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10"/>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 name="Aug-2016" sheetId="53" r:id="rId9"/>
    <sheet name="Sept-2016" sheetId="54" r:id="rId10"/>
    <sheet name="Okt-2016" sheetId="55" r:id="rId11"/>
  </sheets>
  <calcPr calcId="152511"/>
</workbook>
</file>

<file path=xl/calcChain.xml><?xml version="1.0" encoding="utf-8"?>
<calcChain xmlns="http://schemas.openxmlformats.org/spreadsheetml/2006/main">
  <c r="M21" i="55"/>
  <c r="L21"/>
  <c r="K21"/>
  <c r="J21"/>
  <c r="K10"/>
  <c r="L10"/>
  <c r="M37"/>
  <c r="L37"/>
  <c r="K37"/>
  <c r="J37"/>
  <c r="I37"/>
  <c r="H37"/>
  <c r="I21"/>
  <c r="H21"/>
  <c r="G21"/>
  <c r="M10"/>
  <c r="J10"/>
  <c r="I10"/>
  <c r="H10"/>
  <c r="G10"/>
  <c r="F25"/>
  <c r="E25"/>
  <c r="M25" s="1"/>
  <c r="F21"/>
  <c r="E21"/>
  <c r="F10"/>
  <c r="E10"/>
  <c r="H25" l="1"/>
  <c r="J25"/>
  <c r="K25"/>
  <c r="G25"/>
  <c r="L25"/>
  <c r="F27"/>
  <c r="F28" s="1"/>
  <c r="F32" s="1"/>
  <c r="E42" s="1"/>
  <c r="F42" s="1"/>
  <c r="I25"/>
  <c r="E27"/>
  <c r="G27" s="1"/>
  <c r="F25" i="54"/>
  <c r="E25"/>
  <c r="K25" s="1"/>
  <c r="L21"/>
  <c r="F21"/>
  <c r="E21"/>
  <c r="L10"/>
  <c r="K10"/>
  <c r="J10"/>
  <c r="F10"/>
  <c r="E10"/>
  <c r="H10" s="1"/>
  <c r="J27" i="55" l="1"/>
  <c r="E28"/>
  <c r="E32" s="1"/>
  <c r="E41" s="1"/>
  <c r="F41" s="1"/>
  <c r="I27"/>
  <c r="H27"/>
  <c r="M27"/>
  <c r="K27"/>
  <c r="L27"/>
  <c r="H25" i="54"/>
  <c r="L25"/>
  <c r="F27"/>
  <c r="F28" s="1"/>
  <c r="F32" s="1"/>
  <c r="E42" s="1"/>
  <c r="F42" s="1"/>
  <c r="G10"/>
  <c r="I21"/>
  <c r="M21"/>
  <c r="J21"/>
  <c r="I25"/>
  <c r="M25"/>
  <c r="G21"/>
  <c r="K21"/>
  <c r="J25"/>
  <c r="E27"/>
  <c r="E28" s="1"/>
  <c r="E32" s="1"/>
  <c r="I10"/>
  <c r="M10"/>
  <c r="H21"/>
  <c r="G25"/>
  <c r="M37" i="53"/>
  <c r="L37"/>
  <c r="K37"/>
  <c r="J37"/>
  <c r="I37"/>
  <c r="H37"/>
  <c r="K36" i="55" l="1"/>
  <c r="H36"/>
  <c r="L36"/>
  <c r="M36"/>
  <c r="G36"/>
  <c r="J36"/>
  <c r="I36"/>
  <c r="K27" i="54"/>
  <c r="M27"/>
  <c r="I27"/>
  <c r="H36"/>
  <c r="H37" s="1"/>
  <c r="J27"/>
  <c r="G27"/>
  <c r="E41"/>
  <c r="F41" s="1"/>
  <c r="K36"/>
  <c r="K37" s="1"/>
  <c r="L36"/>
  <c r="L37" s="1"/>
  <c r="G36"/>
  <c r="M36"/>
  <c r="M37" s="1"/>
  <c r="L27"/>
  <c r="J36"/>
  <c r="J37" s="1"/>
  <c r="I36"/>
  <c r="I37" s="1"/>
  <c r="H27"/>
  <c r="F25" i="53"/>
  <c r="E25"/>
  <c r="M25" s="1"/>
  <c r="L21"/>
  <c r="F21"/>
  <c r="E21"/>
  <c r="L10"/>
  <c r="K10"/>
  <c r="J10"/>
  <c r="F10"/>
  <c r="E10"/>
  <c r="H10" s="1"/>
  <c r="K25" l="1"/>
  <c r="E27"/>
  <c r="G25"/>
  <c r="J25"/>
  <c r="K21"/>
  <c r="G21"/>
  <c r="H21"/>
  <c r="F27"/>
  <c r="F28" s="1"/>
  <c r="F32" s="1"/>
  <c r="E42" s="1"/>
  <c r="F42" s="1"/>
  <c r="I10"/>
  <c r="E28"/>
  <c r="E32" s="1"/>
  <c r="E41" s="1"/>
  <c r="F41" s="1"/>
  <c r="I21"/>
  <c r="M21"/>
  <c r="H25"/>
  <c r="L25"/>
  <c r="L27" s="1"/>
  <c r="M10"/>
  <c r="G10"/>
  <c r="J21"/>
  <c r="I25"/>
  <c r="F25" i="52"/>
  <c r="E25"/>
  <c r="M25" s="1"/>
  <c r="L21"/>
  <c r="F21"/>
  <c r="E21"/>
  <c r="H21" s="1"/>
  <c r="L10"/>
  <c r="K10"/>
  <c r="J10"/>
  <c r="F10"/>
  <c r="E10"/>
  <c r="H10" s="1"/>
  <c r="G27" i="53" l="1"/>
  <c r="M27"/>
  <c r="K27"/>
  <c r="H36"/>
  <c r="G36"/>
  <c r="M36"/>
  <c r="H27"/>
  <c r="I36"/>
  <c r="I27"/>
  <c r="J27"/>
  <c r="J36"/>
  <c r="L36"/>
  <c r="K36"/>
  <c r="H25" i="52"/>
  <c r="G21"/>
  <c r="F27"/>
  <c r="F28" s="1"/>
  <c r="F32" s="1"/>
  <c r="E42" s="1"/>
  <c r="F42" s="1"/>
  <c r="J25"/>
  <c r="K25"/>
  <c r="G25"/>
  <c r="L25"/>
  <c r="K21"/>
  <c r="E27"/>
  <c r="E28" s="1"/>
  <c r="E32" s="1"/>
  <c r="I10"/>
  <c r="M10"/>
  <c r="I21"/>
  <c r="M21"/>
  <c r="M27" s="1"/>
  <c r="G10"/>
  <c r="J21"/>
  <c r="I25"/>
  <c r="F25" i="51"/>
  <c r="E25"/>
  <c r="L21"/>
  <c r="F21"/>
  <c r="E21"/>
  <c r="L10"/>
  <c r="K10"/>
  <c r="J10"/>
  <c r="F10"/>
  <c r="E10"/>
  <c r="H10" s="1"/>
  <c r="L27" i="52" l="1"/>
  <c r="G27"/>
  <c r="H27"/>
  <c r="E41"/>
  <c r="F41" s="1"/>
  <c r="L36"/>
  <c r="L37" s="1"/>
  <c r="M36"/>
  <c r="M37" s="1"/>
  <c r="G36"/>
  <c r="I36"/>
  <c r="I37" s="1"/>
  <c r="K27"/>
  <c r="H36"/>
  <c r="H37" s="1"/>
  <c r="I27"/>
  <c r="J27"/>
  <c r="J36"/>
  <c r="J37" s="1"/>
  <c r="K36"/>
  <c r="K37" s="1"/>
  <c r="K25" i="51"/>
  <c r="M25"/>
  <c r="L25"/>
  <c r="L27" s="1"/>
  <c r="F28"/>
  <c r="F32" s="1"/>
  <c r="F27"/>
  <c r="G10"/>
  <c r="H25"/>
  <c r="I21"/>
  <c r="M21"/>
  <c r="J21"/>
  <c r="I25"/>
  <c r="G21"/>
  <c r="K21"/>
  <c r="J25"/>
  <c r="E27"/>
  <c r="I10"/>
  <c r="M10"/>
  <c r="H21"/>
  <c r="G25"/>
  <c r="L25" i="50"/>
  <c r="F25"/>
  <c r="E25"/>
  <c r="L21"/>
  <c r="F21"/>
  <c r="E21"/>
  <c r="L10"/>
  <c r="K10"/>
  <c r="J10"/>
  <c r="F10"/>
  <c r="E10"/>
  <c r="I27" i="51" l="1"/>
  <c r="G27"/>
  <c r="K27"/>
  <c r="M27"/>
  <c r="J27"/>
  <c r="E28"/>
  <c r="E32" s="1"/>
  <c r="H27"/>
  <c r="E27" i="50"/>
  <c r="L27" s="1"/>
  <c r="K25"/>
  <c r="F27"/>
  <c r="F28" s="1"/>
  <c r="F32" s="1"/>
  <c r="G25"/>
  <c r="H25"/>
  <c r="I21"/>
  <c r="M21"/>
  <c r="G10"/>
  <c r="J21"/>
  <c r="I25"/>
  <c r="M25"/>
  <c r="H10"/>
  <c r="G21"/>
  <c r="K21"/>
  <c r="J25"/>
  <c r="I10"/>
  <c r="M10"/>
  <c r="H21"/>
  <c r="L25" i="49"/>
  <c r="F25"/>
  <c r="E25"/>
  <c r="G25" s="1"/>
  <c r="L21"/>
  <c r="F21"/>
  <c r="E21"/>
  <c r="H21" s="1"/>
  <c r="L10"/>
  <c r="K10"/>
  <c r="J10"/>
  <c r="F10"/>
  <c r="E10"/>
  <c r="L36" i="51" l="1"/>
  <c r="K36"/>
  <c r="J36"/>
  <c r="I36"/>
  <c r="G36"/>
  <c r="M36"/>
  <c r="H36"/>
  <c r="J27" i="50"/>
  <c r="E28"/>
  <c r="E32" s="1"/>
  <c r="H27"/>
  <c r="G27"/>
  <c r="I27"/>
  <c r="K27"/>
  <c r="M27"/>
  <c r="H25" i="49"/>
  <c r="K25"/>
  <c r="F27"/>
  <c r="F28" s="1"/>
  <c r="F32" s="1"/>
  <c r="E27"/>
  <c r="E28" s="1"/>
  <c r="E32" s="1"/>
  <c r="I21"/>
  <c r="M21"/>
  <c r="I10"/>
  <c r="M10"/>
  <c r="G10"/>
  <c r="J21"/>
  <c r="I25"/>
  <c r="M25"/>
  <c r="H10"/>
  <c r="G21"/>
  <c r="K21"/>
  <c r="J25"/>
  <c r="L21" i="48"/>
  <c r="L25"/>
  <c r="L37" i="51" l="1"/>
  <c r="G36" i="50"/>
  <c r="K36"/>
  <c r="K37" i="51" s="1"/>
  <c r="M36" i="50"/>
  <c r="J36"/>
  <c r="J37" i="51" s="1"/>
  <c r="I36" i="50"/>
  <c r="I37" i="51" s="1"/>
  <c r="L36" i="50"/>
  <c r="H36"/>
  <c r="H37" s="1"/>
  <c r="L27" i="49"/>
  <c r="M27"/>
  <c r="J27"/>
  <c r="H27"/>
  <c r="G27"/>
  <c r="I27"/>
  <c r="K36"/>
  <c r="G36"/>
  <c r="H36"/>
  <c r="M36"/>
  <c r="I36"/>
  <c r="L36"/>
  <c r="K27"/>
  <c r="J36"/>
  <c r="F25" i="48"/>
  <c r="E25"/>
  <c r="M25" s="1"/>
  <c r="F21"/>
  <c r="E21"/>
  <c r="L10"/>
  <c r="K10"/>
  <c r="J10"/>
  <c r="F10"/>
  <c r="E10"/>
  <c r="H10" s="1"/>
  <c r="M37" i="50" l="1"/>
  <c r="H37" i="51"/>
  <c r="M37"/>
  <c r="L37" i="50"/>
  <c r="K37"/>
  <c r="I37"/>
  <c r="J37"/>
  <c r="G25" i="48"/>
  <c r="H25"/>
  <c r="J25"/>
  <c r="E27"/>
  <c r="L27" s="1"/>
  <c r="K25"/>
  <c r="G21"/>
  <c r="F27"/>
  <c r="F28" s="1"/>
  <c r="F32" s="1"/>
  <c r="K21"/>
  <c r="I21"/>
  <c r="M21"/>
  <c r="G10"/>
  <c r="J21"/>
  <c r="I25"/>
  <c r="I10"/>
  <c r="M10"/>
  <c r="H21"/>
  <c r="L25" i="47"/>
  <c r="F25"/>
  <c r="E25"/>
  <c r="K25" s="1"/>
  <c r="L21"/>
  <c r="F21"/>
  <c r="E21"/>
  <c r="L10"/>
  <c r="K10"/>
  <c r="J10"/>
  <c r="F10"/>
  <c r="E10"/>
  <c r="H10" s="1"/>
  <c r="E28" i="48" l="1"/>
  <c r="E32" s="1"/>
  <c r="H36" s="1"/>
  <c r="H37" i="49" s="1"/>
  <c r="K27" i="48"/>
  <c r="M27"/>
  <c r="G27"/>
  <c r="K36"/>
  <c r="K37" i="49" s="1"/>
  <c r="I36" i="48"/>
  <c r="I37" i="49" s="1"/>
  <c r="G36" i="48"/>
  <c r="H27"/>
  <c r="I27"/>
  <c r="J27"/>
  <c r="H25" i="47"/>
  <c r="F27"/>
  <c r="F28" s="1"/>
  <c r="F32" s="1"/>
  <c r="G10"/>
  <c r="I21"/>
  <c r="M21"/>
  <c r="J21"/>
  <c r="I25"/>
  <c r="M25"/>
  <c r="G21"/>
  <c r="K21"/>
  <c r="J25"/>
  <c r="E27"/>
  <c r="E28" s="1"/>
  <c r="E32" s="1"/>
  <c r="I10"/>
  <c r="M10"/>
  <c r="H21"/>
  <c r="G25"/>
  <c r="J36" i="48" l="1"/>
  <c r="J37" i="49" s="1"/>
  <c r="M36" i="48"/>
  <c r="M37" i="49" s="1"/>
  <c r="L36" i="48"/>
  <c r="L37" i="49" s="1"/>
  <c r="H36" i="47"/>
  <c r="H37" i="48" s="1"/>
  <c r="M27" i="47"/>
  <c r="I27"/>
  <c r="K36"/>
  <c r="K37" i="48" s="1"/>
  <c r="J27" i="47"/>
  <c r="G27"/>
  <c r="K27"/>
  <c r="L36"/>
  <c r="L37" i="48" s="1"/>
  <c r="G36" i="47"/>
  <c r="M36"/>
  <c r="L27"/>
  <c r="J36"/>
  <c r="I36"/>
  <c r="I37" i="48" s="1"/>
  <c r="H27" i="47"/>
  <c r="L25" i="46"/>
  <c r="F25"/>
  <c r="E25"/>
  <c r="H25" s="1"/>
  <c r="L21"/>
  <c r="F21"/>
  <c r="E21"/>
  <c r="L10"/>
  <c r="K10"/>
  <c r="J10"/>
  <c r="F10"/>
  <c r="E10"/>
  <c r="M37" i="48" l="1"/>
  <c r="J37"/>
  <c r="E27" i="46"/>
  <c r="L27" s="1"/>
  <c r="K25"/>
  <c r="F27"/>
  <c r="F28" s="1"/>
  <c r="F32" s="1"/>
  <c r="G25"/>
  <c r="I21"/>
  <c r="M21"/>
  <c r="G10"/>
  <c r="J21"/>
  <c r="I25"/>
  <c r="M25"/>
  <c r="H10"/>
  <c r="G21"/>
  <c r="K21"/>
  <c r="J25"/>
  <c r="I10"/>
  <c r="M10"/>
  <c r="H21"/>
  <c r="L25" i="45"/>
  <c r="F25"/>
  <c r="E25"/>
  <c r="L21"/>
  <c r="F21"/>
  <c r="E21"/>
  <c r="L10"/>
  <c r="K10"/>
  <c r="J10"/>
  <c r="F10"/>
  <c r="E10"/>
  <c r="G27" i="46" l="1"/>
  <c r="E28"/>
  <c r="E32" s="1"/>
  <c r="J36" s="1"/>
  <c r="H27"/>
  <c r="K27"/>
  <c r="J27"/>
  <c r="I27"/>
  <c r="M27"/>
  <c r="E27" i="45"/>
  <c r="L27" s="1"/>
  <c r="H25"/>
  <c r="K25"/>
  <c r="F27"/>
  <c r="F28" s="1"/>
  <c r="F32" s="1"/>
  <c r="E42" i="51" s="1"/>
  <c r="F42" s="1"/>
  <c r="G25" i="45"/>
  <c r="I21"/>
  <c r="M21"/>
  <c r="G10"/>
  <c r="J21"/>
  <c r="I25"/>
  <c r="M25"/>
  <c r="H10"/>
  <c r="G21"/>
  <c r="K21"/>
  <c r="J25"/>
  <c r="I10"/>
  <c r="M10"/>
  <c r="H21"/>
  <c r="E42" i="49" l="1"/>
  <c r="F42" s="1"/>
  <c r="E42" i="50"/>
  <c r="F42" s="1"/>
  <c r="M36" i="46"/>
  <c r="M37" i="47" s="1"/>
  <c r="L36" i="46"/>
  <c r="L37" i="47" s="1"/>
  <c r="E42"/>
  <c r="F42" s="1"/>
  <c r="E42" i="48"/>
  <c r="F42" s="1"/>
  <c r="E42" i="46"/>
  <c r="F42" s="1"/>
  <c r="J37" i="47"/>
  <c r="I36" i="46"/>
  <c r="H36"/>
  <c r="G36"/>
  <c r="K36"/>
  <c r="E28" i="45"/>
  <c r="E32" s="1"/>
  <c r="I27"/>
  <c r="H27"/>
  <c r="K27"/>
  <c r="G27"/>
  <c r="M27"/>
  <c r="J27"/>
  <c r="E41" i="50" l="1"/>
  <c r="F41" s="1"/>
  <c r="E41" i="51"/>
  <c r="F41" s="1"/>
  <c r="M36" i="45"/>
  <c r="M37" i="46" s="1"/>
  <c r="E41" i="49"/>
  <c r="F41" s="1"/>
  <c r="L36" i="45"/>
  <c r="L37" i="46" s="1"/>
  <c r="E41" i="47"/>
  <c r="F41" s="1"/>
  <c r="E41" i="48"/>
  <c r="F41" s="1"/>
  <c r="K36" i="45"/>
  <c r="K37" i="46" s="1"/>
  <c r="J36" i="45"/>
  <c r="J37" i="46" s="1"/>
  <c r="K37" i="47"/>
  <c r="E41" i="46"/>
  <c r="F41" s="1"/>
  <c r="I36" i="45"/>
  <c r="I37" i="46" s="1"/>
  <c r="H37" i="47"/>
  <c r="I37"/>
  <c r="H36" i="45"/>
  <c r="H37" i="46" s="1"/>
  <c r="G36" i="45"/>
</calcChain>
</file>

<file path=xl/sharedStrings.xml><?xml version="1.0" encoding="utf-8"?>
<sst xmlns="http://schemas.openxmlformats.org/spreadsheetml/2006/main" count="880" uniqueCount="85">
  <si>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</si>
  <si>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</si>
  <si>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</si>
  <si>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</si>
  <si>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</si>
  <si>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</si>
  <si>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</si>
  <si>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</si>
  <si>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</si>
  <si>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</si>
  <si>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</si>
  <si>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</si>
  <si>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</si>
  <si>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</si>
  <si>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</si>
  <si>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</si>
  <si>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</si>
  <si>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</si>
  <si>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</si>
  <si>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</si>
  <si>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</si>
  <si>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</si>
  <si>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</si>
  <si>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</si>
  <si>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</si>
  <si>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</si>
  <si>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</si>
  <si>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</si>
  <si>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</si>
  <si>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</si>
  <si>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</si>
  <si>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</si>
  <si>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</si>
  <si>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</si>
  <si>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</si>
  <si>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</si>
  <si>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</si>
  <si>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</si>
  <si>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</si>
  <si>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</si>
  <si>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</si>
  <si>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</si>
  <si>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</si>
  <si>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</si>
  <si>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</si>
  <si>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</si>
  <si>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</si>
  <si>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</si>
  <si>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</si>
  <si>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</si>
  <si>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</si>
  <si>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</si>
  <si>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</si>
  <si>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</si>
  <si>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</si>
  <si>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</si>
  <si>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</si>
  <si>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</si>
  <si>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</si>
  <si>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</si>
  <si>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</si>
  <si>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</si>
  <si>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</si>
  <si>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</si>
  <si>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</si>
  <si>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</si>
  <si>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</si>
  <si>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</si>
  <si>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</si>
  <si>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</si>
  <si>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</si>
  <si>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</si>
  <si>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</si>
  <si>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</si>
  <si>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</si>
  <si>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</si>
  <si>
    <t>Pārskats par privāto pensiju fondu (PENSIJU 3.LĪMENIS) pensiju plāniem  31.08.2016</t>
  </si>
  <si>
    <t>Aktīvu pieaugums 8M 2016</t>
  </si>
  <si>
    <t>Dalībnieku skaita pieaugums 8M 2016</t>
  </si>
  <si>
    <t>Pārskats par privāto pensiju fondu (PENSIJU 3.LĪMENIS) pensiju plāniem  30.09.2016</t>
  </si>
  <si>
    <t>Aktīvu pieaugums 9M 2016</t>
  </si>
  <si>
    <t>Dalībnieku skaita pieaugums 9M 2016</t>
  </si>
  <si>
    <t>Pārskats par privāto pensiju fondu (PENSIJU 3.LĪMENIS) pensiju plāniem  31.10.2016</t>
  </si>
  <si>
    <t>Aktīvu pieaugums 10M 2016</t>
  </si>
  <si>
    <t>Dalībnieku skaita pieaugums 10M 2016</t>
  </si>
</sst>
</file>

<file path=xl/styles.xml><?xml version="1.0" encoding="utf-8"?>
<styleSheet xmlns="http://schemas.openxmlformats.org/spreadsheetml/2006/main">
  <numFmts count="3">
    <numFmt numFmtId="164" formatCode="#,##0.000"/>
    <numFmt numFmtId="165" formatCode="0.000"/>
    <numFmt numFmtId="166" formatCode="0.0"/>
  </numFmts>
  <fonts count="18">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6" sqref="E4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52</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19" t="s">
        <v>3</v>
      </c>
      <c r="I3" s="119" t="s">
        <v>4</v>
      </c>
      <c r="J3" s="119" t="s">
        <v>5</v>
      </c>
      <c r="K3" s="119" t="s">
        <v>6</v>
      </c>
      <c r="L3" s="71" t="s">
        <v>41</v>
      </c>
      <c r="M3" s="120"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c r="A28" s="199" t="s">
        <v>37</v>
      </c>
      <c r="B28" s="199"/>
      <c r="C28" s="199"/>
      <c r="D28" s="199"/>
      <c r="E28" s="70">
        <f>SUM(E10,E27)</f>
        <v>268.44145074742914</v>
      </c>
      <c r="F28" s="53">
        <f>SUM(F10, F27)</f>
        <v>242335</v>
      </c>
      <c r="G28" s="124"/>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c r="A32" s="203" t="s">
        <v>26</v>
      </c>
      <c r="B32" s="204"/>
      <c r="C32" s="204"/>
      <c r="D32" s="205"/>
      <c r="E32" s="101">
        <f>E28+E31</f>
        <v>330.39745074742916</v>
      </c>
      <c r="F32" s="102">
        <f>F28+F31</f>
        <v>255012</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21" t="s">
        <v>42</v>
      </c>
      <c r="B35" s="122"/>
      <c r="C35" s="122"/>
      <c r="D35" s="122"/>
      <c r="E35" s="122"/>
      <c r="F35" s="122"/>
      <c r="G35" s="122"/>
      <c r="H35" s="122"/>
      <c r="I35" s="122"/>
      <c r="J35" s="122"/>
      <c r="K35" s="122"/>
      <c r="L35" s="122"/>
      <c r="M35" s="123"/>
    </row>
    <row r="36" spans="1:13" ht="22.5" customHeight="1">
      <c r="B36" s="11"/>
      <c r="C36" s="11"/>
      <c r="D36" s="11"/>
      <c r="E36" s="192" t="s">
        <v>39</v>
      </c>
      <c r="F36" s="193"/>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53</v>
      </c>
      <c r="B41" s="86"/>
      <c r="C41" s="86"/>
      <c r="D41" s="20"/>
      <c r="E41" s="87">
        <v>49.691000000000003</v>
      </c>
      <c r="F41" s="88">
        <v>0.17699999999999999</v>
      </c>
      <c r="H41" s="6"/>
      <c r="I41" s="6"/>
      <c r="J41" s="6"/>
      <c r="K41" s="6"/>
      <c r="L41" s="6"/>
      <c r="M41" s="6"/>
    </row>
    <row r="42" spans="1:13">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O27" sqref="O2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79</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74" t="s">
        <v>3</v>
      </c>
      <c r="I3" s="174" t="s">
        <v>4</v>
      </c>
      <c r="J3" s="174" t="s">
        <v>5</v>
      </c>
      <c r="K3" s="174" t="s">
        <v>6</v>
      </c>
      <c r="L3" s="71" t="s">
        <v>41</v>
      </c>
      <c r="M3" s="175"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26.360511710000001</v>
      </c>
      <c r="F6" s="64">
        <v>29704</v>
      </c>
      <c r="G6" s="73">
        <v>2.486371490163263</v>
      </c>
      <c r="H6" s="90">
        <v>4.2852344161339762</v>
      </c>
      <c r="I6" s="90">
        <v>1.8820840508121606</v>
      </c>
      <c r="J6" s="90">
        <v>2.694945293151596</v>
      </c>
      <c r="K6" s="90">
        <v>3.8094802685116003</v>
      </c>
      <c r="L6" s="90">
        <v>3.2695781940957014</v>
      </c>
      <c r="M6" s="90">
        <v>5.2588782086913977</v>
      </c>
    </row>
    <row r="7" spans="1:15" s="2" customFormat="1" ht="12.75" customHeight="1">
      <c r="A7" s="58" t="s">
        <v>27</v>
      </c>
      <c r="B7" s="12" t="s">
        <v>8</v>
      </c>
      <c r="C7" s="12" t="s">
        <v>18</v>
      </c>
      <c r="D7" s="24">
        <v>40834</v>
      </c>
      <c r="E7" s="113">
        <v>10.721</v>
      </c>
      <c r="F7" s="114">
        <v>7918</v>
      </c>
      <c r="G7" s="74">
        <v>2.82</v>
      </c>
      <c r="H7" s="74">
        <v>5.04</v>
      </c>
      <c r="I7" s="74">
        <v>2.08</v>
      </c>
      <c r="J7" s="74">
        <v>3.16</v>
      </c>
      <c r="K7" s="74"/>
      <c r="L7" s="74"/>
      <c r="M7" s="75">
        <v>3.59</v>
      </c>
    </row>
    <row r="8" spans="1:15" s="2" customFormat="1" ht="12.75" customHeight="1">
      <c r="A8" s="58" t="s">
        <v>30</v>
      </c>
      <c r="B8" s="12" t="s">
        <v>8</v>
      </c>
      <c r="C8" s="12" t="s">
        <v>18</v>
      </c>
      <c r="D8" s="24">
        <v>36738</v>
      </c>
      <c r="E8" s="92">
        <v>88.713266000000004</v>
      </c>
      <c r="F8" s="25">
        <v>47291</v>
      </c>
      <c r="G8" s="106">
        <v>3.7</v>
      </c>
      <c r="H8" s="97">
        <v>5.48</v>
      </c>
      <c r="I8" s="97">
        <v>3.37</v>
      </c>
      <c r="J8" s="97">
        <v>4.16</v>
      </c>
      <c r="K8" s="106">
        <v>4.37</v>
      </c>
      <c r="L8" s="106">
        <v>3.96</v>
      </c>
      <c r="M8" s="106">
        <v>4.76</v>
      </c>
    </row>
    <row r="9" spans="1:15" ht="12.75" customHeight="1">
      <c r="A9" s="59" t="s">
        <v>11</v>
      </c>
      <c r="B9" s="26" t="s">
        <v>8</v>
      </c>
      <c r="C9" s="26" t="s">
        <v>18</v>
      </c>
      <c r="D9" s="27">
        <v>37816</v>
      </c>
      <c r="E9" s="116">
        <v>39.517927939781202</v>
      </c>
      <c r="F9" s="117">
        <v>36655</v>
      </c>
      <c r="G9" s="118">
        <v>1.2647670992968374</v>
      </c>
      <c r="H9" s="118">
        <v>2.1321213674280859</v>
      </c>
      <c r="I9" s="118">
        <v>2.6311475884204016</v>
      </c>
      <c r="J9" s="118">
        <v>3.7403047917240029</v>
      </c>
      <c r="K9" s="13">
        <v>4.5668591055584962</v>
      </c>
      <c r="L9" s="115">
        <v>3.0352459349055394</v>
      </c>
      <c r="M9" s="13">
        <v>2.9643968001032306</v>
      </c>
    </row>
    <row r="10" spans="1:15" s="20" customFormat="1" ht="23.25" customHeight="1">
      <c r="A10" s="41" t="s">
        <v>35</v>
      </c>
      <c r="B10" s="42" t="s">
        <v>8</v>
      </c>
      <c r="C10" s="42"/>
      <c r="D10" s="43"/>
      <c r="E10" s="63">
        <f>SUM(E6:E9)</f>
        <v>165.31270564978121</v>
      </c>
      <c r="F10" s="44">
        <f>SUM(F6:F9)</f>
        <v>121568</v>
      </c>
      <c r="G10" s="107">
        <f>($E$6*G6+$E$7*G7+$E$8*G8+$E$9*G9+$E$31*G31)/($E$10+$E$31)</f>
        <v>2.7505619308891185</v>
      </c>
      <c r="H10" s="108">
        <f>($E$6*H6+$E$7*H7+$E$8*H8+$E$9*H9+$E$31*H31)/($E$10+$E$31)</f>
        <v>4.0241520200500798</v>
      </c>
      <c r="I10" s="108">
        <f>($E$6*I6+$E$7*I7+$E$8*I8+$E$9*I9+$E$31*I31)/($E$10+$E$31)</f>
        <v>2.7319268762316438</v>
      </c>
      <c r="J10" s="108">
        <f>($E$6*J6+$E$8*J8+$E$9*J9+$E$31*J31+E7*J7)/($E$6+$E$8+$E$9+$E$31+E7)</f>
        <v>3.6350086871765357</v>
      </c>
      <c r="K10" s="108">
        <f>($E$6*K6+$E$8*K8+$E$9*K9+$E$31*K31)/($E$6+$E$8+$E$9+$E$31)</f>
        <v>4.329220335490727</v>
      </c>
      <c r="L10" s="108">
        <f>($E$6*L6+$E$8*L8+$E$9*L9+$E$31*L31)/($E$6+$E$8+$E$9+$E$31)</f>
        <v>3.6158894876368644</v>
      </c>
      <c r="M10" s="109">
        <f>($E$6*M6+$E$7*M7+$E$8*M8+$E$9*M9+$E$31*M31)/($E$10+$E$31)</f>
        <v>5.0547825228186909</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12.60881891</v>
      </c>
      <c r="F13" s="64">
        <v>23267</v>
      </c>
      <c r="G13" s="73">
        <v>1.2347112647370933</v>
      </c>
      <c r="H13" s="90">
        <v>4.1130512967537669</v>
      </c>
      <c r="I13" s="90">
        <v>2.2513100446485135</v>
      </c>
      <c r="J13" s="90">
        <v>3.0385180125306777</v>
      </c>
      <c r="K13" s="90">
        <v>4.6329824603236425</v>
      </c>
      <c r="L13" s="90">
        <v>3.3743859139181209</v>
      </c>
      <c r="M13" s="90">
        <v>5.12368771860503</v>
      </c>
    </row>
    <row r="14" spans="1:15">
      <c r="A14" s="61" t="s">
        <v>49</v>
      </c>
      <c r="B14" s="12" t="s">
        <v>8</v>
      </c>
      <c r="C14" s="12" t="s">
        <v>17</v>
      </c>
      <c r="D14" s="23">
        <v>36091</v>
      </c>
      <c r="E14" s="92">
        <v>0.40428899000000001</v>
      </c>
      <c r="F14" s="25">
        <v>495</v>
      </c>
      <c r="G14" s="74">
        <v>0.57535303896376622</v>
      </c>
      <c r="H14" s="74">
        <v>2.7895839902901898</v>
      </c>
      <c r="I14" s="74">
        <v>1.0082919363066711</v>
      </c>
      <c r="J14" s="74">
        <v>3.6438342620783049</v>
      </c>
      <c r="K14" s="74">
        <v>4.3202736869993874</v>
      </c>
      <c r="L14" s="115"/>
      <c r="M14" s="74">
        <v>4.4301001799326167</v>
      </c>
      <c r="N14" s="2"/>
      <c r="O14" s="2"/>
    </row>
    <row r="15" spans="1:15" ht="13.5" customHeight="1">
      <c r="A15" s="61" t="s">
        <v>50</v>
      </c>
      <c r="B15" s="12" t="s">
        <v>8</v>
      </c>
      <c r="C15" s="12" t="s">
        <v>21</v>
      </c>
      <c r="D15" s="23">
        <v>4.1063829196259997E-2</v>
      </c>
      <c r="E15" s="92">
        <v>5.825516E-2</v>
      </c>
      <c r="F15" s="25">
        <v>101</v>
      </c>
      <c r="G15" s="74">
        <v>0.46394137400582736</v>
      </c>
      <c r="H15" s="74">
        <v>3.7534715877852509</v>
      </c>
      <c r="I15" s="74">
        <v>7.022867560888546E-2</v>
      </c>
      <c r="J15" s="74">
        <v>1.9610593857189995</v>
      </c>
      <c r="K15" s="74">
        <v>3.0011295292242224</v>
      </c>
      <c r="L15" s="115"/>
      <c r="M15" s="74">
        <v>3.2375357980719333</v>
      </c>
      <c r="N15" s="2"/>
      <c r="O15" s="2"/>
    </row>
    <row r="16" spans="1:15" ht="12.75" customHeight="1">
      <c r="A16" s="61" t="s">
        <v>51</v>
      </c>
      <c r="B16" s="12" t="s">
        <v>8</v>
      </c>
      <c r="C16" s="12" t="s">
        <v>16</v>
      </c>
      <c r="D16" s="23">
        <v>39514</v>
      </c>
      <c r="E16" s="92">
        <v>0.64472441000000003</v>
      </c>
      <c r="F16" s="25">
        <v>1705</v>
      </c>
      <c r="G16" s="74">
        <v>0.73510093571320656</v>
      </c>
      <c r="H16" s="74">
        <v>4.2940949839588294</v>
      </c>
      <c r="I16" s="74">
        <v>2.6729886076086506</v>
      </c>
      <c r="J16" s="74">
        <v>3.5169327955585139</v>
      </c>
      <c r="K16" s="74">
        <v>3.7023310576359547</v>
      </c>
      <c r="L16" s="115"/>
      <c r="M16" s="74">
        <v>4.5269918172910595</v>
      </c>
      <c r="N16" s="2"/>
      <c r="O16" s="2"/>
    </row>
    <row r="17" spans="1:15" ht="12.75" customHeight="1">
      <c r="A17" s="58" t="s">
        <v>12</v>
      </c>
      <c r="B17" s="12" t="s">
        <v>8</v>
      </c>
      <c r="C17" s="12" t="s">
        <v>19</v>
      </c>
      <c r="D17" s="24">
        <v>40834</v>
      </c>
      <c r="E17" s="113">
        <v>5.9409999999999998</v>
      </c>
      <c r="F17" s="114">
        <v>4898</v>
      </c>
      <c r="G17" s="74">
        <v>0.35</v>
      </c>
      <c r="H17" s="74">
        <v>6.15</v>
      </c>
      <c r="I17" s="115">
        <v>2.74</v>
      </c>
      <c r="J17" s="115">
        <v>4.6100000000000003</v>
      </c>
      <c r="K17" s="115"/>
      <c r="L17" s="115"/>
      <c r="M17" s="74">
        <v>4.54</v>
      </c>
      <c r="N17" s="79"/>
      <c r="O17" s="2"/>
    </row>
    <row r="18" spans="1:15">
      <c r="A18" s="58" t="s">
        <v>31</v>
      </c>
      <c r="B18" s="12" t="s">
        <v>8</v>
      </c>
      <c r="C18" s="12" t="s">
        <v>16</v>
      </c>
      <c r="D18" s="24">
        <v>38245</v>
      </c>
      <c r="E18" s="92">
        <v>39.684069999999998</v>
      </c>
      <c r="F18" s="25">
        <v>36208</v>
      </c>
      <c r="G18" s="106">
        <v>3.21</v>
      </c>
      <c r="H18" s="106">
        <v>6.45</v>
      </c>
      <c r="I18" s="97">
        <v>3.8</v>
      </c>
      <c r="J18" s="106">
        <v>4.91</v>
      </c>
      <c r="K18" s="97">
        <v>5.37</v>
      </c>
      <c r="L18" s="97">
        <v>3.87</v>
      </c>
      <c r="M18" s="97">
        <v>4.99</v>
      </c>
      <c r="N18" s="2"/>
      <c r="O18" s="2"/>
    </row>
    <row r="19" spans="1:15" ht="12.75" customHeight="1">
      <c r="A19" s="60" t="s">
        <v>13</v>
      </c>
      <c r="B19" s="22" t="s">
        <v>8</v>
      </c>
      <c r="C19" s="22" t="s">
        <v>20</v>
      </c>
      <c r="D19" s="23">
        <v>37834</v>
      </c>
      <c r="E19" s="116">
        <v>47.813942529692802</v>
      </c>
      <c r="F19" s="117">
        <v>44580</v>
      </c>
      <c r="G19" s="118">
        <v>2.0399416811296422</v>
      </c>
      <c r="H19" s="118">
        <v>4.9063381112898652</v>
      </c>
      <c r="I19" s="118">
        <v>3.8780979495876444</v>
      </c>
      <c r="J19" s="118">
        <v>5.0515628350607633</v>
      </c>
      <c r="K19" s="13">
        <v>6.6762290450357753</v>
      </c>
      <c r="L19" s="115">
        <v>2.4943583615525178</v>
      </c>
      <c r="M19" s="13">
        <v>3.818974942572062</v>
      </c>
      <c r="N19" s="2"/>
      <c r="O19" s="2"/>
    </row>
    <row r="20" spans="1:15" ht="12.75" customHeight="1">
      <c r="A20" s="61" t="s">
        <v>28</v>
      </c>
      <c r="B20" s="22" t="s">
        <v>8</v>
      </c>
      <c r="C20" s="22" t="s">
        <v>25</v>
      </c>
      <c r="D20" s="23">
        <v>39078</v>
      </c>
      <c r="E20" s="116">
        <v>13.014381951064101</v>
      </c>
      <c r="F20" s="117">
        <v>2317</v>
      </c>
      <c r="G20" s="118">
        <v>1.4756539937018198</v>
      </c>
      <c r="H20" s="118">
        <v>7.7180431910690572</v>
      </c>
      <c r="I20" s="118">
        <v>4.6778648672767487</v>
      </c>
      <c r="J20" s="118">
        <v>6.5835714334567363</v>
      </c>
      <c r="K20" s="13">
        <v>9.5184131005937154</v>
      </c>
      <c r="L20" s="115"/>
      <c r="M20" s="13">
        <v>0.280066817126845</v>
      </c>
      <c r="N20" s="2"/>
      <c r="O20" s="2"/>
    </row>
    <row r="21" spans="1:15" ht="12.75" customHeight="1">
      <c r="A21" s="30" t="s">
        <v>34</v>
      </c>
      <c r="B21" s="31" t="s">
        <v>8</v>
      </c>
      <c r="C21" s="31"/>
      <c r="D21" s="32"/>
      <c r="E21" s="67">
        <f>SUM(E13:E20)</f>
        <v>120.16948195075689</v>
      </c>
      <c r="F21" s="33">
        <f>SUM(F13:F20)</f>
        <v>113571</v>
      </c>
      <c r="G21" s="110">
        <f>($E$13*G13+$E$14*G14+$E$15*G15+$E$16*G16+$E$17*G17+$E$18*G18+$E$19*G19+$E$20*G20)/$E$21</f>
        <v>2.1844932139504616</v>
      </c>
      <c r="H21" s="111">
        <f>($E$13*H13+$E$14*H14+$E$15*H15+$E$16*H16+$E$17*H17+$E$18*H18+$E$19*H19+$E$20*H20)/$E$21</f>
        <v>5.6879001631471588</v>
      </c>
      <c r="I21" s="111">
        <f>($E$13*I13+$E$14*I14+$E$15*I15+$E$16*I16+$E$17*I17+$E$18*I18+$E$19*I19+$E$20*I20)/$E$21</f>
        <v>3.6939987221024517</v>
      </c>
      <c r="J21" s="111">
        <f>($E$13*J13+$E$14*J14+$E$15*J15+$E$16*J16+$E$18*J18+$E$19*J19+$E$20*J20+E17*J17)/($E$21)</f>
        <v>4.9232135489983095</v>
      </c>
      <c r="K21" s="111">
        <f>($E$13*K13+$E$14*K14+$E$15*K15+$E$16*K16+$E$18*K18+$E$19*K19+$E$20*K20)/($E$21-$E$17)</f>
        <v>6.2937144010370352</v>
      </c>
      <c r="L21" s="111">
        <f>($E$13*L13+$E$19*L19+$E$18*L18)/($E$13+$E$19+$E$18)</f>
        <v>3.1505290361605218</v>
      </c>
      <c r="M21" s="112">
        <f>($E$13*M13+$E$14*M14+$E$15*M15+$E$16*M16+$E$17*M17+$E$18*M18+$E$19*M19+$E$20*M20)/$E$21</f>
        <v>4.0005394303889057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1.0794946958157869</v>
      </c>
      <c r="F23" s="64">
        <v>630</v>
      </c>
      <c r="G23" s="73">
        <v>5.5702320186159548</v>
      </c>
      <c r="H23" s="75">
        <v>7.1668083525120663</v>
      </c>
      <c r="I23" s="75">
        <v>2.1332224566678493</v>
      </c>
      <c r="J23" s="75">
        <v>1.8340591797438188</v>
      </c>
      <c r="K23" s="75">
        <v>3.7085902149433192</v>
      </c>
      <c r="L23" s="75">
        <v>3.9762038119332654</v>
      </c>
      <c r="M23" s="90">
        <v>4.0698755677897713</v>
      </c>
    </row>
    <row r="24" spans="1:15" ht="12.75" customHeight="1">
      <c r="A24" s="60" t="s">
        <v>14</v>
      </c>
      <c r="B24" s="22" t="s">
        <v>9</v>
      </c>
      <c r="C24" s="22" t="s">
        <v>20</v>
      </c>
      <c r="D24" s="23">
        <v>37816</v>
      </c>
      <c r="E24" s="116">
        <v>3.3144039565890999</v>
      </c>
      <c r="F24" s="117">
        <v>16707</v>
      </c>
      <c r="G24" s="13">
        <v>3.9067069986130853</v>
      </c>
      <c r="H24" s="13">
        <v>5.6708396397399108</v>
      </c>
      <c r="I24" s="13">
        <v>2.2274013606607301</v>
      </c>
      <c r="J24" s="13">
        <v>3.09295855009315</v>
      </c>
      <c r="K24" s="13">
        <v>3.7309014956993014</v>
      </c>
      <c r="L24" s="115">
        <v>1.5327422551436376</v>
      </c>
      <c r="M24" s="13">
        <v>2.2046271804082807</v>
      </c>
    </row>
    <row r="25" spans="1:15" ht="12.75" customHeight="1">
      <c r="A25" s="30" t="s">
        <v>34</v>
      </c>
      <c r="B25" s="31" t="s">
        <v>9</v>
      </c>
      <c r="C25" s="35"/>
      <c r="D25" s="36"/>
      <c r="E25" s="68">
        <f>SUM(E23:E24)</f>
        <v>4.3938986524048866</v>
      </c>
      <c r="F25" s="34">
        <f>SUM(F23:F24)</f>
        <v>17337</v>
      </c>
      <c r="G25" s="110">
        <f t="shared" ref="G25:M25" si="0">($E$23*G23+$E$24*G24)/$E$25</f>
        <v>4.3154024596399534</v>
      </c>
      <c r="H25" s="111">
        <f t="shared" si="0"/>
        <v>6.0383698033362068</v>
      </c>
      <c r="I25" s="111">
        <f t="shared" si="0"/>
        <v>2.2042634516280732</v>
      </c>
      <c r="J25" s="111">
        <f t="shared" si="0"/>
        <v>2.7836716729108244</v>
      </c>
      <c r="K25" s="111">
        <f t="shared" si="0"/>
        <v>3.7254200517384226</v>
      </c>
      <c r="L25" s="112">
        <f t="shared" si="0"/>
        <v>2.1330528218292191</v>
      </c>
      <c r="M25" s="112">
        <f t="shared" si="0"/>
        <v>2.662882115226866</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124.56338060316178</v>
      </c>
      <c r="F27" s="34">
        <f>F25+F21</f>
        <v>130908</v>
      </c>
      <c r="G27" s="81">
        <f>($E$21*G21+$E$25*G25)/$E$27</f>
        <v>2.2596597614357221</v>
      </c>
      <c r="H27" s="81">
        <f t="shared" ref="H27:M27" si="1">($E$21*H21+$E$25*H25)/$E$27</f>
        <v>5.7002627698159793</v>
      </c>
      <c r="I27" s="81">
        <f t="shared" si="1"/>
        <v>3.6414492026073839</v>
      </c>
      <c r="J27" s="81">
        <f t="shared" si="1"/>
        <v>4.8477424906456594</v>
      </c>
      <c r="K27" s="81">
        <f t="shared" si="1"/>
        <v>6.2031193559626416</v>
      </c>
      <c r="L27" s="81">
        <f>($E$21*L21+$E$25*L25)/$E$27</f>
        <v>3.1146381720449496</v>
      </c>
      <c r="M27" s="81">
        <f t="shared" si="1"/>
        <v>3.9533543696912128</v>
      </c>
    </row>
    <row r="28" spans="1:15" s="20" customFormat="1" ht="26.25" customHeight="1">
      <c r="A28" s="199" t="s">
        <v>37</v>
      </c>
      <c r="B28" s="199"/>
      <c r="C28" s="199"/>
      <c r="D28" s="199"/>
      <c r="E28" s="70">
        <f>SUM(E10,E27)</f>
        <v>289.87608625294297</v>
      </c>
      <c r="F28" s="53">
        <f>SUM(F10, F27)</f>
        <v>252476</v>
      </c>
      <c r="G28" s="179"/>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64.188000000000002</v>
      </c>
      <c r="F31" s="94">
        <v>12768</v>
      </c>
      <c r="G31" s="95">
        <v>2.4500000000000002</v>
      </c>
      <c r="H31" s="95">
        <v>2.9</v>
      </c>
      <c r="I31" s="95">
        <v>2.37</v>
      </c>
      <c r="J31" s="95">
        <v>3.31</v>
      </c>
      <c r="K31" s="95">
        <v>4.34</v>
      </c>
      <c r="L31" s="95">
        <v>3.64</v>
      </c>
      <c r="M31" s="96">
        <v>6.91</v>
      </c>
    </row>
    <row r="32" spans="1:15" ht="31.5" customHeight="1">
      <c r="A32" s="203" t="s">
        <v>26</v>
      </c>
      <c r="B32" s="204"/>
      <c r="C32" s="204"/>
      <c r="D32" s="205"/>
      <c r="E32" s="101">
        <f>E28+E31</f>
        <v>354.06408625294296</v>
      </c>
      <c r="F32" s="102">
        <f>F28+F31</f>
        <v>265244</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76" t="s">
        <v>42</v>
      </c>
      <c r="B35" s="177"/>
      <c r="C35" s="177"/>
      <c r="D35" s="177"/>
      <c r="E35" s="177"/>
      <c r="F35" s="177"/>
      <c r="G35" s="177"/>
      <c r="H35" s="177"/>
      <c r="I35" s="177"/>
      <c r="J35" s="177"/>
      <c r="K35" s="177"/>
      <c r="L35" s="177"/>
      <c r="M35" s="178"/>
    </row>
    <row r="36" spans="1:13" ht="22.5" customHeight="1">
      <c r="B36" s="11"/>
      <c r="C36" s="11"/>
      <c r="D36" s="11"/>
      <c r="E36" s="192" t="s">
        <v>39</v>
      </c>
      <c r="F36" s="193"/>
      <c r="G36" s="84">
        <f>($E$10*G10+$E$21*G21+$E$25*G25+$E$31*G31)/$E$32</f>
        <v>2.5233688714524578</v>
      </c>
      <c r="H36" s="84">
        <f>($E$10*H10+$E$21*H21+$E$25*H25+$E$31*H31)/$E$32</f>
        <v>4.4100283534536358</v>
      </c>
      <c r="I36" s="84">
        <f t="shared" ref="I36:M36" si="2">($E$10*I10+$E$21*I21+$E$25*I25+$E$31*I31)/$E$32</f>
        <v>2.9862927293995862</v>
      </c>
      <c r="J36" s="84">
        <f t="shared" si="2"/>
        <v>4.0027403204445937</v>
      </c>
      <c r="K36" s="84">
        <f t="shared" si="2"/>
        <v>4.9904314865059352</v>
      </c>
      <c r="L36" s="84">
        <f t="shared" si="2"/>
        <v>3.4439151044715346</v>
      </c>
      <c r="M36" s="84">
        <f t="shared" si="2"/>
        <v>5.0036197092968466</v>
      </c>
    </row>
    <row r="37" spans="1:13" ht="16.5" customHeight="1">
      <c r="B37" s="10"/>
      <c r="C37" s="10"/>
      <c r="D37" s="10"/>
      <c r="E37" s="16"/>
      <c r="F37" s="105" t="s">
        <v>45</v>
      </c>
      <c r="G37" s="85"/>
      <c r="H37" s="85">
        <f>H36-'Aug-2016'!H36</f>
        <v>1.3842804487064155</v>
      </c>
      <c r="I37" s="85">
        <f>I36-'Aug-2016'!I36</f>
        <v>-2.1054693714829931E-2</v>
      </c>
      <c r="J37" s="85">
        <f>J36-'Aug-2016'!J36</f>
        <v>-0.26373397256028408</v>
      </c>
      <c r="K37" s="85">
        <f>K36-'Aug-2016'!K36</f>
        <v>0.36131055560165404</v>
      </c>
      <c r="L37" s="85">
        <f>L36-'Aug-2016'!L36</f>
        <v>-6.4413666967336081E-2</v>
      </c>
      <c r="M37" s="85">
        <f>M36-'Aug-2016'!M36</f>
        <v>-2.9127649806082623E-2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80</v>
      </c>
      <c r="B41" s="86"/>
      <c r="C41" s="86"/>
      <c r="D41" s="20"/>
      <c r="E41" s="87">
        <f>E32-'DEC-2015'!E32</f>
        <v>23.666635505513796</v>
      </c>
      <c r="F41" s="88">
        <f>E41/'DEC-2015'!E32</f>
        <v>7.1630805419275606E-2</v>
      </c>
      <c r="H41" s="6"/>
      <c r="I41" s="6"/>
      <c r="J41" s="6"/>
      <c r="K41" s="6"/>
      <c r="L41" s="6"/>
      <c r="M41" s="6"/>
    </row>
    <row r="42" spans="1:13">
      <c r="A42" s="20" t="s">
        <v>81</v>
      </c>
      <c r="B42" s="86"/>
      <c r="C42" s="86"/>
      <c r="D42" s="20"/>
      <c r="E42" s="89">
        <f>F32-'DEC-2015'!F32</f>
        <v>10232</v>
      </c>
      <c r="F42" s="88">
        <f>E42/'DEC-2015'!F32</f>
        <v>4.0123602026571302E-2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82</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84" t="s">
        <v>3</v>
      </c>
      <c r="I3" s="184" t="s">
        <v>4</v>
      </c>
      <c r="J3" s="184" t="s">
        <v>5</v>
      </c>
      <c r="K3" s="184" t="s">
        <v>6</v>
      </c>
      <c r="L3" s="71" t="s">
        <v>41</v>
      </c>
      <c r="M3" s="185"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26.399000000000001</v>
      </c>
      <c r="F6" s="64">
        <v>29664</v>
      </c>
      <c r="G6" s="73">
        <v>2.2357240466221335</v>
      </c>
      <c r="H6" s="90">
        <v>1.5025626117791679</v>
      </c>
      <c r="I6" s="90">
        <v>1.7711788179510579</v>
      </c>
      <c r="J6" s="90">
        <v>2.2742806697665596</v>
      </c>
      <c r="K6" s="90">
        <v>3.5494338628264011</v>
      </c>
      <c r="L6" s="90">
        <v>3.1215041478126704</v>
      </c>
      <c r="M6" s="90">
        <v>5.2165302773942823</v>
      </c>
    </row>
    <row r="7" spans="1:15" s="2" customFormat="1" ht="12.75" customHeight="1">
      <c r="A7" s="58" t="s">
        <v>27</v>
      </c>
      <c r="B7" s="12" t="s">
        <v>8</v>
      </c>
      <c r="C7" s="12" t="s">
        <v>18</v>
      </c>
      <c r="D7" s="24">
        <v>40834</v>
      </c>
      <c r="E7" s="113">
        <v>10.977</v>
      </c>
      <c r="F7" s="114">
        <v>8167</v>
      </c>
      <c r="G7" s="74">
        <v>2.31</v>
      </c>
      <c r="H7" s="74">
        <v>1.1200000000000001</v>
      </c>
      <c r="I7" s="74">
        <v>1.75</v>
      </c>
      <c r="J7" s="74">
        <v>2.66</v>
      </c>
      <c r="K7" s="74">
        <v>3.45</v>
      </c>
      <c r="L7" s="74"/>
      <c r="M7" s="75">
        <v>3.42</v>
      </c>
    </row>
    <row r="8" spans="1:15" s="2" customFormat="1" ht="12.75" customHeight="1">
      <c r="A8" s="58" t="s">
        <v>30</v>
      </c>
      <c r="B8" s="12" t="s">
        <v>8</v>
      </c>
      <c r="C8" s="12" t="s">
        <v>18</v>
      </c>
      <c r="D8" s="24">
        <v>36738</v>
      </c>
      <c r="E8" s="92">
        <v>89.381681</v>
      </c>
      <c r="F8" s="25">
        <v>47442</v>
      </c>
      <c r="G8" s="106">
        <v>3.44</v>
      </c>
      <c r="H8" s="97">
        <v>2.76</v>
      </c>
      <c r="I8" s="97">
        <v>3.1</v>
      </c>
      <c r="J8" s="97">
        <v>3.83</v>
      </c>
      <c r="K8" s="106">
        <v>3.97</v>
      </c>
      <c r="L8" s="106">
        <v>3.9</v>
      </c>
      <c r="M8" s="106">
        <v>4.71</v>
      </c>
    </row>
    <row r="9" spans="1:15" ht="12.75" customHeight="1">
      <c r="A9" s="59" t="s">
        <v>11</v>
      </c>
      <c r="B9" s="26" t="s">
        <v>8</v>
      </c>
      <c r="C9" s="26" t="s">
        <v>18</v>
      </c>
      <c r="D9" s="27">
        <v>37816</v>
      </c>
      <c r="E9" s="116">
        <v>40.480987878016698</v>
      </c>
      <c r="F9" s="117">
        <v>37224</v>
      </c>
      <c r="G9" s="118">
        <v>1.2121160232426265</v>
      </c>
      <c r="H9" s="118">
        <v>1.4275969159732282</v>
      </c>
      <c r="I9" s="118">
        <v>2.1022407201717996</v>
      </c>
      <c r="J9" s="118">
        <v>3.4678921605972635</v>
      </c>
      <c r="K9" s="13">
        <v>4.1371054685241937</v>
      </c>
      <c r="L9" s="115">
        <v>3.029002446986806</v>
      </c>
      <c r="M9" s="13">
        <v>2.9411867396539781</v>
      </c>
    </row>
    <row r="10" spans="1:15" s="20" customFormat="1" ht="23.25" customHeight="1">
      <c r="A10" s="41" t="s">
        <v>35</v>
      </c>
      <c r="B10" s="42" t="s">
        <v>8</v>
      </c>
      <c r="C10" s="42"/>
      <c r="D10" s="43"/>
      <c r="E10" s="63">
        <f>SUM(E6:E9)</f>
        <v>167.23866887801671</v>
      </c>
      <c r="F10" s="44">
        <f>SUM(F6:F9)</f>
        <v>122497</v>
      </c>
      <c r="G10" s="107">
        <f>($E$6*G6+$E$7*G7+$E$8*G8+$E$9*G9+$E$31*G31)/($E$10+$E$31)</f>
        <v>2.6068797399956902</v>
      </c>
      <c r="H10" s="108">
        <f>($E$6*H6+$E$7*H7+$E$8*H8+$E$9*H9+$E$31*H31)/($E$10+$E$31)</f>
        <v>2.1115252064898256</v>
      </c>
      <c r="I10" s="108">
        <f>($E$6*I6+$E$7*I7+$E$8*I8+$E$9*I9+$E$31*I31)/($E$10+$E$31)</f>
        <v>2.4628335304778313</v>
      </c>
      <c r="J10" s="108">
        <f>($E$6*J6+$E$7*J7+$E$8*J8+$E$9*J9+$E$31*J31)/($E$10+$E$31)</f>
        <v>3.3116184666706201</v>
      </c>
      <c r="K10" s="108">
        <f>($E$6*K6+$E$7*K7+$E$8*K8+$E$9*K9+$E$31*K31)/($E$10+$E$31)</f>
        <v>3.9349576725555826</v>
      </c>
      <c r="L10" s="108">
        <f>($E$6*L6+$E$8*L8+$E$9*L9+$E$31*L31)/($E$6+$E$8+$E$9+$E$31)</f>
        <v>3.5128426630184624</v>
      </c>
      <c r="M10" s="109">
        <f>($E$6*M6+$E$7*M7+$E$8*M8+$E$9*M9+$E$31*M31)/($E$10+$E$31)</f>
        <v>5.0003839578345408</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12.69</v>
      </c>
      <c r="F13" s="64">
        <v>23244</v>
      </c>
      <c r="G13" s="73">
        <v>0.84472195253915627</v>
      </c>
      <c r="H13" s="90">
        <v>0.10811448890077902</v>
      </c>
      <c r="I13" s="90">
        <v>2.1320860060340951</v>
      </c>
      <c r="J13" s="90">
        <v>2.5069553314159387</v>
      </c>
      <c r="K13" s="90">
        <v>4.3435988373978329</v>
      </c>
      <c r="L13" s="90">
        <v>3.1649755101907706</v>
      </c>
      <c r="M13" s="90">
        <v>5.0733810253536404</v>
      </c>
    </row>
    <row r="14" spans="1:15">
      <c r="A14" s="61" t="s">
        <v>49</v>
      </c>
      <c r="B14" s="12" t="s">
        <v>8</v>
      </c>
      <c r="C14" s="12" t="s">
        <v>17</v>
      </c>
      <c r="D14" s="23">
        <v>36091</v>
      </c>
      <c r="E14" s="92">
        <v>0.40292020000000001</v>
      </c>
      <c r="F14" s="25">
        <v>493</v>
      </c>
      <c r="G14" s="74">
        <v>0.46735209148980328</v>
      </c>
      <c r="H14" s="74">
        <v>8.5448317116032513E-2</v>
      </c>
      <c r="I14" s="74">
        <v>0.97645804238477574</v>
      </c>
      <c r="J14" s="74">
        <v>3.4735949861925075</v>
      </c>
      <c r="K14" s="74">
        <v>4.3617579752135205</v>
      </c>
      <c r="L14" s="115"/>
      <c r="M14" s="74">
        <v>4.3705820564461817</v>
      </c>
      <c r="N14" s="2"/>
      <c r="O14" s="2"/>
    </row>
    <row r="15" spans="1:15" ht="13.5" customHeight="1">
      <c r="A15" s="61" t="s">
        <v>50</v>
      </c>
      <c r="B15" s="12" t="s">
        <v>8</v>
      </c>
      <c r="C15" s="12" t="s">
        <v>21</v>
      </c>
      <c r="D15" s="23">
        <v>4.1063829196259997E-2</v>
      </c>
      <c r="E15" s="92">
        <v>5.8576410000000002E-2</v>
      </c>
      <c r="F15" s="25">
        <v>101</v>
      </c>
      <c r="G15" s="74">
        <v>0.68723672332635655</v>
      </c>
      <c r="H15" s="74">
        <v>-0.32907547080888166</v>
      </c>
      <c r="I15" s="74">
        <v>-0.11989578121495148</v>
      </c>
      <c r="J15" s="74">
        <v>1.6490417075738284</v>
      </c>
      <c r="K15" s="74">
        <v>3.1189715571500187</v>
      </c>
      <c r="L15" s="115"/>
      <c r="M15" s="74">
        <v>3.2315224995256964</v>
      </c>
      <c r="N15" s="2"/>
      <c r="O15" s="2"/>
    </row>
    <row r="16" spans="1:15" ht="12.75" customHeight="1">
      <c r="A16" s="61" t="s">
        <v>51</v>
      </c>
      <c r="B16" s="12" t="s">
        <v>8</v>
      </c>
      <c r="C16" s="12" t="s">
        <v>16</v>
      </c>
      <c r="D16" s="23">
        <v>39514</v>
      </c>
      <c r="E16" s="92">
        <v>0.64566968000000002</v>
      </c>
      <c r="F16" s="25">
        <v>1707</v>
      </c>
      <c r="G16" s="74">
        <v>0.82891432588980685</v>
      </c>
      <c r="H16" s="74">
        <v>-0.29746478166694512</v>
      </c>
      <c r="I16" s="74">
        <v>2.2919622253719574</v>
      </c>
      <c r="J16" s="74">
        <v>3.3039972804145501</v>
      </c>
      <c r="K16" s="74">
        <v>3.7780647678454349</v>
      </c>
      <c r="L16" s="115"/>
      <c r="M16" s="74">
        <v>4.491545581557288</v>
      </c>
      <c r="N16" s="2"/>
      <c r="O16" s="2"/>
    </row>
    <row r="17" spans="1:15" ht="12.75" customHeight="1">
      <c r="A17" s="58" t="s">
        <v>12</v>
      </c>
      <c r="B17" s="12" t="s">
        <v>8</v>
      </c>
      <c r="C17" s="12" t="s">
        <v>19</v>
      </c>
      <c r="D17" s="24">
        <v>40834</v>
      </c>
      <c r="E17" s="113">
        <v>6.0960000000000001</v>
      </c>
      <c r="F17" s="114">
        <v>5003</v>
      </c>
      <c r="G17" s="74">
        <v>0.43</v>
      </c>
      <c r="H17" s="74">
        <v>-1.1299999999999999</v>
      </c>
      <c r="I17" s="115">
        <v>2.84</v>
      </c>
      <c r="J17" s="115">
        <v>4.07</v>
      </c>
      <c r="K17" s="115">
        <v>4.51</v>
      </c>
      <c r="L17" s="115"/>
      <c r="M17" s="74">
        <v>4.4800000000000004</v>
      </c>
      <c r="N17" s="79"/>
      <c r="O17" s="2"/>
    </row>
    <row r="18" spans="1:15">
      <c r="A18" s="58" t="s">
        <v>31</v>
      </c>
      <c r="B18" s="12" t="s">
        <v>8</v>
      </c>
      <c r="C18" s="12" t="s">
        <v>16</v>
      </c>
      <c r="D18" s="24">
        <v>38245</v>
      </c>
      <c r="E18" s="92">
        <v>39.828704000000002</v>
      </c>
      <c r="F18" s="25">
        <v>36252</v>
      </c>
      <c r="G18" s="106">
        <v>2.92</v>
      </c>
      <c r="H18" s="106">
        <v>2.0099999999999998</v>
      </c>
      <c r="I18" s="97">
        <v>3.57</v>
      </c>
      <c r="J18" s="106">
        <v>4.41</v>
      </c>
      <c r="K18" s="97">
        <v>4.82</v>
      </c>
      <c r="L18" s="97">
        <v>3.81</v>
      </c>
      <c r="M18" s="97">
        <v>4.93</v>
      </c>
      <c r="N18" s="2"/>
      <c r="O18" s="2"/>
    </row>
    <row r="19" spans="1:15" ht="12.75" customHeight="1">
      <c r="A19" s="60" t="s">
        <v>13</v>
      </c>
      <c r="B19" s="22" t="s">
        <v>8</v>
      </c>
      <c r="C19" s="22" t="s">
        <v>20</v>
      </c>
      <c r="D19" s="23">
        <v>37834</v>
      </c>
      <c r="E19" s="116">
        <v>48.597203056997003</v>
      </c>
      <c r="F19" s="117">
        <v>44995</v>
      </c>
      <c r="G19" s="118">
        <v>2.3897079013029732</v>
      </c>
      <c r="H19" s="118">
        <v>2.1074509812165854</v>
      </c>
      <c r="I19" s="118">
        <v>3.7696830269089654</v>
      </c>
      <c r="J19" s="118">
        <v>4.5197029100024766</v>
      </c>
      <c r="K19" s="13">
        <v>6.0149841920653202</v>
      </c>
      <c r="L19" s="115">
        <v>2.213044480676829</v>
      </c>
      <c r="M19" s="13">
        <v>3.8208439458079502</v>
      </c>
      <c r="N19" s="2"/>
      <c r="O19" s="2"/>
    </row>
    <row r="20" spans="1:15" ht="12.75" customHeight="1">
      <c r="A20" s="61" t="s">
        <v>28</v>
      </c>
      <c r="B20" s="22" t="s">
        <v>8</v>
      </c>
      <c r="C20" s="22" t="s">
        <v>25</v>
      </c>
      <c r="D20" s="23">
        <v>39078</v>
      </c>
      <c r="E20" s="116">
        <v>13.255635661943799</v>
      </c>
      <c r="F20" s="117">
        <v>16801</v>
      </c>
      <c r="G20" s="118">
        <v>2.3288910047403633</v>
      </c>
      <c r="H20" s="118">
        <v>0.61396979323893319</v>
      </c>
      <c r="I20" s="118">
        <v>4.2612025436919554</v>
      </c>
      <c r="J20" s="118">
        <v>5.8682419157856769</v>
      </c>
      <c r="K20" s="13">
        <v>8.2156354371311089</v>
      </c>
      <c r="L20" s="115"/>
      <c r="M20" s="13">
        <v>0.36288702349631663</v>
      </c>
      <c r="N20" s="2"/>
      <c r="O20" s="2"/>
    </row>
    <row r="21" spans="1:15" ht="12.75" customHeight="1">
      <c r="A21" s="30" t="s">
        <v>34</v>
      </c>
      <c r="B21" s="31" t="s">
        <v>8</v>
      </c>
      <c r="C21" s="31"/>
      <c r="D21" s="32"/>
      <c r="E21" s="67">
        <f>SUM(E13:E20)</f>
        <v>121.5747090089408</v>
      </c>
      <c r="F21" s="33">
        <f>SUM(F13:F20)</f>
        <v>128596</v>
      </c>
      <c r="G21" s="110">
        <f>($E$13*G13+$E$14*G14+$E$15*G15+$E$16*G16+$E$17*G17+$E$18*G18+$E$19*G19+$E$20*G20)/$E$21</f>
        <v>2.2817939405872556</v>
      </c>
      <c r="H21" s="111">
        <f>($E$13*H13+$E$14*H14+$E$15*H15+$E$16*H16+$E$17*H17+$E$18*H18+$E$19*H19+$E$20*H20)/$E$21</f>
        <v>1.5210158541029195</v>
      </c>
      <c r="I21" s="111">
        <f>($E$13*I13+$E$14*I14+$E$15*I15+$E$16*I16+$E$17*I17+$E$18*I18+$E$19*I19+$E$20*I20)/$E$21</f>
        <v>3.5213289855141463</v>
      </c>
      <c r="J21" s="111">
        <f>($E$13*J13+$E$14*J14+$E$15*J15+$E$16*J16+$E$18*J18+$E$19*J19+$E$20*J20+$E$17*J17)/($E$21)</f>
        <v>4.3868518084582107</v>
      </c>
      <c r="K21" s="111">
        <f>($E$13*K13+$E$14*K14+$E$15*K15+$E$16*K16+$E$18*K18+$E$19*K19+$E$20*K20+$E$17*K17)/($E$21)</f>
        <v>5.5947654470721817</v>
      </c>
      <c r="L21" s="111">
        <f>($E$13*L13+$E$19*L19+$E$18*L18)/($E$13+$E$19+$E$18)</f>
        <v>2.9615387151414305</v>
      </c>
      <c r="M21" s="112">
        <f>($E$13*M13+$E$14*M14+$E$15*M15+$E$16*M16+$E$17*M17+$E$18*M18+$E$19*M19+$E$20*M20)/$E$21</f>
        <v>3.9760717398150227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1.093</v>
      </c>
      <c r="F23" s="64">
        <v>629</v>
      </c>
      <c r="G23" s="73">
        <v>4.2194192101465218</v>
      </c>
      <c r="H23" s="75">
        <v>2.2530457599365894</v>
      </c>
      <c r="I23" s="75">
        <v>1.411065512567955</v>
      </c>
      <c r="J23" s="75">
        <v>0.95937240277601532</v>
      </c>
      <c r="K23" s="75">
        <v>2.6904284815724155</v>
      </c>
      <c r="L23" s="75">
        <v>3.5389404264846158</v>
      </c>
      <c r="M23" s="90">
        <v>3.9094597402744569</v>
      </c>
    </row>
    <row r="24" spans="1:15" ht="12.75" customHeight="1">
      <c r="A24" s="60" t="s">
        <v>14</v>
      </c>
      <c r="B24" s="22" t="s">
        <v>9</v>
      </c>
      <c r="C24" s="22" t="s">
        <v>20</v>
      </c>
      <c r="D24" s="23">
        <v>37816</v>
      </c>
      <c r="E24" s="116">
        <v>3.7079121989027</v>
      </c>
      <c r="F24" s="117">
        <v>2311</v>
      </c>
      <c r="G24" s="13">
        <v>2.846554736671858</v>
      </c>
      <c r="H24" s="13">
        <v>1.9931641929203492</v>
      </c>
      <c r="I24" s="13">
        <v>1.2532922247099343</v>
      </c>
      <c r="J24" s="13">
        <v>2.2275642298327014</v>
      </c>
      <c r="K24" s="13">
        <v>2.6791632006593957</v>
      </c>
      <c r="L24" s="115">
        <v>1.236240992408244</v>
      </c>
      <c r="M24" s="13">
        <v>2.1117154857521747</v>
      </c>
    </row>
    <row r="25" spans="1:15" ht="12.75" customHeight="1">
      <c r="A25" s="30" t="s">
        <v>34</v>
      </c>
      <c r="B25" s="31" t="s">
        <v>9</v>
      </c>
      <c r="C25" s="35"/>
      <c r="D25" s="36"/>
      <c r="E25" s="68">
        <f>SUM(E23:E24)</f>
        <v>4.8009121989026999</v>
      </c>
      <c r="F25" s="34">
        <f>SUM(F23:F24)</f>
        <v>2940</v>
      </c>
      <c r="G25" s="110">
        <f t="shared" ref="G25:M25" si="0">($E$23*G23+$E$24*G24)/$E$25</f>
        <v>3.1591080197439316</v>
      </c>
      <c r="H25" s="111">
        <f t="shared" si="0"/>
        <v>2.0523301474265936</v>
      </c>
      <c r="I25" s="111">
        <f t="shared" si="0"/>
        <v>1.2892116909455866</v>
      </c>
      <c r="J25" s="111">
        <f t="shared" si="0"/>
        <v>1.9388412518766012</v>
      </c>
      <c r="K25" s="111">
        <f t="shared" si="0"/>
        <v>2.681727911599276</v>
      </c>
      <c r="L25" s="112">
        <f t="shared" si="0"/>
        <v>1.7604852145835062</v>
      </c>
      <c r="M25" s="112">
        <f t="shared" si="0"/>
        <v>2.5209990528713488</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126.37562120784349</v>
      </c>
      <c r="F27" s="34">
        <f>F25+F21</f>
        <v>131536</v>
      </c>
      <c r="G27" s="81">
        <f>($E$21*G21+$E$25*G25)/$E$27</f>
        <v>2.315122424551463</v>
      </c>
      <c r="H27" s="81">
        <f t="shared" ref="H27:M27" si="1">($E$21*H21+$E$25*H25)/$E$27</f>
        <v>1.5412000735582987</v>
      </c>
      <c r="I27" s="81">
        <f t="shared" si="1"/>
        <v>3.4365325742565389</v>
      </c>
      <c r="J27" s="81">
        <f t="shared" si="1"/>
        <v>4.2938537789980336</v>
      </c>
      <c r="K27" s="81">
        <f t="shared" si="1"/>
        <v>5.4841014020115253</v>
      </c>
      <c r="L27" s="81">
        <f>($E$21*L21+$E$25*L25)/$E$27</f>
        <v>2.9159116207125138</v>
      </c>
      <c r="M27" s="81">
        <f t="shared" si="1"/>
        <v>3.9207946527766215</v>
      </c>
    </row>
    <row r="28" spans="1:15" s="20" customFormat="1" ht="26.25" customHeight="1">
      <c r="A28" s="199" t="s">
        <v>37</v>
      </c>
      <c r="B28" s="199"/>
      <c r="C28" s="199"/>
      <c r="D28" s="199"/>
      <c r="E28" s="70">
        <f>SUM(E10,E27)</f>
        <v>293.6142900858602</v>
      </c>
      <c r="F28" s="53">
        <f>SUM(F10, F27)</f>
        <v>254033</v>
      </c>
      <c r="G28" s="183"/>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64.350999999999999</v>
      </c>
      <c r="F31" s="94">
        <v>12790</v>
      </c>
      <c r="G31" s="95">
        <v>2.5299999999999998</v>
      </c>
      <c r="H31" s="95">
        <v>2.06</v>
      </c>
      <c r="I31" s="95">
        <v>2.21</v>
      </c>
      <c r="J31" s="95">
        <v>3.03</v>
      </c>
      <c r="K31" s="95">
        <v>4</v>
      </c>
      <c r="L31" s="95">
        <v>3.44</v>
      </c>
      <c r="M31" s="96">
        <v>6.88</v>
      </c>
    </row>
    <row r="32" spans="1:15" ht="31.5" customHeight="1">
      <c r="A32" s="203" t="s">
        <v>26</v>
      </c>
      <c r="B32" s="204"/>
      <c r="C32" s="204"/>
      <c r="D32" s="205"/>
      <c r="E32" s="101">
        <f>E28+E31</f>
        <v>357.9652900858602</v>
      </c>
      <c r="F32" s="102">
        <f>F28+F31</f>
        <v>266823</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80" t="s">
        <v>42</v>
      </c>
      <c r="B35" s="181"/>
      <c r="C35" s="181"/>
      <c r="D35" s="181"/>
      <c r="E35" s="181"/>
      <c r="F35" s="181"/>
      <c r="G35" s="181"/>
      <c r="H35" s="181"/>
      <c r="I35" s="181"/>
      <c r="J35" s="181"/>
      <c r="K35" s="181"/>
      <c r="L35" s="181"/>
      <c r="M35" s="182"/>
    </row>
    <row r="36" spans="1:13" ht="22.5" customHeight="1">
      <c r="B36" s="11"/>
      <c r="C36" s="11"/>
      <c r="D36" s="11"/>
      <c r="E36" s="192" t="s">
        <v>39</v>
      </c>
      <c r="F36" s="193"/>
      <c r="G36" s="84">
        <f>($E$10*G10+$E$21*G21+$E$25*G25+$E$31*G31)/$E$32</f>
        <v>2.4900575192724768</v>
      </c>
      <c r="H36" s="84">
        <f>($E$10*H10+$E$21*H21+$E$25*H25+$E$31*H31)/$E$32</f>
        <v>1.9009157043523102</v>
      </c>
      <c r="I36" s="84">
        <f t="shared" ref="I36:M36" si="2">($E$10*I10+$E$21*I21+$E$25*I25+$E$31*I31)/$E$32</f>
        <v>2.7611354440003022</v>
      </c>
      <c r="J36" s="84">
        <f t="shared" si="2"/>
        <v>3.6077593796443588</v>
      </c>
      <c r="K36" s="84">
        <f t="shared" si="2"/>
        <v>4.4935580327068259</v>
      </c>
      <c r="L36" s="84">
        <f t="shared" si="2"/>
        <v>3.2890080295590498</v>
      </c>
      <c r="M36" s="84">
        <f t="shared" si="2"/>
        <v>4.9571434605703049</v>
      </c>
    </row>
    <row r="37" spans="1:13" ht="16.5" customHeight="1">
      <c r="B37" s="10"/>
      <c r="C37" s="10"/>
      <c r="D37" s="10"/>
      <c r="E37" s="16"/>
      <c r="F37" s="105" t="s">
        <v>45</v>
      </c>
      <c r="G37" s="85"/>
      <c r="H37" s="85">
        <f>H36-'Sept-2016'!H36</f>
        <v>-2.5091126491013256</v>
      </c>
      <c r="I37" s="85">
        <f>I36-'Sept-2016'!I36</f>
        <v>-0.22515728539928404</v>
      </c>
      <c r="J37" s="85">
        <f>J36-'Sept-2016'!J36</f>
        <v>-0.39498094080023494</v>
      </c>
      <c r="K37" s="85">
        <f>K36-'Sept-2016'!K36</f>
        <v>-0.4968734537991093</v>
      </c>
      <c r="L37" s="85">
        <f>L36-'Sept-2016'!L36</f>
        <v>-0.15490707491248479</v>
      </c>
      <c r="M37" s="85">
        <f>M36-'Sept-2016'!M36</f>
        <v>-4.6476248726541769E-2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83</v>
      </c>
      <c r="B41" s="86"/>
      <c r="C41" s="86"/>
      <c r="D41" s="20"/>
      <c r="E41" s="87">
        <f>E32-'DEC-2015'!E32</f>
        <v>27.567839338431043</v>
      </c>
      <c r="F41" s="88">
        <f>E41/'DEC-2015'!E32</f>
        <v>8.3438414176824724E-2</v>
      </c>
      <c r="H41" s="6"/>
      <c r="I41" s="6"/>
      <c r="J41" s="6"/>
      <c r="K41" s="6"/>
      <c r="L41" s="6"/>
      <c r="M41" s="6"/>
    </row>
    <row r="42" spans="1:13">
      <c r="A42" s="20" t="s">
        <v>84</v>
      </c>
      <c r="B42" s="86"/>
      <c r="C42" s="86"/>
      <c r="D42" s="20"/>
      <c r="E42" s="89">
        <f>F32-'DEC-2015'!F32</f>
        <v>11811</v>
      </c>
      <c r="F42" s="88">
        <f>E42/'DEC-2015'!F32</f>
        <v>4.6315467507411417E-2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1" sqref="E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55</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29" t="s">
        <v>3</v>
      </c>
      <c r="I3" s="129" t="s">
        <v>4</v>
      </c>
      <c r="J3" s="129" t="s">
        <v>5</v>
      </c>
      <c r="K3" s="129" t="s">
        <v>6</v>
      </c>
      <c r="L3" s="71" t="s">
        <v>41</v>
      </c>
      <c r="M3" s="130"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c r="A28" s="199" t="s">
        <v>37</v>
      </c>
      <c r="B28" s="199"/>
      <c r="C28" s="199"/>
      <c r="D28" s="199"/>
      <c r="E28" s="70">
        <f>SUM(E10,E27)</f>
        <v>265.12865701493411</v>
      </c>
      <c r="F28" s="53">
        <f>SUM(F10, F27)</f>
        <v>243476</v>
      </c>
      <c r="G28" s="128"/>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c r="A32" s="203" t="s">
        <v>26</v>
      </c>
      <c r="B32" s="204"/>
      <c r="C32" s="204"/>
      <c r="D32" s="205"/>
      <c r="E32" s="101">
        <f>E28+E31</f>
        <v>326.5906570149341</v>
      </c>
      <c r="F32" s="102">
        <f>F28+F31</f>
        <v>256185</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25" t="s">
        <v>42</v>
      </c>
      <c r="B35" s="126"/>
      <c r="C35" s="126"/>
      <c r="D35" s="126"/>
      <c r="E35" s="126"/>
      <c r="F35" s="126"/>
      <c r="G35" s="126"/>
      <c r="H35" s="126"/>
      <c r="I35" s="126"/>
      <c r="J35" s="126"/>
      <c r="K35" s="126"/>
      <c r="L35" s="126"/>
      <c r="M35" s="127"/>
    </row>
    <row r="36" spans="1:13" ht="22.5" customHeight="1">
      <c r="B36" s="11"/>
      <c r="C36" s="11"/>
      <c r="D36" s="11"/>
      <c r="E36" s="192" t="s">
        <v>39</v>
      </c>
      <c r="F36" s="193"/>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56</v>
      </c>
      <c r="B41" s="86"/>
      <c r="C41" s="86"/>
      <c r="D41" s="20"/>
      <c r="E41" s="87">
        <f>E32-'DEC-2015'!E32</f>
        <v>-3.8067937324950663</v>
      </c>
      <c r="F41" s="88">
        <f>E41/'DEC-2015'!E32</f>
        <v>-1.1521861696823904E-2</v>
      </c>
      <c r="H41" s="6"/>
      <c r="I41" s="6"/>
      <c r="J41" s="6"/>
      <c r="K41" s="6"/>
      <c r="L41" s="6"/>
      <c r="M41" s="6"/>
    </row>
    <row r="42" spans="1:13">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J17" sqref="J17"/>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58</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31" t="s">
        <v>3</v>
      </c>
      <c r="I3" s="131" t="s">
        <v>4</v>
      </c>
      <c r="J3" s="131" t="s">
        <v>5</v>
      </c>
      <c r="K3" s="131" t="s">
        <v>6</v>
      </c>
      <c r="L3" s="71" t="s">
        <v>41</v>
      </c>
      <c r="M3" s="132"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c r="A28" s="199" t="s">
        <v>37</v>
      </c>
      <c r="B28" s="199"/>
      <c r="C28" s="199"/>
      <c r="D28" s="199"/>
      <c r="E28" s="70">
        <f>SUM(E10,E27)</f>
        <v>265.95679741810545</v>
      </c>
      <c r="F28" s="53">
        <f>SUM(F10, F27)</f>
        <v>244732</v>
      </c>
      <c r="G28" s="136"/>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c r="A32" s="203" t="s">
        <v>26</v>
      </c>
      <c r="B32" s="204"/>
      <c r="C32" s="204"/>
      <c r="D32" s="205"/>
      <c r="E32" s="101">
        <f>E28+E31</f>
        <v>327.29779741810546</v>
      </c>
      <c r="F32" s="102">
        <f>F28+F31</f>
        <v>257445</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33" t="s">
        <v>42</v>
      </c>
      <c r="B35" s="134"/>
      <c r="C35" s="134"/>
      <c r="D35" s="134"/>
      <c r="E35" s="134"/>
      <c r="F35" s="134"/>
      <c r="G35" s="134"/>
      <c r="H35" s="134"/>
      <c r="I35" s="134"/>
      <c r="J35" s="134"/>
      <c r="K35" s="134"/>
      <c r="L35" s="134"/>
      <c r="M35" s="135"/>
    </row>
    <row r="36" spans="1:13" ht="22.5" customHeight="1">
      <c r="B36" s="11"/>
      <c r="C36" s="11"/>
      <c r="D36" s="11"/>
      <c r="E36" s="192" t="s">
        <v>39</v>
      </c>
      <c r="F36" s="193"/>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59</v>
      </c>
      <c r="B41" s="86"/>
      <c r="C41" s="86"/>
      <c r="D41" s="20"/>
      <c r="E41" s="87">
        <f>E32-'DEC-2015'!E32</f>
        <v>-3.0996533293237007</v>
      </c>
      <c r="F41" s="88">
        <f>E41/'DEC-2015'!E32</f>
        <v>-9.381589725682286E-3</v>
      </c>
      <c r="H41" s="6"/>
      <c r="I41" s="6"/>
      <c r="J41" s="6"/>
      <c r="K41" s="6"/>
      <c r="L41" s="6"/>
      <c r="M41" s="6"/>
    </row>
    <row r="42" spans="1:13">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G18" sqref="G18"/>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61</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37" t="s">
        <v>3</v>
      </c>
      <c r="I3" s="137" t="s">
        <v>4</v>
      </c>
      <c r="J3" s="137" t="s">
        <v>5</v>
      </c>
      <c r="K3" s="137" t="s">
        <v>6</v>
      </c>
      <c r="L3" s="71" t="s">
        <v>41</v>
      </c>
      <c r="M3" s="138"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c r="A28" s="199" t="s">
        <v>37</v>
      </c>
      <c r="B28" s="199"/>
      <c r="C28" s="199"/>
      <c r="D28" s="199"/>
      <c r="E28" s="70">
        <f>SUM(E10,E27)</f>
        <v>269.87077185927313</v>
      </c>
      <c r="F28" s="53">
        <f>SUM(F10, F27)</f>
        <v>245956</v>
      </c>
      <c r="G28" s="142"/>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c r="A32" s="203" t="s">
        <v>26</v>
      </c>
      <c r="B32" s="204"/>
      <c r="C32" s="204"/>
      <c r="D32" s="205"/>
      <c r="E32" s="101">
        <f>E28+E31</f>
        <v>331.81477185927315</v>
      </c>
      <c r="F32" s="102">
        <f>F28+F31</f>
        <v>258670</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39" t="s">
        <v>42</v>
      </c>
      <c r="B35" s="140"/>
      <c r="C35" s="140"/>
      <c r="D35" s="140"/>
      <c r="E35" s="140"/>
      <c r="F35" s="140"/>
      <c r="G35" s="140"/>
      <c r="H35" s="140"/>
      <c r="I35" s="140"/>
      <c r="J35" s="140"/>
      <c r="K35" s="140"/>
      <c r="L35" s="140"/>
      <c r="M35" s="141"/>
    </row>
    <row r="36" spans="1:13" ht="22.5" customHeight="1">
      <c r="B36" s="11"/>
      <c r="C36" s="11"/>
      <c r="D36" s="11"/>
      <c r="E36" s="192" t="s">
        <v>39</v>
      </c>
      <c r="F36" s="193"/>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62</v>
      </c>
      <c r="B41" s="86"/>
      <c r="C41" s="86"/>
      <c r="D41" s="20"/>
      <c r="E41" s="87">
        <f>E32-'DEC-2015'!E32</f>
        <v>1.4173211118439895</v>
      </c>
      <c r="F41" s="88">
        <f>E41/'DEC-2015'!E32</f>
        <v>4.2897459064460339E-3</v>
      </c>
      <c r="H41" s="6"/>
      <c r="I41" s="6"/>
      <c r="J41" s="6"/>
      <c r="K41" s="6"/>
      <c r="L41" s="6"/>
      <c r="M41" s="6"/>
    </row>
    <row r="42" spans="1:13">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Q26" sqref="Q2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64</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47" t="s">
        <v>3</v>
      </c>
      <c r="I3" s="147" t="s">
        <v>4</v>
      </c>
      <c r="J3" s="147" t="s">
        <v>5</v>
      </c>
      <c r="K3" s="147" t="s">
        <v>6</v>
      </c>
      <c r="L3" s="71" t="s">
        <v>41</v>
      </c>
      <c r="M3" s="148"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c r="A28" s="199" t="s">
        <v>37</v>
      </c>
      <c r="B28" s="199"/>
      <c r="C28" s="199"/>
      <c r="D28" s="199"/>
      <c r="E28" s="70">
        <f>SUM(E10,E27)</f>
        <v>272.74602690462063</v>
      </c>
      <c r="F28" s="53">
        <f>SUM(F10, F27)</f>
        <v>247135</v>
      </c>
      <c r="G28" s="146"/>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c r="A32" s="203" t="s">
        <v>26</v>
      </c>
      <c r="B32" s="204"/>
      <c r="C32" s="204"/>
      <c r="D32" s="205"/>
      <c r="E32" s="101">
        <f>E28+E31</f>
        <v>335.08702690462064</v>
      </c>
      <c r="F32" s="102">
        <f>F28+F31</f>
        <v>259863</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43" t="s">
        <v>42</v>
      </c>
      <c r="B35" s="144"/>
      <c r="C35" s="144"/>
      <c r="D35" s="144"/>
      <c r="E35" s="144"/>
      <c r="F35" s="144"/>
      <c r="G35" s="144"/>
      <c r="H35" s="144"/>
      <c r="I35" s="144"/>
      <c r="J35" s="144"/>
      <c r="K35" s="144"/>
      <c r="L35" s="144"/>
      <c r="M35" s="145"/>
    </row>
    <row r="36" spans="1:13" ht="22.5" customHeight="1">
      <c r="B36" s="11"/>
      <c r="C36" s="11"/>
      <c r="D36" s="11"/>
      <c r="E36" s="192" t="s">
        <v>39</v>
      </c>
      <c r="F36" s="193"/>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65</v>
      </c>
      <c r="B41" s="86"/>
      <c r="C41" s="86"/>
      <c r="D41" s="20"/>
      <c r="E41" s="87">
        <f>E32-'DEC-2015'!E32</f>
        <v>4.6895761571914818</v>
      </c>
      <c r="F41" s="88">
        <f>E41/'DEC-2015'!E32</f>
        <v>1.4193741951043099E-2</v>
      </c>
      <c r="H41" s="6"/>
      <c r="I41" s="6"/>
      <c r="J41" s="6"/>
      <c r="K41" s="6"/>
      <c r="L41" s="6"/>
      <c r="M41" s="6"/>
    </row>
    <row r="42" spans="1:13">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I8" sqref="I8"/>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67</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53" t="s">
        <v>3</v>
      </c>
      <c r="I3" s="153" t="s">
        <v>4</v>
      </c>
      <c r="J3" s="153" t="s">
        <v>5</v>
      </c>
      <c r="K3" s="153" t="s">
        <v>6</v>
      </c>
      <c r="L3" s="71" t="s">
        <v>41</v>
      </c>
      <c r="M3" s="154"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c r="A28" s="199" t="s">
        <v>37</v>
      </c>
      <c r="B28" s="199"/>
      <c r="C28" s="199"/>
      <c r="D28" s="199"/>
      <c r="E28" s="70">
        <f>SUM(E10,E27)</f>
        <v>275.37223714119381</v>
      </c>
      <c r="F28" s="53">
        <f>SUM(F10, F27)</f>
        <v>248307</v>
      </c>
      <c r="G28" s="152"/>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c r="A32" s="203" t="s">
        <v>26</v>
      </c>
      <c r="B32" s="204"/>
      <c r="C32" s="204"/>
      <c r="D32" s="205"/>
      <c r="E32" s="101">
        <f>E28+E31</f>
        <v>338.01823714119382</v>
      </c>
      <c r="F32" s="102">
        <f>F28+F31</f>
        <v>261038</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49" t="s">
        <v>42</v>
      </c>
      <c r="B35" s="150"/>
      <c r="C35" s="150"/>
      <c r="D35" s="150"/>
      <c r="E35" s="150"/>
      <c r="F35" s="150"/>
      <c r="G35" s="150"/>
      <c r="H35" s="150"/>
      <c r="I35" s="150"/>
      <c r="J35" s="150"/>
      <c r="K35" s="150"/>
      <c r="L35" s="150"/>
      <c r="M35" s="151"/>
    </row>
    <row r="36" spans="1:13" ht="22.5" customHeight="1">
      <c r="B36" s="11"/>
      <c r="C36" s="11"/>
      <c r="D36" s="11"/>
      <c r="E36" s="192" t="s">
        <v>39</v>
      </c>
      <c r="F36" s="193"/>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68</v>
      </c>
      <c r="B41" s="86"/>
      <c r="C41" s="86"/>
      <c r="D41" s="20"/>
      <c r="E41" s="87">
        <f>E32-'DEC-2015'!E32</f>
        <v>7.6207863937646607</v>
      </c>
      <c r="F41" s="88">
        <f>E41/'DEC-2015'!E32</f>
        <v>2.3065512087108494E-2</v>
      </c>
      <c r="H41" s="6"/>
      <c r="I41" s="6"/>
      <c r="J41" s="6"/>
      <c r="K41" s="6"/>
      <c r="L41" s="6"/>
      <c r="M41" s="6"/>
    </row>
    <row r="42" spans="1:13">
      <c r="A42" s="20" t="s">
        <v>69</v>
      </c>
      <c r="B42" s="86"/>
      <c r="C42" s="86"/>
      <c r="D42" s="20"/>
      <c r="E42" s="89">
        <f>F32-'DEC-2015'!F32</f>
        <v>6026</v>
      </c>
      <c r="F42" s="88">
        <f>E42/'DEC-2015'!F32</f>
        <v>2.3630260536759054E-2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H41" sqref="H4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70</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59" t="s">
        <v>3</v>
      </c>
      <c r="I3" s="159" t="s">
        <v>4</v>
      </c>
      <c r="J3" s="159" t="s">
        <v>5</v>
      </c>
      <c r="K3" s="159" t="s">
        <v>6</v>
      </c>
      <c r="L3" s="71" t="s">
        <v>41</v>
      </c>
      <c r="M3" s="160"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c r="A15" s="61" t="s">
        <v>50</v>
      </c>
      <c r="B15" s="12" t="s">
        <v>8</v>
      </c>
      <c r="C15" s="12" t="s">
        <v>21</v>
      </c>
      <c r="D15" s="23">
        <v>4.1063829196259997E-2</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c r="A28" s="199" t="s">
        <v>37</v>
      </c>
      <c r="B28" s="199"/>
      <c r="C28" s="199"/>
      <c r="D28" s="199"/>
      <c r="E28" s="70">
        <f>SUM(E10,E27)</f>
        <v>277.48686363981489</v>
      </c>
      <c r="F28" s="53">
        <f>SUM(F10, F27)</f>
        <v>249188</v>
      </c>
      <c r="G28" s="158"/>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c r="A32" s="203" t="s">
        <v>26</v>
      </c>
      <c r="B32" s="204"/>
      <c r="C32" s="204"/>
      <c r="D32" s="205"/>
      <c r="E32" s="101">
        <f>E28+E31</f>
        <v>340.33686363981491</v>
      </c>
      <c r="F32" s="102">
        <f>F28+F31</f>
        <v>261925</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55" t="s">
        <v>42</v>
      </c>
      <c r="B35" s="156"/>
      <c r="C35" s="156"/>
      <c r="D35" s="156"/>
      <c r="E35" s="156"/>
      <c r="F35" s="156"/>
      <c r="G35" s="156"/>
      <c r="H35" s="156"/>
      <c r="I35" s="156"/>
      <c r="J35" s="156"/>
      <c r="K35" s="156"/>
      <c r="L35" s="156"/>
      <c r="M35" s="157"/>
    </row>
    <row r="36" spans="1:13" ht="22.5" customHeight="1">
      <c r="B36" s="11"/>
      <c r="C36" s="11"/>
      <c r="D36" s="11"/>
      <c r="E36" s="192" t="s">
        <v>39</v>
      </c>
      <c r="F36" s="193"/>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71</v>
      </c>
      <c r="B41" s="86"/>
      <c r="C41" s="86"/>
      <c r="D41" s="20"/>
      <c r="E41" s="87">
        <f>E32-'DEC-2015'!E32</f>
        <v>9.9394128923857465</v>
      </c>
      <c r="F41" s="88">
        <f>E41/'DEC-2015'!E32</f>
        <v>3.0083200914234311E-2</v>
      </c>
      <c r="H41" s="6"/>
      <c r="I41" s="6"/>
      <c r="J41" s="6"/>
      <c r="K41" s="6"/>
      <c r="L41" s="6"/>
      <c r="M41" s="6"/>
    </row>
    <row r="42" spans="1:13">
      <c r="A42" s="20" t="s">
        <v>72</v>
      </c>
      <c r="B42" s="86"/>
      <c r="C42" s="86"/>
      <c r="D42" s="20"/>
      <c r="E42" s="89">
        <f>F32-'DEC-2015'!F32</f>
        <v>6913</v>
      </c>
      <c r="F42" s="88">
        <f>E42/'DEC-2015'!F32</f>
        <v>2.7108528226122693E-2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16" activePane="bottomLeft" state="frozen"/>
      <selection pane="bottomLeft" activeCell="O1" sqref="O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73</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65" t="s">
        <v>3</v>
      </c>
      <c r="I3" s="165" t="s">
        <v>4</v>
      </c>
      <c r="J3" s="165" t="s">
        <v>5</v>
      </c>
      <c r="K3" s="165" t="s">
        <v>6</v>
      </c>
      <c r="L3" s="71" t="s">
        <v>41</v>
      </c>
      <c r="M3" s="166"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c r="A15" s="61" t="s">
        <v>50</v>
      </c>
      <c r="B15" s="12" t="s">
        <v>8</v>
      </c>
      <c r="C15" s="12" t="s">
        <v>21</v>
      </c>
      <c r="D15" s="23">
        <v>4.1063829196259997E-2</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c r="A28" s="199" t="s">
        <v>37</v>
      </c>
      <c r="B28" s="199"/>
      <c r="C28" s="199"/>
      <c r="D28" s="199"/>
      <c r="E28" s="70">
        <f>SUM(E10,E27)</f>
        <v>283.44495173685772</v>
      </c>
      <c r="F28" s="53">
        <f>SUM(F10, F27)</f>
        <v>250065</v>
      </c>
      <c r="G28" s="164"/>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c r="A32" s="203" t="s">
        <v>26</v>
      </c>
      <c r="B32" s="204"/>
      <c r="C32" s="204"/>
      <c r="D32" s="205"/>
      <c r="E32" s="101">
        <f>E28+E31</f>
        <v>347.02395173685773</v>
      </c>
      <c r="F32" s="102">
        <f>F28+F31</f>
        <v>262805</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61" t="s">
        <v>42</v>
      </c>
      <c r="B35" s="162"/>
      <c r="C35" s="162"/>
      <c r="D35" s="162"/>
      <c r="E35" s="162"/>
      <c r="F35" s="162"/>
      <c r="G35" s="162"/>
      <c r="H35" s="162"/>
      <c r="I35" s="162"/>
      <c r="J35" s="162"/>
      <c r="K35" s="162"/>
      <c r="L35" s="162"/>
      <c r="M35" s="163"/>
    </row>
    <row r="36" spans="1:13" ht="22.5" customHeight="1">
      <c r="B36" s="11"/>
      <c r="C36" s="11"/>
      <c r="D36" s="11"/>
      <c r="E36" s="192" t="s">
        <v>39</v>
      </c>
      <c r="F36" s="193"/>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74</v>
      </c>
      <c r="B41" s="86"/>
      <c r="C41" s="86"/>
      <c r="D41" s="20"/>
      <c r="E41" s="87">
        <f>E32-'DEC-2015'!E32</f>
        <v>16.626500989428564</v>
      </c>
      <c r="F41" s="88">
        <f>E41/'DEC-2015'!E32</f>
        <v>5.0322727829212634E-2</v>
      </c>
      <c r="H41" s="6"/>
      <c r="I41" s="6"/>
      <c r="J41" s="6"/>
      <c r="K41" s="6"/>
      <c r="L41" s="6"/>
      <c r="M41" s="6"/>
    </row>
    <row r="42" spans="1:13">
      <c r="A42" s="20" t="s">
        <v>75</v>
      </c>
      <c r="B42" s="86"/>
      <c r="C42" s="86"/>
      <c r="D42" s="20"/>
      <c r="E42" s="89">
        <f>F32-'DEC-2015'!F32</f>
        <v>7793</v>
      </c>
      <c r="F42" s="88">
        <f>E42/'DEC-2015'!F32</f>
        <v>3.0559346226844229E-2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O1" sqref="O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206" t="s">
        <v>76</v>
      </c>
      <c r="B1" s="206"/>
      <c r="C1" s="206"/>
      <c r="D1" s="206"/>
      <c r="E1" s="206"/>
      <c r="F1" s="206"/>
      <c r="G1" s="206"/>
      <c r="H1" s="206"/>
      <c r="I1" s="206"/>
      <c r="J1" s="206"/>
      <c r="K1" s="206"/>
      <c r="L1" s="206"/>
      <c r="M1" s="206"/>
    </row>
    <row r="2" spans="1:15" ht="24" customHeight="1">
      <c r="A2" s="207" t="s">
        <v>0</v>
      </c>
      <c r="B2" s="208" t="s">
        <v>10</v>
      </c>
      <c r="C2" s="209" t="s">
        <v>15</v>
      </c>
      <c r="D2" s="210" t="s">
        <v>29</v>
      </c>
      <c r="E2" s="211" t="s">
        <v>43</v>
      </c>
      <c r="F2" s="212" t="s">
        <v>1</v>
      </c>
      <c r="G2" s="213" t="s">
        <v>2</v>
      </c>
      <c r="H2" s="214"/>
      <c r="I2" s="214"/>
      <c r="J2" s="214"/>
      <c r="K2" s="214"/>
      <c r="L2" s="214"/>
      <c r="M2" s="215"/>
    </row>
    <row r="3" spans="1:15" ht="42.75" customHeight="1">
      <c r="A3" s="207"/>
      <c r="B3" s="208"/>
      <c r="C3" s="209"/>
      <c r="D3" s="210"/>
      <c r="E3" s="211"/>
      <c r="F3" s="212"/>
      <c r="G3" s="72" t="s">
        <v>40</v>
      </c>
      <c r="H3" s="172" t="s">
        <v>3</v>
      </c>
      <c r="I3" s="172" t="s">
        <v>4</v>
      </c>
      <c r="J3" s="172" t="s">
        <v>5</v>
      </c>
      <c r="K3" s="172" t="s">
        <v>6</v>
      </c>
      <c r="L3" s="71" t="s">
        <v>41</v>
      </c>
      <c r="M3" s="173" t="s">
        <v>7</v>
      </c>
    </row>
    <row r="4" spans="1:15" ht="26.25" customHeight="1">
      <c r="A4" s="194" t="s">
        <v>38</v>
      </c>
      <c r="B4" s="195"/>
      <c r="C4" s="195"/>
      <c r="D4" s="195"/>
      <c r="E4" s="195"/>
      <c r="F4" s="195"/>
      <c r="G4" s="195"/>
      <c r="H4" s="195"/>
      <c r="I4" s="195"/>
      <c r="J4" s="195"/>
      <c r="K4" s="195"/>
      <c r="L4" s="195"/>
      <c r="M4" s="196"/>
    </row>
    <row r="5" spans="1:15" ht="23.25" customHeight="1">
      <c r="A5" s="197" t="s">
        <v>33</v>
      </c>
      <c r="B5" s="197"/>
      <c r="C5" s="197"/>
      <c r="D5" s="197"/>
      <c r="E5" s="197"/>
      <c r="F5" s="197"/>
      <c r="G5" s="197"/>
      <c r="H5" s="197"/>
      <c r="I5" s="197"/>
      <c r="J5" s="197"/>
      <c r="K5" s="197"/>
      <c r="L5" s="197"/>
      <c r="M5" s="197"/>
    </row>
    <row r="6" spans="1:15" s="14" customFormat="1">
      <c r="A6" s="58" t="s">
        <v>46</v>
      </c>
      <c r="B6" s="12" t="s">
        <v>8</v>
      </c>
      <c r="C6" s="12" t="s">
        <v>23</v>
      </c>
      <c r="D6" s="23">
        <v>36433</v>
      </c>
      <c r="E6" s="91">
        <v>26.49658621</v>
      </c>
      <c r="F6" s="64">
        <v>29736</v>
      </c>
      <c r="G6" s="73">
        <v>2.872603432297514</v>
      </c>
      <c r="H6" s="90">
        <v>2.7193613290305674</v>
      </c>
      <c r="I6" s="90">
        <v>1.9574943249647925</v>
      </c>
      <c r="J6" s="90">
        <v>3.1365261239398867</v>
      </c>
      <c r="K6" s="90">
        <v>3.5657698919246528</v>
      </c>
      <c r="L6" s="90">
        <v>3.3794368588883295</v>
      </c>
      <c r="M6" s="90">
        <v>5.3080730548544564</v>
      </c>
    </row>
    <row r="7" spans="1:15" s="2" customFormat="1" ht="12.75" customHeight="1">
      <c r="A7" s="58" t="s">
        <v>27</v>
      </c>
      <c r="B7" s="12" t="s">
        <v>8</v>
      </c>
      <c r="C7" s="12" t="s">
        <v>18</v>
      </c>
      <c r="D7" s="24">
        <v>40834</v>
      </c>
      <c r="E7" s="113">
        <v>10.571</v>
      </c>
      <c r="F7" s="114">
        <v>7730</v>
      </c>
      <c r="G7" s="74">
        <v>3.14</v>
      </c>
      <c r="H7" s="74">
        <v>3.38</v>
      </c>
      <c r="I7" s="74">
        <v>2.25</v>
      </c>
      <c r="J7" s="74">
        <v>3.65</v>
      </c>
      <c r="K7" s="74"/>
      <c r="L7" s="74"/>
      <c r="M7" s="75">
        <v>3.72</v>
      </c>
    </row>
    <row r="8" spans="1:15" s="2" customFormat="1" ht="12.75" customHeight="1">
      <c r="A8" s="58" t="s">
        <v>30</v>
      </c>
      <c r="B8" s="12" t="s">
        <v>8</v>
      </c>
      <c r="C8" s="12" t="s">
        <v>18</v>
      </c>
      <c r="D8" s="24">
        <v>36738</v>
      </c>
      <c r="E8" s="92">
        <v>87.670522000000005</v>
      </c>
      <c r="F8" s="25">
        <v>47097</v>
      </c>
      <c r="G8" s="106">
        <v>3.73</v>
      </c>
      <c r="H8" s="97">
        <v>4.09</v>
      </c>
      <c r="I8" s="97">
        <v>3.49</v>
      </c>
      <c r="J8" s="97">
        <v>3.93</v>
      </c>
      <c r="K8" s="106">
        <v>4.07</v>
      </c>
      <c r="L8" s="106">
        <v>3.98</v>
      </c>
      <c r="M8" s="106">
        <v>4.78</v>
      </c>
    </row>
    <row r="9" spans="1:15" ht="12.75" customHeight="1">
      <c r="A9" s="59" t="s">
        <v>11</v>
      </c>
      <c r="B9" s="26" t="s">
        <v>8</v>
      </c>
      <c r="C9" s="26" t="s">
        <v>18</v>
      </c>
      <c r="D9" s="27">
        <v>37816</v>
      </c>
      <c r="E9" s="116">
        <v>38.7189144906202</v>
      </c>
      <c r="F9" s="117">
        <v>36193</v>
      </c>
      <c r="G9" s="118">
        <v>1.2347946714209801</v>
      </c>
      <c r="H9" s="118">
        <v>1.7756400386427007</v>
      </c>
      <c r="I9" s="118">
        <v>2.6199172222114209</v>
      </c>
      <c r="J9" s="118">
        <v>4.1186685539547963</v>
      </c>
      <c r="K9" s="13">
        <v>4.3124999932206531</v>
      </c>
      <c r="L9" s="115">
        <v>2.9717798382791871</v>
      </c>
      <c r="M9" s="13">
        <v>2.9808866608606932</v>
      </c>
    </row>
    <row r="10" spans="1:15" s="20" customFormat="1" ht="23.25" customHeight="1">
      <c r="A10" s="41" t="s">
        <v>35</v>
      </c>
      <c r="B10" s="42" t="s">
        <v>8</v>
      </c>
      <c r="C10" s="42"/>
      <c r="D10" s="43"/>
      <c r="E10" s="63">
        <f>SUM(E6:E9)</f>
        <v>163.4570227006202</v>
      </c>
      <c r="F10" s="44">
        <f>SUM(F6:F9)</f>
        <v>120756</v>
      </c>
      <c r="G10" s="107">
        <f>($E$6*G6+$E$7*G7+$E$8*G8+$E$9*G9+$E$31*G31)/($E$10+$E$31)</f>
        <v>2.7812851608677023</v>
      </c>
      <c r="H10" s="108">
        <f>($E$6*H6+$E$7*H7+$E$8*H8+$E$9*H9+$E$31*H31)/($E$10+$E$31)</f>
        <v>3.0420076624718759</v>
      </c>
      <c r="I10" s="108">
        <f>($E$6*I6+$E$7*I7+$E$8*I8+$E$9*I9+$E$31*I31)/($E$10+$E$31)</f>
        <v>2.7962871115263095</v>
      </c>
      <c r="J10" s="108">
        <f>($E$6*J6+$E$8*J8+$E$9*J9+$E$31*J31+E7*J7)/($E$6+$E$8+$E$9+$E$31+E7)</f>
        <v>3.7497778464829721</v>
      </c>
      <c r="K10" s="108">
        <f>($E$6*K6+$E$8*K8+$E$9*K9+$E$31*K31)/($E$6+$E$8+$E$9+$E$31)</f>
        <v>4.045788320818664</v>
      </c>
      <c r="L10" s="108">
        <f>($E$6*L6+$E$8*L8+$E$9*L9+$E$31*L31)/($E$6+$E$8+$E$9+$E$31)</f>
        <v>3.6528579788886795</v>
      </c>
      <c r="M10" s="109">
        <f>($E$6*M6+$E$7*M7+$E$8*M8+$E$9*M9+$E$31*M31)/($E$10+$E$31)</f>
        <v>5.0878758742314476</v>
      </c>
    </row>
    <row r="11" spans="1:15" s="21" customFormat="1" ht="12" customHeight="1">
      <c r="A11" s="55"/>
      <c r="B11" s="37"/>
      <c r="C11" s="37"/>
      <c r="D11" s="38"/>
      <c r="E11" s="39"/>
      <c r="F11" s="40"/>
      <c r="G11" s="29"/>
      <c r="H11" s="29"/>
      <c r="I11" s="29"/>
      <c r="J11" s="29"/>
      <c r="K11" s="29"/>
      <c r="L11" s="29"/>
      <c r="M11" s="98"/>
    </row>
    <row r="12" spans="1:15" ht="21" customHeight="1">
      <c r="A12" s="198" t="s">
        <v>34</v>
      </c>
      <c r="B12" s="198"/>
      <c r="C12" s="198"/>
      <c r="D12" s="198"/>
      <c r="E12" s="198"/>
      <c r="F12" s="198"/>
      <c r="G12" s="198"/>
      <c r="H12" s="198"/>
      <c r="I12" s="198"/>
      <c r="J12" s="198"/>
      <c r="K12" s="198"/>
      <c r="L12" s="198"/>
      <c r="M12" s="198"/>
    </row>
    <row r="13" spans="1:15">
      <c r="A13" s="61" t="s">
        <v>47</v>
      </c>
      <c r="B13" s="12" t="s">
        <v>8</v>
      </c>
      <c r="C13" s="12" t="s">
        <v>16</v>
      </c>
      <c r="D13" s="23">
        <v>36606</v>
      </c>
      <c r="E13" s="91">
        <v>12.656234019999999</v>
      </c>
      <c r="F13" s="64">
        <v>23299</v>
      </c>
      <c r="G13" s="73">
        <v>1.6182284326164784</v>
      </c>
      <c r="H13" s="90">
        <v>2.1473059835956487</v>
      </c>
      <c r="I13" s="90">
        <v>2.2925027476326187</v>
      </c>
      <c r="J13" s="90">
        <v>3.5100244228984945</v>
      </c>
      <c r="K13" s="90">
        <v>4.3595225779983648</v>
      </c>
      <c r="L13" s="90">
        <v>3.5143893771405477</v>
      </c>
      <c r="M13" s="90">
        <v>5.1722972890118957</v>
      </c>
    </row>
    <row r="14" spans="1:15">
      <c r="A14" s="61" t="s">
        <v>49</v>
      </c>
      <c r="B14" s="12" t="s">
        <v>8</v>
      </c>
      <c r="C14" s="12" t="s">
        <v>17</v>
      </c>
      <c r="D14" s="23">
        <v>36091</v>
      </c>
      <c r="E14" s="92">
        <v>0.40679304999999999</v>
      </c>
      <c r="F14" s="25">
        <v>496</v>
      </c>
      <c r="G14" s="74">
        <v>0.97624417085511173</v>
      </c>
      <c r="H14" s="74">
        <v>3.0730515645110756</v>
      </c>
      <c r="I14" s="74">
        <v>1.4395518707557953</v>
      </c>
      <c r="J14" s="74">
        <v>3.8326288189866942</v>
      </c>
      <c r="K14" s="74">
        <v>4.370573134011102</v>
      </c>
      <c r="L14" s="115"/>
      <c r="M14" s="74">
        <v>4.5264702906468779</v>
      </c>
      <c r="N14" s="2"/>
      <c r="O14" s="2"/>
    </row>
    <row r="15" spans="1:15" ht="13.5" customHeight="1">
      <c r="A15" s="61" t="s">
        <v>50</v>
      </c>
      <c r="B15" s="12" t="s">
        <v>8</v>
      </c>
      <c r="C15" s="12" t="s">
        <v>21</v>
      </c>
      <c r="D15" s="23">
        <v>4.1063829196259997E-2</v>
      </c>
      <c r="E15" s="92">
        <v>6.4452579999999995E-2</v>
      </c>
      <c r="F15" s="25">
        <v>102</v>
      </c>
      <c r="G15" s="74">
        <v>1.0478639499235554</v>
      </c>
      <c r="H15" s="74">
        <v>2.4829632815358105</v>
      </c>
      <c r="I15" s="74">
        <v>0.14264673534056804</v>
      </c>
      <c r="J15" s="74">
        <v>2.3994681629066816</v>
      </c>
      <c r="K15" s="74">
        <v>3.0244368672089239</v>
      </c>
      <c r="L15" s="115"/>
      <c r="M15" s="74">
        <v>3.3438450007498899</v>
      </c>
      <c r="N15" s="2"/>
      <c r="O15" s="2"/>
    </row>
    <row r="16" spans="1:15" ht="12.75" customHeight="1">
      <c r="A16" s="61" t="s">
        <v>51</v>
      </c>
      <c r="B16" s="12" t="s">
        <v>8</v>
      </c>
      <c r="C16" s="12" t="s">
        <v>16</v>
      </c>
      <c r="D16" s="23">
        <v>39514</v>
      </c>
      <c r="E16" s="92">
        <v>0.64808616000000008</v>
      </c>
      <c r="F16" s="25">
        <v>1711</v>
      </c>
      <c r="G16" s="74">
        <v>1.0261134346411405</v>
      </c>
      <c r="H16" s="74">
        <v>5.8620623960627061</v>
      </c>
      <c r="I16" s="74">
        <v>2.75425744981459</v>
      </c>
      <c r="J16" s="74">
        <v>3.7391767391295794</v>
      </c>
      <c r="K16" s="74">
        <v>3.7031030917298313</v>
      </c>
      <c r="L16" s="115"/>
      <c r="M16" s="74">
        <v>4.6104357765802906</v>
      </c>
      <c r="N16" s="2"/>
      <c r="O16" s="2"/>
    </row>
    <row r="17" spans="1:15" ht="12.75" customHeight="1">
      <c r="A17" s="58" t="s">
        <v>12</v>
      </c>
      <c r="B17" s="12" t="s">
        <v>8</v>
      </c>
      <c r="C17" s="12" t="s">
        <v>19</v>
      </c>
      <c r="D17" s="24">
        <v>40834</v>
      </c>
      <c r="E17" s="113">
        <v>5.8810000000000002</v>
      </c>
      <c r="F17" s="114">
        <v>4817</v>
      </c>
      <c r="G17" s="74">
        <v>0.67</v>
      </c>
      <c r="H17" s="74">
        <v>1.9</v>
      </c>
      <c r="I17" s="115">
        <v>2.87</v>
      </c>
      <c r="J17" s="115">
        <v>5.44</v>
      </c>
      <c r="K17" s="115"/>
      <c r="L17" s="115"/>
      <c r="M17" s="74">
        <v>4.6900000000000004</v>
      </c>
      <c r="N17" s="79"/>
      <c r="O17" s="2"/>
    </row>
    <row r="18" spans="1:15">
      <c r="A18" s="58" t="s">
        <v>31</v>
      </c>
      <c r="B18" s="12" t="s">
        <v>8</v>
      </c>
      <c r="C18" s="12" t="s">
        <v>16</v>
      </c>
      <c r="D18" s="24">
        <v>38245</v>
      </c>
      <c r="E18" s="92">
        <v>39.561256999999998</v>
      </c>
      <c r="F18" s="25">
        <v>36171</v>
      </c>
      <c r="G18" s="106">
        <v>3.28</v>
      </c>
      <c r="H18" s="106">
        <v>4.09</v>
      </c>
      <c r="I18" s="97">
        <v>3.96</v>
      </c>
      <c r="J18" s="106">
        <v>4.68</v>
      </c>
      <c r="K18" s="97">
        <v>5.01</v>
      </c>
      <c r="L18" s="97">
        <v>3.9</v>
      </c>
      <c r="M18" s="97">
        <v>5.03</v>
      </c>
      <c r="N18" s="2"/>
      <c r="O18" s="2"/>
    </row>
    <row r="19" spans="1:15" ht="12.75" customHeight="1">
      <c r="A19" s="60" t="s">
        <v>13</v>
      </c>
      <c r="B19" s="22" t="s">
        <v>8</v>
      </c>
      <c r="C19" s="22" t="s">
        <v>20</v>
      </c>
      <c r="D19" s="23">
        <v>37834</v>
      </c>
      <c r="E19" s="116">
        <v>47.123249726610098</v>
      </c>
      <c r="F19" s="117">
        <v>44221</v>
      </c>
      <c r="G19" s="118">
        <v>1.8615572705099392</v>
      </c>
      <c r="H19" s="118">
        <v>3.0677309502140648</v>
      </c>
      <c r="I19" s="118">
        <v>3.7337599134386723</v>
      </c>
      <c r="J19" s="118">
        <v>5.8225844205454624</v>
      </c>
      <c r="K19" s="13">
        <v>6.1591429766020278</v>
      </c>
      <c r="L19" s="115">
        <v>2.6118452176987494</v>
      </c>
      <c r="M19" s="13">
        <v>3.8295248813737359</v>
      </c>
      <c r="N19" s="2"/>
      <c r="O19" s="2"/>
    </row>
    <row r="20" spans="1:15" ht="12.75" customHeight="1">
      <c r="A20" s="61" t="s">
        <v>28</v>
      </c>
      <c r="B20" s="22" t="s">
        <v>8</v>
      </c>
      <c r="C20" s="22" t="s">
        <v>25</v>
      </c>
      <c r="D20" s="23">
        <v>39078</v>
      </c>
      <c r="E20" s="116">
        <v>12.970912110488801</v>
      </c>
      <c r="F20" s="117">
        <v>16617</v>
      </c>
      <c r="G20" s="118">
        <v>1.4008598332892586</v>
      </c>
      <c r="H20" s="118">
        <v>3.4104684066484703</v>
      </c>
      <c r="I20" s="118">
        <v>4.7127888696725906</v>
      </c>
      <c r="J20" s="118">
        <v>7.9410656590447326</v>
      </c>
      <c r="K20" s="13">
        <v>8.5197037167020095</v>
      </c>
      <c r="L20" s="115"/>
      <c r="M20" s="13">
        <v>0.27481401089781698</v>
      </c>
      <c r="N20" s="2"/>
      <c r="O20" s="2"/>
    </row>
    <row r="21" spans="1:15" ht="12.75" customHeight="1">
      <c r="A21" s="30" t="s">
        <v>34</v>
      </c>
      <c r="B21" s="31" t="s">
        <v>8</v>
      </c>
      <c r="C21" s="31"/>
      <c r="D21" s="32"/>
      <c r="E21" s="67">
        <f>SUM(E13:E20)</f>
        <v>119.31198464709888</v>
      </c>
      <c r="F21" s="33">
        <f>SUM(F13:F20)</f>
        <v>127434</v>
      </c>
      <c r="G21" s="110">
        <f>($E$13*G13+$E$14*G14+$E$15*G15+$E$16*G16+$E$17*G17+$E$18*G18+$E$19*G19+$E$20*G20)/$E$21</f>
        <v>2.1892570656953541</v>
      </c>
      <c r="H21" s="111">
        <f>($E$13*H13+$E$14*H14+$E$15*H15+$E$16*H16+$E$17*H17+$E$18*H18+$E$19*H19+$E$20*H20)/$E$21</f>
        <v>3.3036399308270248</v>
      </c>
      <c r="I21" s="111">
        <f>($E$13*I13+$E$14*I14+$E$15*I15+$E$16*I16+$E$17*I17+$E$18*I18+$E$19*I19+$E$20*I20)/$E$21</f>
        <v>3.7046685722097727</v>
      </c>
      <c r="J21" s="111">
        <f>($E$13*J13+$E$14*J14+$E$15*J15+$E$16*J16+$E$18*J18+$E$19*J19+$E$20*J20+E17*J17)/($E$21)</f>
        <v>5.3899197719315053</v>
      </c>
      <c r="K21" s="111">
        <f>($E$13*K13+$E$14*K14+$E$15*K15+$E$16*K16+$E$18*K18+$E$19*K19+$E$20*K20)/($E$21-$E$17)</f>
        <v>5.8052654632571565</v>
      </c>
      <c r="L21" s="111">
        <f>($E$13*L13+$E$19*L19+$E$18*L18)/($E$13+$E$19+$E$18)</f>
        <v>3.2398235478865804</v>
      </c>
      <c r="M21" s="112">
        <f>($E$13*M13+$E$14*M14+$E$15*M15+$E$16*M16+$E$17*M17+$E$18*M18+$E$19*M19+$E$20*M20)/$E$21</f>
        <v>4.0323348945719513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1.0867552371541502</v>
      </c>
      <c r="F23" s="64">
        <v>632</v>
      </c>
      <c r="G23" s="73">
        <v>5.4368659679703777</v>
      </c>
      <c r="H23" s="75">
        <v>5.3313211810344541</v>
      </c>
      <c r="I23" s="75">
        <v>1.340066858656308</v>
      </c>
      <c r="J23" s="75">
        <v>2.4841500525487392</v>
      </c>
      <c r="K23" s="75">
        <v>2.8068208032793418</v>
      </c>
      <c r="L23" s="75">
        <v>4.0791863802048356</v>
      </c>
      <c r="M23" s="90">
        <v>4.0893694831128258</v>
      </c>
    </row>
    <row r="24" spans="1:15" ht="12.75" customHeight="1">
      <c r="A24" s="60" t="s">
        <v>14</v>
      </c>
      <c r="B24" s="22" t="s">
        <v>9</v>
      </c>
      <c r="C24" s="22" t="s">
        <v>20</v>
      </c>
      <c r="D24" s="23">
        <v>37816</v>
      </c>
      <c r="E24" s="116">
        <v>3.27510967529851</v>
      </c>
      <c r="F24" s="117">
        <v>2312</v>
      </c>
      <c r="G24" s="13">
        <v>3.3704878031054042</v>
      </c>
      <c r="H24" s="13">
        <v>2.5708707414863197</v>
      </c>
      <c r="I24" s="13">
        <v>0.74877443507606056</v>
      </c>
      <c r="J24" s="13">
        <v>3.712456459277913</v>
      </c>
      <c r="K24" s="13">
        <v>2.8115559108600641</v>
      </c>
      <c r="L24" s="115">
        <v>1.5576550197572647</v>
      </c>
      <c r="M24" s="13">
        <v>2.1783383919798061</v>
      </c>
    </row>
    <row r="25" spans="1:15" ht="12.75" customHeight="1">
      <c r="A25" s="30" t="s">
        <v>34</v>
      </c>
      <c r="B25" s="31" t="s">
        <v>9</v>
      </c>
      <c r="C25" s="35"/>
      <c r="D25" s="36"/>
      <c r="E25" s="68">
        <f>SUM(E23:E24)</f>
        <v>4.3618649124526598</v>
      </c>
      <c r="F25" s="34">
        <f>SUM(F23:F24)</f>
        <v>2944</v>
      </c>
      <c r="G25" s="110">
        <f t="shared" ref="G25:M25" si="0">($E$23*G23+$E$24*G24)/$E$25</f>
        <v>3.8853243094348202</v>
      </c>
      <c r="H25" s="111">
        <f t="shared" si="0"/>
        <v>3.2586348131151586</v>
      </c>
      <c r="I25" s="111">
        <f t="shared" si="0"/>
        <v>0.89609448072462661</v>
      </c>
      <c r="J25" s="111">
        <f t="shared" si="0"/>
        <v>3.4064248771140511</v>
      </c>
      <c r="K25" s="111">
        <f t="shared" si="0"/>
        <v>2.8103761625035419</v>
      </c>
      <c r="L25" s="112">
        <f t="shared" si="0"/>
        <v>2.1858925893783687</v>
      </c>
      <c r="M25" s="112">
        <f t="shared" si="0"/>
        <v>2.6544702961853015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123.67384955955154</v>
      </c>
      <c r="F27" s="34">
        <f>F25+F21</f>
        <v>130378</v>
      </c>
      <c r="G27" s="81">
        <f>($E$21*G21+$E$25*G25)/$E$27</f>
        <v>2.2490758246809808</v>
      </c>
      <c r="H27" s="81">
        <f t="shared" ref="H27:M27" si="1">($E$21*H21+$E$25*H25)/$E$27</f>
        <v>3.3020526409955262</v>
      </c>
      <c r="I27" s="81">
        <f t="shared" si="1"/>
        <v>3.6056127020536994</v>
      </c>
      <c r="J27" s="81">
        <f t="shared" si="1"/>
        <v>5.3199636994348118</v>
      </c>
      <c r="K27" s="81">
        <f t="shared" si="1"/>
        <v>5.6996384240394056</v>
      </c>
      <c r="L27" s="81">
        <f>($E$21*L21+$E$25*L25)/$E$27</f>
        <v>3.2026523553957138</v>
      </c>
      <c r="M27" s="81">
        <f t="shared" si="1"/>
        <v>3.9837388553347362</v>
      </c>
    </row>
    <row r="28" spans="1:15" s="20" customFormat="1" ht="26.25" customHeight="1">
      <c r="A28" s="199" t="s">
        <v>37</v>
      </c>
      <c r="B28" s="199"/>
      <c r="C28" s="199"/>
      <c r="D28" s="199"/>
      <c r="E28" s="70">
        <f>SUM(E10,E27)</f>
        <v>287.13087226017171</v>
      </c>
      <c r="F28" s="53">
        <f>SUM(F10, F27)</f>
        <v>251134</v>
      </c>
      <c r="G28" s="171"/>
      <c r="H28" s="200"/>
      <c r="I28" s="201"/>
      <c r="J28" s="201"/>
      <c r="K28" s="201"/>
      <c r="L28" s="201"/>
      <c r="M28" s="202"/>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63.968000000000004</v>
      </c>
      <c r="F31" s="94">
        <v>12755</v>
      </c>
      <c r="G31" s="95">
        <v>2.3199999999999998</v>
      </c>
      <c r="H31" s="95">
        <v>2.4500000000000002</v>
      </c>
      <c r="I31" s="95">
        <v>2.39</v>
      </c>
      <c r="J31" s="95">
        <v>3.55</v>
      </c>
      <c r="K31" s="95">
        <v>4.05</v>
      </c>
      <c r="L31" s="95">
        <v>3.73</v>
      </c>
      <c r="M31" s="96">
        <v>6.92</v>
      </c>
    </row>
    <row r="32" spans="1:15" ht="31.5" customHeight="1">
      <c r="A32" s="203" t="s">
        <v>26</v>
      </c>
      <c r="B32" s="204"/>
      <c r="C32" s="204"/>
      <c r="D32" s="205"/>
      <c r="E32" s="101">
        <f>E28+E31</f>
        <v>351.09887226017173</v>
      </c>
      <c r="F32" s="102">
        <f>F28+F31</f>
        <v>263889</v>
      </c>
      <c r="G32" s="103"/>
      <c r="H32" s="104"/>
      <c r="I32" s="104"/>
      <c r="J32" s="104"/>
      <c r="K32" s="104"/>
      <c r="L32" s="104"/>
      <c r="M32" s="104"/>
    </row>
    <row r="33" spans="1:13" ht="41.25" customHeight="1">
      <c r="A33" s="186" t="s">
        <v>44</v>
      </c>
      <c r="B33" s="187"/>
      <c r="C33" s="187"/>
      <c r="D33" s="187"/>
      <c r="E33" s="187"/>
      <c r="F33" s="187"/>
      <c r="G33" s="187"/>
      <c r="H33" s="187"/>
      <c r="I33" s="187"/>
      <c r="J33" s="187"/>
      <c r="K33" s="187"/>
      <c r="L33" s="187"/>
      <c r="M33" s="188"/>
    </row>
    <row r="34" spans="1:13" s="4" customFormat="1" ht="24" customHeight="1">
      <c r="A34" s="189" t="s">
        <v>24</v>
      </c>
      <c r="B34" s="190"/>
      <c r="C34" s="190"/>
      <c r="D34" s="190"/>
      <c r="E34" s="190"/>
      <c r="F34" s="190"/>
      <c r="G34" s="190"/>
      <c r="H34" s="190"/>
      <c r="I34" s="190"/>
      <c r="J34" s="190"/>
      <c r="K34" s="190"/>
      <c r="L34" s="190"/>
      <c r="M34" s="191"/>
    </row>
    <row r="35" spans="1:13" s="4" customFormat="1" ht="24" customHeight="1">
      <c r="A35" s="168" t="s">
        <v>42</v>
      </c>
      <c r="B35" s="169"/>
      <c r="C35" s="169"/>
      <c r="D35" s="169"/>
      <c r="E35" s="169"/>
      <c r="F35" s="169"/>
      <c r="G35" s="169"/>
      <c r="H35" s="169"/>
      <c r="I35" s="169"/>
      <c r="J35" s="169"/>
      <c r="K35" s="169"/>
      <c r="L35" s="169"/>
      <c r="M35" s="170"/>
    </row>
    <row r="36" spans="1:13" ht="22.5" customHeight="1">
      <c r="B36" s="11"/>
      <c r="C36" s="11"/>
      <c r="D36" s="11"/>
      <c r="E36" s="192" t="s">
        <v>39</v>
      </c>
      <c r="F36" s="193"/>
      <c r="G36" s="84">
        <f>($E$10*G10+$E$21*G21+$E$25*G25+$E$31*G31)/$E$32</f>
        <v>2.509772279227084</v>
      </c>
      <c r="H36" s="84">
        <f>($E$10*H10+$E$21*H21+$E$25*H25+$E$31*H31)/$E$32</f>
        <v>3.0257479047472202</v>
      </c>
      <c r="I36" s="84">
        <f t="shared" ref="I36:M36" si="2">($E$10*I10+$E$21*I21+$E$25*I25+$E$31*I31)/$E$32</f>
        <v>3.0073474231144162</v>
      </c>
      <c r="J36" s="84">
        <f t="shared" si="2"/>
        <v>4.2664742930048778</v>
      </c>
      <c r="K36" s="84">
        <f t="shared" si="2"/>
        <v>4.6291209309042811</v>
      </c>
      <c r="L36" s="84">
        <f t="shared" si="2"/>
        <v>3.5083287714388707</v>
      </c>
      <c r="M36" s="84">
        <f t="shared" si="2"/>
        <v>5.0327473591029293</v>
      </c>
    </row>
    <row r="37" spans="1:13" ht="16.5" customHeight="1">
      <c r="B37" s="10"/>
      <c r="C37" s="10"/>
      <c r="D37" s="10"/>
      <c r="E37" s="16"/>
      <c r="F37" s="105" t="s">
        <v>45</v>
      </c>
      <c r="G37" s="85"/>
      <c r="H37" s="85">
        <f>H36-'JUL-2016'!H36</f>
        <v>2.7281208015783958</v>
      </c>
      <c r="I37" s="85">
        <f>I36-'JUL-2016'!I36</f>
        <v>-0.10260065114207828</v>
      </c>
      <c r="J37" s="85">
        <f>J36-'JUL-2016'!J36</f>
        <v>0.31468494623030585</v>
      </c>
      <c r="K37" s="85">
        <f>K36-'JUL-2016'!K36</f>
        <v>0.78187610220348658</v>
      </c>
      <c r="L37" s="85">
        <f>L36-'JUL-2016'!L36</f>
        <v>-4.3609649758677538E-2</v>
      </c>
      <c r="M37" s="85">
        <f>M36-'JUL-2016'!M36</f>
        <v>1.1176608759793538E-2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77</v>
      </c>
      <c r="B41" s="86"/>
      <c r="C41" s="86"/>
      <c r="D41" s="20"/>
      <c r="E41" s="87">
        <f>E32-'DEC-2015'!E32</f>
        <v>20.70142151274257</v>
      </c>
      <c r="F41" s="88">
        <f>E41/'DEC-2015'!E32</f>
        <v>6.2656117551487034E-2</v>
      </c>
      <c r="H41" s="6"/>
      <c r="I41" s="6"/>
      <c r="J41" s="6"/>
      <c r="K41" s="6"/>
      <c r="L41" s="6"/>
      <c r="M41" s="6"/>
    </row>
    <row r="42" spans="1:13">
      <c r="A42" s="20" t="s">
        <v>78</v>
      </c>
      <c r="B42" s="86"/>
      <c r="C42" s="86"/>
      <c r="D42" s="20"/>
      <c r="E42" s="89">
        <f>F32-'DEC-2015'!F32</f>
        <v>8877</v>
      </c>
      <c r="F42" s="88">
        <f>E42/'DEC-2015'!F32</f>
        <v>3.4810126582278479E-2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DEC-2015</vt:lpstr>
      <vt:lpstr>JAN-2016</vt:lpstr>
      <vt:lpstr>FEB-2016</vt:lpstr>
      <vt:lpstr>MAR-2016</vt:lpstr>
      <vt:lpstr>APR-2016</vt:lpstr>
      <vt:lpstr>MAI-2016</vt:lpstr>
      <vt:lpstr>JUN-2016</vt:lpstr>
      <vt:lpstr>JUL-2016</vt:lpstr>
      <vt:lpstr>Aug-2016</vt:lpstr>
      <vt:lpstr>Sept-2016</vt:lpstr>
      <vt:lpstr>Okt-2016</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2016-04-18T10:50:55Z</cp:lastPrinted>
  <dcterms:created xsi:type="dcterms:W3CDTF">2007-05-09T12:50:46Z</dcterms:created>
  <dcterms:modified xsi:type="dcterms:W3CDTF">2016-11-14T16:55:33Z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