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5"/>
  </bookViews>
  <sheets>
    <sheet name="DEC-2015" sheetId="45" r:id="rId1"/>
    <sheet name="JAN-2016" sheetId="46" r:id="rId2"/>
    <sheet name="FEB-2016" sheetId="47" r:id="rId3"/>
    <sheet name="MAR-2016" sheetId="48" r:id="rId4"/>
    <sheet name="APR-2016" sheetId="49" r:id="rId5"/>
    <sheet name="MAI-2016" sheetId="50" r:id="rId6"/>
  </sheets>
  <calcPr calcId="145621"/>
</workbook>
</file>

<file path=xl/calcChain.xml><?xml version="1.0" encoding="utf-8"?>
<calcChain xmlns="http://schemas.openxmlformats.org/spreadsheetml/2006/main">
  <c r="L25" i="50"/>
  <c r="F25"/>
  <c r="E25"/>
  <c r="L21"/>
  <c r="F21"/>
  <c r="E21"/>
  <c r="L10"/>
  <c r="K10"/>
  <c r="J10"/>
  <c r="F10"/>
  <c r="E10"/>
  <c r="E27" l="1"/>
  <c r="L27" s="1"/>
  <c r="K25"/>
  <c r="F27"/>
  <c r="F28" s="1"/>
  <c r="F32" s="1"/>
  <c r="E42" s="1"/>
  <c r="F42" s="1"/>
  <c r="G25"/>
  <c r="H25"/>
  <c r="I21"/>
  <c r="M21"/>
  <c r="G10"/>
  <c r="J21"/>
  <c r="I25"/>
  <c r="M25"/>
  <c r="H10"/>
  <c r="G21"/>
  <c r="K21"/>
  <c r="J25"/>
  <c r="I10"/>
  <c r="M10"/>
  <c r="H21"/>
  <c r="L25" i="49"/>
  <c r="F25"/>
  <c r="E25"/>
  <c r="G25" s="1"/>
  <c r="L21"/>
  <c r="F21"/>
  <c r="E21"/>
  <c r="H21" s="1"/>
  <c r="L10"/>
  <c r="K10"/>
  <c r="J10"/>
  <c r="F10"/>
  <c r="E10"/>
  <c r="J27" i="50" l="1"/>
  <c r="E28"/>
  <c r="E32" s="1"/>
  <c r="E41" s="1"/>
  <c r="F41" s="1"/>
  <c r="H27"/>
  <c r="G27"/>
  <c r="I27"/>
  <c r="K27"/>
  <c r="M27"/>
  <c r="H25" i="49"/>
  <c r="K25"/>
  <c r="F27"/>
  <c r="F28" s="1"/>
  <c r="F32" s="1"/>
  <c r="E27"/>
  <c r="E28" s="1"/>
  <c r="E32" s="1"/>
  <c r="I21"/>
  <c r="M21"/>
  <c r="I10"/>
  <c r="M10"/>
  <c r="G10"/>
  <c r="J21"/>
  <c r="I25"/>
  <c r="M25"/>
  <c r="H10"/>
  <c r="G21"/>
  <c r="K21"/>
  <c r="J25"/>
  <c r="L21" i="48"/>
  <c r="L25"/>
  <c r="G36" i="50" l="1"/>
  <c r="K36"/>
  <c r="K37" s="1"/>
  <c r="M36"/>
  <c r="M37" s="1"/>
  <c r="J36"/>
  <c r="J37" s="1"/>
  <c r="I36"/>
  <c r="I37" s="1"/>
  <c r="L36"/>
  <c r="L37" s="1"/>
  <c r="H36"/>
  <c r="H37" s="1"/>
  <c r="L27" i="49"/>
  <c r="M27"/>
  <c r="J27"/>
  <c r="H27"/>
  <c r="G27"/>
  <c r="I27"/>
  <c r="K36"/>
  <c r="G36"/>
  <c r="H36"/>
  <c r="M36"/>
  <c r="I36"/>
  <c r="L36"/>
  <c r="K27"/>
  <c r="J36"/>
  <c r="F25" i="48"/>
  <c r="E25"/>
  <c r="M25" s="1"/>
  <c r="F21"/>
  <c r="E21"/>
  <c r="L10"/>
  <c r="K10"/>
  <c r="J10"/>
  <c r="F10"/>
  <c r="E10"/>
  <c r="H10" s="1"/>
  <c r="G25" l="1"/>
  <c r="H25"/>
  <c r="J25"/>
  <c r="E27"/>
  <c r="L27" s="1"/>
  <c r="K25"/>
  <c r="G21"/>
  <c r="F27"/>
  <c r="F28" s="1"/>
  <c r="F32" s="1"/>
  <c r="K21"/>
  <c r="I21"/>
  <c r="M21"/>
  <c r="G10"/>
  <c r="J21"/>
  <c r="I25"/>
  <c r="I10"/>
  <c r="M10"/>
  <c r="H21"/>
  <c r="L25" i="47"/>
  <c r="F25"/>
  <c r="E25"/>
  <c r="K25" s="1"/>
  <c r="L21"/>
  <c r="F21"/>
  <c r="E21"/>
  <c r="L10"/>
  <c r="K10"/>
  <c r="J10"/>
  <c r="F10"/>
  <c r="E10"/>
  <c r="H10" s="1"/>
  <c r="E28" i="48" l="1"/>
  <c r="E32" s="1"/>
  <c r="H36" s="1"/>
  <c r="H37" i="49" s="1"/>
  <c r="K27" i="48"/>
  <c r="M27"/>
  <c r="G27"/>
  <c r="K36"/>
  <c r="K37" i="49" s="1"/>
  <c r="I36" i="48"/>
  <c r="I37" i="49" s="1"/>
  <c r="G36" i="48"/>
  <c r="H27"/>
  <c r="I27"/>
  <c r="J27"/>
  <c r="H25" i="47"/>
  <c r="F27"/>
  <c r="F28" s="1"/>
  <c r="F32" s="1"/>
  <c r="G10"/>
  <c r="I21"/>
  <c r="M21"/>
  <c r="J21"/>
  <c r="I25"/>
  <c r="M25"/>
  <c r="G21"/>
  <c r="K21"/>
  <c r="J25"/>
  <c r="E27"/>
  <c r="E28" s="1"/>
  <c r="E32" s="1"/>
  <c r="I10"/>
  <c r="M10"/>
  <c r="H21"/>
  <c r="G25"/>
  <c r="J36" i="48" l="1"/>
  <c r="J37" i="49" s="1"/>
  <c r="M36" i="48"/>
  <c r="M37" i="49" s="1"/>
  <c r="L36" i="48"/>
  <c r="L37" i="49" s="1"/>
  <c r="H36" i="47"/>
  <c r="H37" i="48" s="1"/>
  <c r="M27" i="47"/>
  <c r="I27"/>
  <c r="K36"/>
  <c r="K37" i="48" s="1"/>
  <c r="J27" i="47"/>
  <c r="G27"/>
  <c r="K27"/>
  <c r="L36"/>
  <c r="L37" i="48" s="1"/>
  <c r="G36" i="47"/>
  <c r="M36"/>
  <c r="L27"/>
  <c r="J36"/>
  <c r="I36"/>
  <c r="I37" i="48" s="1"/>
  <c r="H27" i="47"/>
  <c r="L25" i="46"/>
  <c r="F25"/>
  <c r="E25"/>
  <c r="H25" s="1"/>
  <c r="L21"/>
  <c r="F21"/>
  <c r="E21"/>
  <c r="L10"/>
  <c r="K10"/>
  <c r="J10"/>
  <c r="F10"/>
  <c r="E10"/>
  <c r="M37" i="48" l="1"/>
  <c r="J37"/>
  <c r="E27" i="46"/>
  <c r="L27" s="1"/>
  <c r="K25"/>
  <c r="F27"/>
  <c r="F28" s="1"/>
  <c r="F32" s="1"/>
  <c r="G25"/>
  <c r="I21"/>
  <c r="M21"/>
  <c r="G10"/>
  <c r="J21"/>
  <c r="I25"/>
  <c r="M25"/>
  <c r="H10"/>
  <c r="G21"/>
  <c r="K21"/>
  <c r="J25"/>
  <c r="I10"/>
  <c r="M10"/>
  <c r="H21"/>
  <c r="L25" i="45"/>
  <c r="F25"/>
  <c r="E25"/>
  <c r="L21"/>
  <c r="F21"/>
  <c r="E21"/>
  <c r="L10"/>
  <c r="K10"/>
  <c r="J10"/>
  <c r="F10"/>
  <c r="E10"/>
  <c r="G27" i="46" l="1"/>
  <c r="E28"/>
  <c r="E32" s="1"/>
  <c r="J36" s="1"/>
  <c r="H27"/>
  <c r="K27"/>
  <c r="J27"/>
  <c r="I27"/>
  <c r="M27"/>
  <c r="E27" i="45"/>
  <c r="L27" s="1"/>
  <c r="H25"/>
  <c r="K25"/>
  <c r="F27"/>
  <c r="F28" s="1"/>
  <c r="F32" s="1"/>
  <c r="E42" i="49" s="1"/>
  <c r="F42" s="1"/>
  <c r="G25" i="45"/>
  <c r="I21"/>
  <c r="M21"/>
  <c r="G10"/>
  <c r="J21"/>
  <c r="I25"/>
  <c r="M25"/>
  <c r="H10"/>
  <c r="G21"/>
  <c r="K21"/>
  <c r="J25"/>
  <c r="I10"/>
  <c r="M10"/>
  <c r="H21"/>
  <c r="M36" i="46" l="1"/>
  <c r="M37" i="47" s="1"/>
  <c r="L36" i="46"/>
  <c r="L37" i="47" s="1"/>
  <c r="E42"/>
  <c r="F42" s="1"/>
  <c r="E42" i="48"/>
  <c r="F42" s="1"/>
  <c r="E42" i="46"/>
  <c r="F42" s="1"/>
  <c r="J37" i="47"/>
  <c r="I36" i="46"/>
  <c r="H36"/>
  <c r="G36"/>
  <c r="K36"/>
  <c r="E28" i="45"/>
  <c r="E32" s="1"/>
  <c r="I27"/>
  <c r="H27"/>
  <c r="K27"/>
  <c r="G27"/>
  <c r="M27"/>
  <c r="J27"/>
  <c r="M36" l="1"/>
  <c r="M37" i="46" s="1"/>
  <c r="E41" i="49"/>
  <c r="F41" s="1"/>
  <c r="L36" i="45"/>
  <c r="L37" i="46" s="1"/>
  <c r="E41" i="47"/>
  <c r="F41" s="1"/>
  <c r="E41" i="48"/>
  <c r="F41" s="1"/>
  <c r="K36" i="45"/>
  <c r="K37" i="46" s="1"/>
  <c r="J36" i="45"/>
  <c r="J37" i="46" s="1"/>
  <c r="K37" i="47"/>
  <c r="E41" i="46"/>
  <c r="F41" s="1"/>
  <c r="I36" i="45"/>
  <c r="I37" i="46" s="1"/>
  <c r="H37" i="47"/>
  <c r="I37"/>
  <c r="H36" i="45"/>
  <c r="H37" i="46" s="1"/>
  <c r="G36" i="45"/>
</calcChain>
</file>

<file path=xl/sharedStrings.xml><?xml version="1.0" encoding="utf-8"?>
<sst xmlns="http://schemas.openxmlformats.org/spreadsheetml/2006/main" count="480" uniqueCount="70">
  <si>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</si>
  <si>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</si>
  <si>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</si>
  <si>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</si>
  <si>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</si>
  <si>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</si>
  <si>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</si>
  <si>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</si>
  <si>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</si>
  <si>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</si>
  <si>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</si>
  <si>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</si>
  <si>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</si>
  <si>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</si>
  <si>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</si>
  <si>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</si>
  <si>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</si>
  <si>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</si>
  <si>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</si>
  <si>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</si>
  <si>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</si>
  <si>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</si>
  <si>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</si>
  <si>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</si>
  <si>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</si>
  <si>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</si>
  <si>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</si>
  <si>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</si>
  <si>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</si>
  <si>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</si>
  <si>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</si>
  <si>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</si>
  <si>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</si>
  <si>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</si>
  <si>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</si>
  <si>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</si>
  <si>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</si>
  <si>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</si>
  <si>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</si>
  <si>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</si>
  <si>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</si>
  <si>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</si>
  <si>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</si>
  <si>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</si>
  <si>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</si>
  <si>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</si>
  <si>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</si>
  <si>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</si>
  <si>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</si>
  <si>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</si>
  <si>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</si>
  <si>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</si>
  <si>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</si>
  <si>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</si>
  <si>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</si>
  <si>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</si>
  <si>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</si>
  <si>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</si>
  <si>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</si>
  <si>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</si>
  <si>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</si>
  <si>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</si>
  <si>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</si>
  <si>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</si>
  <si>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</si>
  <si>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</si>
  <si>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</si>
  <si>
    <t>Pārskats par privāto pensiju fondu (PENSIJU 3.LĪMENIS) pensiju plāniem  31.05.2016</t>
  </si>
  <si>
    <t>Aktīvu pieaugums 5M 2016</t>
  </si>
  <si>
    <t>Dalībnieku skaita pieaugums 5M 2016</t>
  </si>
</sst>
</file>

<file path=xl/styles.xml><?xml version="1.0" encoding="utf-8"?>
<styleSheet xmlns="http://schemas.openxmlformats.org/spreadsheetml/2006/main">
  <numFmts count="2">
    <numFmt numFmtId="164" formatCode="#,##0.000"/>
    <numFmt numFmtId="165" formatCode="0.000"/>
  </numFmts>
  <fonts count="18">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185">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75" t="s">
        <v>52</v>
      </c>
      <c r="B1" s="175"/>
      <c r="C1" s="175"/>
      <c r="D1" s="175"/>
      <c r="E1" s="175"/>
      <c r="F1" s="175"/>
      <c r="G1" s="175"/>
      <c r="H1" s="175"/>
      <c r="I1" s="175"/>
      <c r="J1" s="175"/>
      <c r="K1" s="175"/>
      <c r="L1" s="175"/>
      <c r="M1" s="175"/>
    </row>
    <row r="2" spans="1:15" ht="24" customHeight="1">
      <c r="A2" s="176" t="s">
        <v>0</v>
      </c>
      <c r="B2" s="177" t="s">
        <v>10</v>
      </c>
      <c r="C2" s="178" t="s">
        <v>15</v>
      </c>
      <c r="D2" s="179" t="s">
        <v>29</v>
      </c>
      <c r="E2" s="180" t="s">
        <v>43</v>
      </c>
      <c r="F2" s="181" t="s">
        <v>1</v>
      </c>
      <c r="G2" s="182" t="s">
        <v>2</v>
      </c>
      <c r="H2" s="183"/>
      <c r="I2" s="183"/>
      <c r="J2" s="183"/>
      <c r="K2" s="183"/>
      <c r="L2" s="183"/>
      <c r="M2" s="184"/>
    </row>
    <row r="3" spans="1:15" ht="42.75" customHeight="1">
      <c r="A3" s="176"/>
      <c r="B3" s="177"/>
      <c r="C3" s="178"/>
      <c r="D3" s="179"/>
      <c r="E3" s="180"/>
      <c r="F3" s="181"/>
      <c r="G3" s="72" t="s">
        <v>40</v>
      </c>
      <c r="H3" s="119" t="s">
        <v>3</v>
      </c>
      <c r="I3" s="119" t="s">
        <v>4</v>
      </c>
      <c r="J3" s="119" t="s">
        <v>5</v>
      </c>
      <c r="K3" s="119" t="s">
        <v>6</v>
      </c>
      <c r="L3" s="71" t="s">
        <v>41</v>
      </c>
      <c r="M3" s="120" t="s">
        <v>7</v>
      </c>
    </row>
    <row r="4" spans="1:15" ht="26.25" customHeight="1">
      <c r="A4" s="163" t="s">
        <v>38</v>
      </c>
      <c r="B4" s="164"/>
      <c r="C4" s="164"/>
      <c r="D4" s="164"/>
      <c r="E4" s="164"/>
      <c r="F4" s="164"/>
      <c r="G4" s="164"/>
      <c r="H4" s="164"/>
      <c r="I4" s="164"/>
      <c r="J4" s="164"/>
      <c r="K4" s="164"/>
      <c r="L4" s="164"/>
      <c r="M4" s="165"/>
    </row>
    <row r="5" spans="1:15" ht="23.25" customHeight="1">
      <c r="A5" s="166" t="s">
        <v>33</v>
      </c>
      <c r="B5" s="166"/>
      <c r="C5" s="166"/>
      <c r="D5" s="166"/>
      <c r="E5" s="166"/>
      <c r="F5" s="166"/>
      <c r="G5" s="166"/>
      <c r="H5" s="166"/>
      <c r="I5" s="166"/>
      <c r="J5" s="166"/>
      <c r="K5" s="166"/>
      <c r="L5" s="166"/>
      <c r="M5" s="166"/>
    </row>
    <row r="6" spans="1:15" s="14" customFormat="1">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c r="A11" s="55"/>
      <c r="B11" s="37"/>
      <c r="C11" s="37"/>
      <c r="D11" s="38"/>
      <c r="E11" s="39"/>
      <c r="F11" s="40"/>
      <c r="G11" s="29"/>
      <c r="H11" s="29"/>
      <c r="I11" s="29"/>
      <c r="J11" s="29"/>
      <c r="K11" s="29"/>
      <c r="L11" s="29"/>
      <c r="M11" s="98"/>
    </row>
    <row r="12" spans="1:15" ht="21" customHeight="1">
      <c r="A12" s="167" t="s">
        <v>34</v>
      </c>
      <c r="B12" s="167"/>
      <c r="C12" s="167"/>
      <c r="D12" s="167"/>
      <c r="E12" s="167"/>
      <c r="F12" s="167"/>
      <c r="G12" s="167"/>
      <c r="H12" s="167"/>
      <c r="I12" s="167"/>
      <c r="J12" s="167"/>
      <c r="K12" s="167"/>
      <c r="L12" s="167"/>
      <c r="M12" s="167"/>
    </row>
    <row r="13" spans="1:15">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c r="A28" s="168" t="s">
        <v>37</v>
      </c>
      <c r="B28" s="168"/>
      <c r="C28" s="168"/>
      <c r="D28" s="168"/>
      <c r="E28" s="70">
        <f>SUM(E10,E27)</f>
        <v>268.44145074742914</v>
      </c>
      <c r="F28" s="53">
        <f>SUM(F10, F27)</f>
        <v>242335</v>
      </c>
      <c r="G28" s="124"/>
      <c r="H28" s="169"/>
      <c r="I28" s="170"/>
      <c r="J28" s="170"/>
      <c r="K28" s="170"/>
      <c r="L28" s="170"/>
      <c r="M28" s="171"/>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c r="A32" s="172" t="s">
        <v>26</v>
      </c>
      <c r="B32" s="173"/>
      <c r="C32" s="173"/>
      <c r="D32" s="174"/>
      <c r="E32" s="101">
        <f>E28+E31</f>
        <v>330.39745074742916</v>
      </c>
      <c r="F32" s="102">
        <f>F28+F31</f>
        <v>255012</v>
      </c>
      <c r="G32" s="103"/>
      <c r="H32" s="104"/>
      <c r="I32" s="104"/>
      <c r="J32" s="104"/>
      <c r="K32" s="104"/>
      <c r="L32" s="104"/>
      <c r="M32" s="104"/>
    </row>
    <row r="33" spans="1:13" ht="41.25" customHeight="1">
      <c r="A33" s="155" t="s">
        <v>44</v>
      </c>
      <c r="B33" s="156"/>
      <c r="C33" s="156"/>
      <c r="D33" s="156"/>
      <c r="E33" s="156"/>
      <c r="F33" s="156"/>
      <c r="G33" s="156"/>
      <c r="H33" s="156"/>
      <c r="I33" s="156"/>
      <c r="J33" s="156"/>
      <c r="K33" s="156"/>
      <c r="L33" s="156"/>
      <c r="M33" s="157"/>
    </row>
    <row r="34" spans="1:13" s="4" customFormat="1" ht="24" customHeight="1">
      <c r="A34" s="158" t="s">
        <v>24</v>
      </c>
      <c r="B34" s="159"/>
      <c r="C34" s="159"/>
      <c r="D34" s="159"/>
      <c r="E34" s="159"/>
      <c r="F34" s="159"/>
      <c r="G34" s="159"/>
      <c r="H34" s="159"/>
      <c r="I34" s="159"/>
      <c r="J34" s="159"/>
      <c r="K34" s="159"/>
      <c r="L34" s="159"/>
      <c r="M34" s="160"/>
    </row>
    <row r="35" spans="1:13" s="4" customFormat="1" ht="24" customHeight="1">
      <c r="A35" s="121" t="s">
        <v>42</v>
      </c>
      <c r="B35" s="122"/>
      <c r="C35" s="122"/>
      <c r="D35" s="122"/>
      <c r="E35" s="122"/>
      <c r="F35" s="122"/>
      <c r="G35" s="122"/>
      <c r="H35" s="122"/>
      <c r="I35" s="122"/>
      <c r="J35" s="122"/>
      <c r="K35" s="122"/>
      <c r="L35" s="122"/>
      <c r="M35" s="123"/>
    </row>
    <row r="36" spans="1:13" ht="22.5" customHeight="1">
      <c r="B36" s="11"/>
      <c r="C36" s="11"/>
      <c r="D36" s="11"/>
      <c r="E36" s="161" t="s">
        <v>39</v>
      </c>
      <c r="F36" s="162"/>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53</v>
      </c>
      <c r="B41" s="86"/>
      <c r="C41" s="86"/>
      <c r="D41" s="20"/>
      <c r="E41" s="87">
        <v>49.691000000000003</v>
      </c>
      <c r="F41" s="88">
        <v>0.17699999999999999</v>
      </c>
      <c r="H41" s="6"/>
      <c r="I41" s="6"/>
      <c r="J41" s="6"/>
      <c r="K41" s="6"/>
      <c r="L41" s="6"/>
      <c r="M41" s="6"/>
    </row>
    <row r="42" spans="1:13">
      <c r="A42" s="20" t="s">
        <v>54</v>
      </c>
      <c r="B42" s="86"/>
      <c r="C42" s="86"/>
      <c r="D42" s="20"/>
      <c r="E42" s="89">
        <v>19129</v>
      </c>
      <c r="F42" s="88">
        <v>8.1100000000000005E-2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75" t="s">
        <v>55</v>
      </c>
      <c r="B1" s="175"/>
      <c r="C1" s="175"/>
      <c r="D1" s="175"/>
      <c r="E1" s="175"/>
      <c r="F1" s="175"/>
      <c r="G1" s="175"/>
      <c r="H1" s="175"/>
      <c r="I1" s="175"/>
      <c r="J1" s="175"/>
      <c r="K1" s="175"/>
      <c r="L1" s="175"/>
      <c r="M1" s="175"/>
    </row>
    <row r="2" spans="1:15" ht="24" customHeight="1">
      <c r="A2" s="176" t="s">
        <v>0</v>
      </c>
      <c r="B2" s="177" t="s">
        <v>10</v>
      </c>
      <c r="C2" s="178" t="s">
        <v>15</v>
      </c>
      <c r="D2" s="179" t="s">
        <v>29</v>
      </c>
      <c r="E2" s="180" t="s">
        <v>43</v>
      </c>
      <c r="F2" s="181" t="s">
        <v>1</v>
      </c>
      <c r="G2" s="182" t="s">
        <v>2</v>
      </c>
      <c r="H2" s="183"/>
      <c r="I2" s="183"/>
      <c r="J2" s="183"/>
      <c r="K2" s="183"/>
      <c r="L2" s="183"/>
      <c r="M2" s="184"/>
    </row>
    <row r="3" spans="1:15" ht="42.75" customHeight="1">
      <c r="A3" s="176"/>
      <c r="B3" s="177"/>
      <c r="C3" s="178"/>
      <c r="D3" s="179"/>
      <c r="E3" s="180"/>
      <c r="F3" s="181"/>
      <c r="G3" s="72" t="s">
        <v>40</v>
      </c>
      <c r="H3" s="129" t="s">
        <v>3</v>
      </c>
      <c r="I3" s="129" t="s">
        <v>4</v>
      </c>
      <c r="J3" s="129" t="s">
        <v>5</v>
      </c>
      <c r="K3" s="129" t="s">
        <v>6</v>
      </c>
      <c r="L3" s="71" t="s">
        <v>41</v>
      </c>
      <c r="M3" s="130" t="s">
        <v>7</v>
      </c>
    </row>
    <row r="4" spans="1:15" ht="26.25" customHeight="1">
      <c r="A4" s="163" t="s">
        <v>38</v>
      </c>
      <c r="B4" s="164"/>
      <c r="C4" s="164"/>
      <c r="D4" s="164"/>
      <c r="E4" s="164"/>
      <c r="F4" s="164"/>
      <c r="G4" s="164"/>
      <c r="H4" s="164"/>
      <c r="I4" s="164"/>
      <c r="J4" s="164"/>
      <c r="K4" s="164"/>
      <c r="L4" s="164"/>
      <c r="M4" s="165"/>
    </row>
    <row r="5" spans="1:15" ht="23.25" customHeight="1">
      <c r="A5" s="166" t="s">
        <v>33</v>
      </c>
      <c r="B5" s="166"/>
      <c r="C5" s="166"/>
      <c r="D5" s="166"/>
      <c r="E5" s="166"/>
      <c r="F5" s="166"/>
      <c r="G5" s="166"/>
      <c r="H5" s="166"/>
      <c r="I5" s="166"/>
      <c r="J5" s="166"/>
      <c r="K5" s="166"/>
      <c r="L5" s="166"/>
      <c r="M5" s="166"/>
    </row>
    <row r="6" spans="1:15" s="14" customFormat="1">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c r="A11" s="55"/>
      <c r="B11" s="37"/>
      <c r="C11" s="37"/>
      <c r="D11" s="38"/>
      <c r="E11" s="39"/>
      <c r="F11" s="40"/>
      <c r="G11" s="29"/>
      <c r="H11" s="29"/>
      <c r="I11" s="29"/>
      <c r="J11" s="29"/>
      <c r="K11" s="29"/>
      <c r="L11" s="29"/>
      <c r="M11" s="98"/>
    </row>
    <row r="12" spans="1:15" ht="21" customHeight="1">
      <c r="A12" s="167" t="s">
        <v>34</v>
      </c>
      <c r="B12" s="167"/>
      <c r="C12" s="167"/>
      <c r="D12" s="167"/>
      <c r="E12" s="167"/>
      <c r="F12" s="167"/>
      <c r="G12" s="167"/>
      <c r="H12" s="167"/>
      <c r="I12" s="167"/>
      <c r="J12" s="167"/>
      <c r="K12" s="167"/>
      <c r="L12" s="167"/>
      <c r="M12" s="167"/>
    </row>
    <row r="13" spans="1:15">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c r="A28" s="168" t="s">
        <v>37</v>
      </c>
      <c r="B28" s="168"/>
      <c r="C28" s="168"/>
      <c r="D28" s="168"/>
      <c r="E28" s="70">
        <f>SUM(E10,E27)</f>
        <v>265.12865701493411</v>
      </c>
      <c r="F28" s="53">
        <f>SUM(F10, F27)</f>
        <v>243476</v>
      </c>
      <c r="G28" s="128"/>
      <c r="H28" s="169"/>
      <c r="I28" s="170"/>
      <c r="J28" s="170"/>
      <c r="K28" s="170"/>
      <c r="L28" s="170"/>
      <c r="M28" s="171"/>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c r="A32" s="172" t="s">
        <v>26</v>
      </c>
      <c r="B32" s="173"/>
      <c r="C32" s="173"/>
      <c r="D32" s="174"/>
      <c r="E32" s="101">
        <f>E28+E31</f>
        <v>326.5906570149341</v>
      </c>
      <c r="F32" s="102">
        <f>F28+F31</f>
        <v>256185</v>
      </c>
      <c r="G32" s="103"/>
      <c r="H32" s="104"/>
      <c r="I32" s="104"/>
      <c r="J32" s="104"/>
      <c r="K32" s="104"/>
      <c r="L32" s="104"/>
      <c r="M32" s="104"/>
    </row>
    <row r="33" spans="1:13" ht="41.25" customHeight="1">
      <c r="A33" s="155" t="s">
        <v>44</v>
      </c>
      <c r="B33" s="156"/>
      <c r="C33" s="156"/>
      <c r="D33" s="156"/>
      <c r="E33" s="156"/>
      <c r="F33" s="156"/>
      <c r="G33" s="156"/>
      <c r="H33" s="156"/>
      <c r="I33" s="156"/>
      <c r="J33" s="156"/>
      <c r="K33" s="156"/>
      <c r="L33" s="156"/>
      <c r="M33" s="157"/>
    </row>
    <row r="34" spans="1:13" s="4" customFormat="1" ht="24" customHeight="1">
      <c r="A34" s="158" t="s">
        <v>24</v>
      </c>
      <c r="B34" s="159"/>
      <c r="C34" s="159"/>
      <c r="D34" s="159"/>
      <c r="E34" s="159"/>
      <c r="F34" s="159"/>
      <c r="G34" s="159"/>
      <c r="H34" s="159"/>
      <c r="I34" s="159"/>
      <c r="J34" s="159"/>
      <c r="K34" s="159"/>
      <c r="L34" s="159"/>
      <c r="M34" s="160"/>
    </row>
    <row r="35" spans="1:13" s="4" customFormat="1" ht="24" customHeight="1">
      <c r="A35" s="125" t="s">
        <v>42</v>
      </c>
      <c r="B35" s="126"/>
      <c r="C35" s="126"/>
      <c r="D35" s="126"/>
      <c r="E35" s="126"/>
      <c r="F35" s="126"/>
      <c r="G35" s="126"/>
      <c r="H35" s="126"/>
      <c r="I35" s="126"/>
      <c r="J35" s="126"/>
      <c r="K35" s="126"/>
      <c r="L35" s="126"/>
      <c r="M35" s="127"/>
    </row>
    <row r="36" spans="1:13" ht="22.5" customHeight="1">
      <c r="B36" s="11"/>
      <c r="C36" s="11"/>
      <c r="D36" s="11"/>
      <c r="E36" s="161" t="s">
        <v>39</v>
      </c>
      <c r="F36" s="162"/>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56</v>
      </c>
      <c r="B41" s="86"/>
      <c r="C41" s="86"/>
      <c r="D41" s="20"/>
      <c r="E41" s="87">
        <f>E32-'DEC-2015'!E32</f>
        <v>-3.8067937324950663</v>
      </c>
      <c r="F41" s="88">
        <f>E41/'DEC-2015'!E32</f>
        <v>-1.1521861696823904E-2</v>
      </c>
      <c r="H41" s="6"/>
      <c r="I41" s="6"/>
      <c r="J41" s="6"/>
      <c r="K41" s="6"/>
      <c r="L41" s="6"/>
      <c r="M41" s="6"/>
    </row>
    <row r="42" spans="1:13">
      <c r="A42" s="20" t="s">
        <v>57</v>
      </c>
      <c r="B42" s="86"/>
      <c r="C42" s="86"/>
      <c r="D42" s="20"/>
      <c r="E42" s="89">
        <f>F32-'DEC-2015'!F32</f>
        <v>1173</v>
      </c>
      <c r="F42" s="88">
        <f>E42/'DEC-2015'!F32</f>
        <v>4.5997835395981367E-3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75" t="s">
        <v>58</v>
      </c>
      <c r="B1" s="175"/>
      <c r="C1" s="175"/>
      <c r="D1" s="175"/>
      <c r="E1" s="175"/>
      <c r="F1" s="175"/>
      <c r="G1" s="175"/>
      <c r="H1" s="175"/>
      <c r="I1" s="175"/>
      <c r="J1" s="175"/>
      <c r="K1" s="175"/>
      <c r="L1" s="175"/>
      <c r="M1" s="175"/>
    </row>
    <row r="2" spans="1:15" ht="24" customHeight="1">
      <c r="A2" s="176" t="s">
        <v>0</v>
      </c>
      <c r="B2" s="177" t="s">
        <v>10</v>
      </c>
      <c r="C2" s="178" t="s">
        <v>15</v>
      </c>
      <c r="D2" s="179" t="s">
        <v>29</v>
      </c>
      <c r="E2" s="180" t="s">
        <v>43</v>
      </c>
      <c r="F2" s="181" t="s">
        <v>1</v>
      </c>
      <c r="G2" s="182" t="s">
        <v>2</v>
      </c>
      <c r="H2" s="183"/>
      <c r="I2" s="183"/>
      <c r="J2" s="183"/>
      <c r="K2" s="183"/>
      <c r="L2" s="183"/>
      <c r="M2" s="184"/>
    </row>
    <row r="3" spans="1:15" ht="42.75" customHeight="1">
      <c r="A3" s="176"/>
      <c r="B3" s="177"/>
      <c r="C3" s="178"/>
      <c r="D3" s="179"/>
      <c r="E3" s="180"/>
      <c r="F3" s="181"/>
      <c r="G3" s="72" t="s">
        <v>40</v>
      </c>
      <c r="H3" s="131" t="s">
        <v>3</v>
      </c>
      <c r="I3" s="131" t="s">
        <v>4</v>
      </c>
      <c r="J3" s="131" t="s">
        <v>5</v>
      </c>
      <c r="K3" s="131" t="s">
        <v>6</v>
      </c>
      <c r="L3" s="71" t="s">
        <v>41</v>
      </c>
      <c r="M3" s="132" t="s">
        <v>7</v>
      </c>
    </row>
    <row r="4" spans="1:15" ht="26.25" customHeight="1">
      <c r="A4" s="163" t="s">
        <v>38</v>
      </c>
      <c r="B4" s="164"/>
      <c r="C4" s="164"/>
      <c r="D4" s="164"/>
      <c r="E4" s="164"/>
      <c r="F4" s="164"/>
      <c r="G4" s="164"/>
      <c r="H4" s="164"/>
      <c r="I4" s="164"/>
      <c r="J4" s="164"/>
      <c r="K4" s="164"/>
      <c r="L4" s="164"/>
      <c r="M4" s="165"/>
    </row>
    <row r="5" spans="1:15" ht="23.25" customHeight="1">
      <c r="A5" s="166" t="s">
        <v>33</v>
      </c>
      <c r="B5" s="166"/>
      <c r="C5" s="166"/>
      <c r="D5" s="166"/>
      <c r="E5" s="166"/>
      <c r="F5" s="166"/>
      <c r="G5" s="166"/>
      <c r="H5" s="166"/>
      <c r="I5" s="166"/>
      <c r="J5" s="166"/>
      <c r="K5" s="166"/>
      <c r="L5" s="166"/>
      <c r="M5" s="166"/>
    </row>
    <row r="6" spans="1:15" s="14" customFormat="1">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c r="A11" s="55"/>
      <c r="B11" s="37"/>
      <c r="C11" s="37"/>
      <c r="D11" s="38"/>
      <c r="E11" s="39"/>
      <c r="F11" s="40"/>
      <c r="G11" s="29"/>
      <c r="H11" s="29"/>
      <c r="I11" s="29"/>
      <c r="J11" s="29"/>
      <c r="K11" s="29"/>
      <c r="L11" s="29"/>
      <c r="M11" s="98"/>
    </row>
    <row r="12" spans="1:15" ht="21" customHeight="1">
      <c r="A12" s="167" t="s">
        <v>34</v>
      </c>
      <c r="B12" s="167"/>
      <c r="C12" s="167"/>
      <c r="D12" s="167"/>
      <c r="E12" s="167"/>
      <c r="F12" s="167"/>
      <c r="G12" s="167"/>
      <c r="H12" s="167"/>
      <c r="I12" s="167"/>
      <c r="J12" s="167"/>
      <c r="K12" s="167"/>
      <c r="L12" s="167"/>
      <c r="M12" s="167"/>
    </row>
    <row r="13" spans="1:15">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c r="A28" s="168" t="s">
        <v>37</v>
      </c>
      <c r="B28" s="168"/>
      <c r="C28" s="168"/>
      <c r="D28" s="168"/>
      <c r="E28" s="70">
        <f>SUM(E10,E27)</f>
        <v>265.95679741810545</v>
      </c>
      <c r="F28" s="53">
        <f>SUM(F10, F27)</f>
        <v>244732</v>
      </c>
      <c r="G28" s="136"/>
      <c r="H28" s="169"/>
      <c r="I28" s="170"/>
      <c r="J28" s="170"/>
      <c r="K28" s="170"/>
      <c r="L28" s="170"/>
      <c r="M28" s="171"/>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c r="A32" s="172" t="s">
        <v>26</v>
      </c>
      <c r="B32" s="173"/>
      <c r="C32" s="173"/>
      <c r="D32" s="174"/>
      <c r="E32" s="101">
        <f>E28+E31</f>
        <v>327.29779741810546</v>
      </c>
      <c r="F32" s="102">
        <f>F28+F31</f>
        <v>257445</v>
      </c>
      <c r="G32" s="103"/>
      <c r="H32" s="104"/>
      <c r="I32" s="104"/>
      <c r="J32" s="104"/>
      <c r="K32" s="104"/>
      <c r="L32" s="104"/>
      <c r="M32" s="104"/>
    </row>
    <row r="33" spans="1:13" ht="41.25" customHeight="1">
      <c r="A33" s="155" t="s">
        <v>44</v>
      </c>
      <c r="B33" s="156"/>
      <c r="C33" s="156"/>
      <c r="D33" s="156"/>
      <c r="E33" s="156"/>
      <c r="F33" s="156"/>
      <c r="G33" s="156"/>
      <c r="H33" s="156"/>
      <c r="I33" s="156"/>
      <c r="J33" s="156"/>
      <c r="K33" s="156"/>
      <c r="L33" s="156"/>
      <c r="M33" s="157"/>
    </row>
    <row r="34" spans="1:13" s="4" customFormat="1" ht="24" customHeight="1">
      <c r="A34" s="158" t="s">
        <v>24</v>
      </c>
      <c r="B34" s="159"/>
      <c r="C34" s="159"/>
      <c r="D34" s="159"/>
      <c r="E34" s="159"/>
      <c r="F34" s="159"/>
      <c r="G34" s="159"/>
      <c r="H34" s="159"/>
      <c r="I34" s="159"/>
      <c r="J34" s="159"/>
      <c r="K34" s="159"/>
      <c r="L34" s="159"/>
      <c r="M34" s="160"/>
    </row>
    <row r="35" spans="1:13" s="4" customFormat="1" ht="24" customHeight="1">
      <c r="A35" s="133" t="s">
        <v>42</v>
      </c>
      <c r="B35" s="134"/>
      <c r="C35" s="134"/>
      <c r="D35" s="134"/>
      <c r="E35" s="134"/>
      <c r="F35" s="134"/>
      <c r="G35" s="134"/>
      <c r="H35" s="134"/>
      <c r="I35" s="134"/>
      <c r="J35" s="134"/>
      <c r="K35" s="134"/>
      <c r="L35" s="134"/>
      <c r="M35" s="135"/>
    </row>
    <row r="36" spans="1:13" ht="22.5" customHeight="1">
      <c r="B36" s="11"/>
      <c r="C36" s="11"/>
      <c r="D36" s="11"/>
      <c r="E36" s="161" t="s">
        <v>39</v>
      </c>
      <c r="F36" s="162"/>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59</v>
      </c>
      <c r="B41" s="86"/>
      <c r="C41" s="86"/>
      <c r="D41" s="20"/>
      <c r="E41" s="87">
        <f>E32-'DEC-2015'!E32</f>
        <v>-3.0996533293237007</v>
      </c>
      <c r="F41" s="88">
        <f>E41/'DEC-2015'!E32</f>
        <v>-9.381589725682286E-3</v>
      </c>
      <c r="H41" s="6"/>
      <c r="I41" s="6"/>
      <c r="J41" s="6"/>
      <c r="K41" s="6"/>
      <c r="L41" s="6"/>
      <c r="M41" s="6"/>
    </row>
    <row r="42" spans="1:13">
      <c r="A42" s="20" t="s">
        <v>60</v>
      </c>
      <c r="B42" s="86"/>
      <c r="C42" s="86"/>
      <c r="D42" s="20"/>
      <c r="E42" s="89">
        <f>F32-'DEC-2015'!F32</f>
        <v>2433</v>
      </c>
      <c r="F42" s="88">
        <f>E42/'DEC-2015'!F32</f>
        <v>9.5407274951766971E-3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75" t="s">
        <v>61</v>
      </c>
      <c r="B1" s="175"/>
      <c r="C1" s="175"/>
      <c r="D1" s="175"/>
      <c r="E1" s="175"/>
      <c r="F1" s="175"/>
      <c r="G1" s="175"/>
      <c r="H1" s="175"/>
      <c r="I1" s="175"/>
      <c r="J1" s="175"/>
      <c r="K1" s="175"/>
      <c r="L1" s="175"/>
      <c r="M1" s="175"/>
    </row>
    <row r="2" spans="1:15" ht="24" customHeight="1">
      <c r="A2" s="176" t="s">
        <v>0</v>
      </c>
      <c r="B2" s="177" t="s">
        <v>10</v>
      </c>
      <c r="C2" s="178" t="s">
        <v>15</v>
      </c>
      <c r="D2" s="179" t="s">
        <v>29</v>
      </c>
      <c r="E2" s="180" t="s">
        <v>43</v>
      </c>
      <c r="F2" s="181" t="s">
        <v>1</v>
      </c>
      <c r="G2" s="182" t="s">
        <v>2</v>
      </c>
      <c r="H2" s="183"/>
      <c r="I2" s="183"/>
      <c r="J2" s="183"/>
      <c r="K2" s="183"/>
      <c r="L2" s="183"/>
      <c r="M2" s="184"/>
    </row>
    <row r="3" spans="1:15" ht="42.75" customHeight="1">
      <c r="A3" s="176"/>
      <c r="B3" s="177"/>
      <c r="C3" s="178"/>
      <c r="D3" s="179"/>
      <c r="E3" s="180"/>
      <c r="F3" s="181"/>
      <c r="G3" s="72" t="s">
        <v>40</v>
      </c>
      <c r="H3" s="137" t="s">
        <v>3</v>
      </c>
      <c r="I3" s="137" t="s">
        <v>4</v>
      </c>
      <c r="J3" s="137" t="s">
        <v>5</v>
      </c>
      <c r="K3" s="137" t="s">
        <v>6</v>
      </c>
      <c r="L3" s="71" t="s">
        <v>41</v>
      </c>
      <c r="M3" s="138" t="s">
        <v>7</v>
      </c>
    </row>
    <row r="4" spans="1:15" ht="26.25" customHeight="1">
      <c r="A4" s="163" t="s">
        <v>38</v>
      </c>
      <c r="B4" s="164"/>
      <c r="C4" s="164"/>
      <c r="D4" s="164"/>
      <c r="E4" s="164"/>
      <c r="F4" s="164"/>
      <c r="G4" s="164"/>
      <c r="H4" s="164"/>
      <c r="I4" s="164"/>
      <c r="J4" s="164"/>
      <c r="K4" s="164"/>
      <c r="L4" s="164"/>
      <c r="M4" s="165"/>
    </row>
    <row r="5" spans="1:15" ht="23.25" customHeight="1">
      <c r="A5" s="166" t="s">
        <v>33</v>
      </c>
      <c r="B5" s="166"/>
      <c r="C5" s="166"/>
      <c r="D5" s="166"/>
      <c r="E5" s="166"/>
      <c r="F5" s="166"/>
      <c r="G5" s="166"/>
      <c r="H5" s="166"/>
      <c r="I5" s="166"/>
      <c r="J5" s="166"/>
      <c r="K5" s="166"/>
      <c r="L5" s="166"/>
      <c r="M5" s="166"/>
    </row>
    <row r="6" spans="1:15" s="14" customFormat="1">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c r="A11" s="55"/>
      <c r="B11" s="37"/>
      <c r="C11" s="37"/>
      <c r="D11" s="38"/>
      <c r="E11" s="39"/>
      <c r="F11" s="40"/>
      <c r="G11" s="29"/>
      <c r="H11" s="29"/>
      <c r="I11" s="29"/>
      <c r="J11" s="29"/>
      <c r="K11" s="29"/>
      <c r="L11" s="29"/>
      <c r="M11" s="98"/>
    </row>
    <row r="12" spans="1:15" ht="21" customHeight="1">
      <c r="A12" s="167" t="s">
        <v>34</v>
      </c>
      <c r="B12" s="167"/>
      <c r="C12" s="167"/>
      <c r="D12" s="167"/>
      <c r="E12" s="167"/>
      <c r="F12" s="167"/>
      <c r="G12" s="167"/>
      <c r="H12" s="167"/>
      <c r="I12" s="167"/>
      <c r="J12" s="167"/>
      <c r="K12" s="167"/>
      <c r="L12" s="167"/>
      <c r="M12" s="167"/>
    </row>
    <row r="13" spans="1:15">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c r="A28" s="168" t="s">
        <v>37</v>
      </c>
      <c r="B28" s="168"/>
      <c r="C28" s="168"/>
      <c r="D28" s="168"/>
      <c r="E28" s="70">
        <f>SUM(E10,E27)</f>
        <v>269.87077185927313</v>
      </c>
      <c r="F28" s="53">
        <f>SUM(F10, F27)</f>
        <v>245956</v>
      </c>
      <c r="G28" s="142"/>
      <c r="H28" s="169"/>
      <c r="I28" s="170"/>
      <c r="J28" s="170"/>
      <c r="K28" s="170"/>
      <c r="L28" s="170"/>
      <c r="M28" s="171"/>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c r="A32" s="172" t="s">
        <v>26</v>
      </c>
      <c r="B32" s="173"/>
      <c r="C32" s="173"/>
      <c r="D32" s="174"/>
      <c r="E32" s="101">
        <f>E28+E31</f>
        <v>331.81477185927315</v>
      </c>
      <c r="F32" s="102">
        <f>F28+F31</f>
        <v>258670</v>
      </c>
      <c r="G32" s="103"/>
      <c r="H32" s="104"/>
      <c r="I32" s="104"/>
      <c r="J32" s="104"/>
      <c r="K32" s="104"/>
      <c r="L32" s="104"/>
      <c r="M32" s="104"/>
    </row>
    <row r="33" spans="1:13" ht="41.25" customHeight="1">
      <c r="A33" s="155" t="s">
        <v>44</v>
      </c>
      <c r="B33" s="156"/>
      <c r="C33" s="156"/>
      <c r="D33" s="156"/>
      <c r="E33" s="156"/>
      <c r="F33" s="156"/>
      <c r="G33" s="156"/>
      <c r="H33" s="156"/>
      <c r="I33" s="156"/>
      <c r="J33" s="156"/>
      <c r="K33" s="156"/>
      <c r="L33" s="156"/>
      <c r="M33" s="157"/>
    </row>
    <row r="34" spans="1:13" s="4" customFormat="1" ht="24" customHeight="1">
      <c r="A34" s="158" t="s">
        <v>24</v>
      </c>
      <c r="B34" s="159"/>
      <c r="C34" s="159"/>
      <c r="D34" s="159"/>
      <c r="E34" s="159"/>
      <c r="F34" s="159"/>
      <c r="G34" s="159"/>
      <c r="H34" s="159"/>
      <c r="I34" s="159"/>
      <c r="J34" s="159"/>
      <c r="K34" s="159"/>
      <c r="L34" s="159"/>
      <c r="M34" s="160"/>
    </row>
    <row r="35" spans="1:13" s="4" customFormat="1" ht="24" customHeight="1">
      <c r="A35" s="139" t="s">
        <v>42</v>
      </c>
      <c r="B35" s="140"/>
      <c r="C35" s="140"/>
      <c r="D35" s="140"/>
      <c r="E35" s="140"/>
      <c r="F35" s="140"/>
      <c r="G35" s="140"/>
      <c r="H35" s="140"/>
      <c r="I35" s="140"/>
      <c r="J35" s="140"/>
      <c r="K35" s="140"/>
      <c r="L35" s="140"/>
      <c r="M35" s="141"/>
    </row>
    <row r="36" spans="1:13" ht="22.5" customHeight="1">
      <c r="B36" s="11"/>
      <c r="C36" s="11"/>
      <c r="D36" s="11"/>
      <c r="E36" s="161" t="s">
        <v>39</v>
      </c>
      <c r="F36" s="162"/>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62</v>
      </c>
      <c r="B41" s="86"/>
      <c r="C41" s="86"/>
      <c r="D41" s="20"/>
      <c r="E41" s="87">
        <f>E32-'DEC-2015'!E32</f>
        <v>1.4173211118439895</v>
      </c>
      <c r="F41" s="88">
        <f>E41/'DEC-2015'!E32</f>
        <v>4.2897459064460339E-3</v>
      </c>
      <c r="H41" s="6"/>
      <c r="I41" s="6"/>
      <c r="J41" s="6"/>
      <c r="K41" s="6"/>
      <c r="L41" s="6"/>
      <c r="M41" s="6"/>
    </row>
    <row r="42" spans="1:13">
      <c r="A42" s="20" t="s">
        <v>63</v>
      </c>
      <c r="B42" s="86"/>
      <c r="C42" s="86"/>
      <c r="D42" s="20"/>
      <c r="E42" s="89">
        <f>F32-'DEC-2015'!F32</f>
        <v>3658</v>
      </c>
      <c r="F42" s="88">
        <f>E42/'DEC-2015'!F32</f>
        <v>1.4344423007544743E-2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75" t="s">
        <v>64</v>
      </c>
      <c r="B1" s="175"/>
      <c r="C1" s="175"/>
      <c r="D1" s="175"/>
      <c r="E1" s="175"/>
      <c r="F1" s="175"/>
      <c r="G1" s="175"/>
      <c r="H1" s="175"/>
      <c r="I1" s="175"/>
      <c r="J1" s="175"/>
      <c r="K1" s="175"/>
      <c r="L1" s="175"/>
      <c r="M1" s="175"/>
    </row>
    <row r="2" spans="1:15" ht="24" customHeight="1">
      <c r="A2" s="176" t="s">
        <v>0</v>
      </c>
      <c r="B2" s="177" t="s">
        <v>10</v>
      </c>
      <c r="C2" s="178" t="s">
        <v>15</v>
      </c>
      <c r="D2" s="179" t="s">
        <v>29</v>
      </c>
      <c r="E2" s="180" t="s">
        <v>43</v>
      </c>
      <c r="F2" s="181" t="s">
        <v>1</v>
      </c>
      <c r="G2" s="182" t="s">
        <v>2</v>
      </c>
      <c r="H2" s="183"/>
      <c r="I2" s="183"/>
      <c r="J2" s="183"/>
      <c r="K2" s="183"/>
      <c r="L2" s="183"/>
      <c r="M2" s="184"/>
    </row>
    <row r="3" spans="1:15" ht="42.75" customHeight="1">
      <c r="A3" s="176"/>
      <c r="B3" s="177"/>
      <c r="C3" s="178"/>
      <c r="D3" s="179"/>
      <c r="E3" s="180"/>
      <c r="F3" s="181"/>
      <c r="G3" s="72" t="s">
        <v>40</v>
      </c>
      <c r="H3" s="147" t="s">
        <v>3</v>
      </c>
      <c r="I3" s="147" t="s">
        <v>4</v>
      </c>
      <c r="J3" s="147" t="s">
        <v>5</v>
      </c>
      <c r="K3" s="147" t="s">
        <v>6</v>
      </c>
      <c r="L3" s="71" t="s">
        <v>41</v>
      </c>
      <c r="M3" s="148" t="s">
        <v>7</v>
      </c>
    </row>
    <row r="4" spans="1:15" ht="26.25" customHeight="1">
      <c r="A4" s="163" t="s">
        <v>38</v>
      </c>
      <c r="B4" s="164"/>
      <c r="C4" s="164"/>
      <c r="D4" s="164"/>
      <c r="E4" s="164"/>
      <c r="F4" s="164"/>
      <c r="G4" s="164"/>
      <c r="H4" s="164"/>
      <c r="I4" s="164"/>
      <c r="J4" s="164"/>
      <c r="K4" s="164"/>
      <c r="L4" s="164"/>
      <c r="M4" s="165"/>
    </row>
    <row r="5" spans="1:15" ht="23.25" customHeight="1">
      <c r="A5" s="166" t="s">
        <v>33</v>
      </c>
      <c r="B5" s="166"/>
      <c r="C5" s="166"/>
      <c r="D5" s="166"/>
      <c r="E5" s="166"/>
      <c r="F5" s="166"/>
      <c r="G5" s="166"/>
      <c r="H5" s="166"/>
      <c r="I5" s="166"/>
      <c r="J5" s="166"/>
      <c r="K5" s="166"/>
      <c r="L5" s="166"/>
      <c r="M5" s="166"/>
    </row>
    <row r="6" spans="1:15" s="14" customFormat="1">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c r="A11" s="55"/>
      <c r="B11" s="37"/>
      <c r="C11" s="37"/>
      <c r="D11" s="38"/>
      <c r="E11" s="39"/>
      <c r="F11" s="40"/>
      <c r="G11" s="29"/>
      <c r="H11" s="29"/>
      <c r="I11" s="29"/>
      <c r="J11" s="29"/>
      <c r="K11" s="29"/>
      <c r="L11" s="29"/>
      <c r="M11" s="98"/>
    </row>
    <row r="12" spans="1:15" ht="21" customHeight="1">
      <c r="A12" s="167" t="s">
        <v>34</v>
      </c>
      <c r="B12" s="167"/>
      <c r="C12" s="167"/>
      <c r="D12" s="167"/>
      <c r="E12" s="167"/>
      <c r="F12" s="167"/>
      <c r="G12" s="167"/>
      <c r="H12" s="167"/>
      <c r="I12" s="167"/>
      <c r="J12" s="167"/>
      <c r="K12" s="167"/>
      <c r="L12" s="167"/>
      <c r="M12" s="167"/>
    </row>
    <row r="13" spans="1:15">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c r="A15" s="61" t="s">
        <v>50</v>
      </c>
      <c r="B15" s="12" t="s">
        <v>8</v>
      </c>
      <c r="C15" s="12" t="s">
        <v>21</v>
      </c>
      <c r="D15" s="23">
        <v>4.1063829196259997E-2</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c r="A28" s="168" t="s">
        <v>37</v>
      </c>
      <c r="B28" s="168"/>
      <c r="C28" s="168"/>
      <c r="D28" s="168"/>
      <c r="E28" s="70">
        <f>SUM(E10,E27)</f>
        <v>272.74602690462063</v>
      </c>
      <c r="F28" s="53">
        <f>SUM(F10, F27)</f>
        <v>247135</v>
      </c>
      <c r="G28" s="146"/>
      <c r="H28" s="169"/>
      <c r="I28" s="170"/>
      <c r="J28" s="170"/>
      <c r="K28" s="170"/>
      <c r="L28" s="170"/>
      <c r="M28" s="171"/>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c r="A32" s="172" t="s">
        <v>26</v>
      </c>
      <c r="B32" s="173"/>
      <c r="C32" s="173"/>
      <c r="D32" s="174"/>
      <c r="E32" s="101">
        <f>E28+E31</f>
        <v>335.08702690462064</v>
      </c>
      <c r="F32" s="102">
        <f>F28+F31</f>
        <v>259863</v>
      </c>
      <c r="G32" s="103"/>
      <c r="H32" s="104"/>
      <c r="I32" s="104"/>
      <c r="J32" s="104"/>
      <c r="K32" s="104"/>
      <c r="L32" s="104"/>
      <c r="M32" s="104"/>
    </row>
    <row r="33" spans="1:13" ht="41.25" customHeight="1">
      <c r="A33" s="155" t="s">
        <v>44</v>
      </c>
      <c r="B33" s="156"/>
      <c r="C33" s="156"/>
      <c r="D33" s="156"/>
      <c r="E33" s="156"/>
      <c r="F33" s="156"/>
      <c r="G33" s="156"/>
      <c r="H33" s="156"/>
      <c r="I33" s="156"/>
      <c r="J33" s="156"/>
      <c r="K33" s="156"/>
      <c r="L33" s="156"/>
      <c r="M33" s="157"/>
    </row>
    <row r="34" spans="1:13" s="4" customFormat="1" ht="24" customHeight="1">
      <c r="A34" s="158" t="s">
        <v>24</v>
      </c>
      <c r="B34" s="159"/>
      <c r="C34" s="159"/>
      <c r="D34" s="159"/>
      <c r="E34" s="159"/>
      <c r="F34" s="159"/>
      <c r="G34" s="159"/>
      <c r="H34" s="159"/>
      <c r="I34" s="159"/>
      <c r="J34" s="159"/>
      <c r="K34" s="159"/>
      <c r="L34" s="159"/>
      <c r="M34" s="160"/>
    </row>
    <row r="35" spans="1:13" s="4" customFormat="1" ht="24" customHeight="1">
      <c r="A35" s="143" t="s">
        <v>42</v>
      </c>
      <c r="B35" s="144"/>
      <c r="C35" s="144"/>
      <c r="D35" s="144"/>
      <c r="E35" s="144"/>
      <c r="F35" s="144"/>
      <c r="G35" s="144"/>
      <c r="H35" s="144"/>
      <c r="I35" s="144"/>
      <c r="J35" s="144"/>
      <c r="K35" s="144"/>
      <c r="L35" s="144"/>
      <c r="M35" s="145"/>
    </row>
    <row r="36" spans="1:13" ht="22.5" customHeight="1">
      <c r="B36" s="11"/>
      <c r="C36" s="11"/>
      <c r="D36" s="11"/>
      <c r="E36" s="161" t="s">
        <v>39</v>
      </c>
      <c r="F36" s="162"/>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65</v>
      </c>
      <c r="B41" s="86"/>
      <c r="C41" s="86"/>
      <c r="D41" s="20"/>
      <c r="E41" s="87">
        <f>E32-'DEC-2015'!E32</f>
        <v>4.6895761571914818</v>
      </c>
      <c r="F41" s="88">
        <f>E41/'DEC-2015'!E32</f>
        <v>1.4193741951043099E-2</v>
      </c>
      <c r="H41" s="6"/>
      <c r="I41" s="6"/>
      <c r="J41" s="6"/>
      <c r="K41" s="6"/>
      <c r="L41" s="6"/>
      <c r="M41" s="6"/>
    </row>
    <row r="42" spans="1:13">
      <c r="A42" s="20" t="s">
        <v>66</v>
      </c>
      <c r="B42" s="86"/>
      <c r="C42" s="86"/>
      <c r="D42" s="20"/>
      <c r="E42" s="89">
        <f>F32-'DEC-2015'!F32</f>
        <v>4851</v>
      </c>
      <c r="F42" s="88">
        <f>E42/'DEC-2015'!F32</f>
        <v>1.9022634228977459E-2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75" t="s">
        <v>67</v>
      </c>
      <c r="B1" s="175"/>
      <c r="C1" s="175"/>
      <c r="D1" s="175"/>
      <c r="E1" s="175"/>
      <c r="F1" s="175"/>
      <c r="G1" s="175"/>
      <c r="H1" s="175"/>
      <c r="I1" s="175"/>
      <c r="J1" s="175"/>
      <c r="K1" s="175"/>
      <c r="L1" s="175"/>
      <c r="M1" s="175"/>
    </row>
    <row r="2" spans="1:15" ht="24" customHeight="1">
      <c r="A2" s="176" t="s">
        <v>0</v>
      </c>
      <c r="B2" s="177" t="s">
        <v>10</v>
      </c>
      <c r="C2" s="178" t="s">
        <v>15</v>
      </c>
      <c r="D2" s="179" t="s">
        <v>29</v>
      </c>
      <c r="E2" s="180" t="s">
        <v>43</v>
      </c>
      <c r="F2" s="181" t="s">
        <v>1</v>
      </c>
      <c r="G2" s="182" t="s">
        <v>2</v>
      </c>
      <c r="H2" s="183"/>
      <c r="I2" s="183"/>
      <c r="J2" s="183"/>
      <c r="K2" s="183"/>
      <c r="L2" s="183"/>
      <c r="M2" s="184"/>
    </row>
    <row r="3" spans="1:15" ht="42.75" customHeight="1">
      <c r="A3" s="176"/>
      <c r="B3" s="177"/>
      <c r="C3" s="178"/>
      <c r="D3" s="179"/>
      <c r="E3" s="180"/>
      <c r="F3" s="181"/>
      <c r="G3" s="72" t="s">
        <v>40</v>
      </c>
      <c r="H3" s="153" t="s">
        <v>3</v>
      </c>
      <c r="I3" s="153" t="s">
        <v>4</v>
      </c>
      <c r="J3" s="153" t="s">
        <v>5</v>
      </c>
      <c r="K3" s="153" t="s">
        <v>6</v>
      </c>
      <c r="L3" s="71" t="s">
        <v>41</v>
      </c>
      <c r="M3" s="154" t="s">
        <v>7</v>
      </c>
    </row>
    <row r="4" spans="1:15" ht="26.25" customHeight="1">
      <c r="A4" s="163" t="s">
        <v>38</v>
      </c>
      <c r="B4" s="164"/>
      <c r="C4" s="164"/>
      <c r="D4" s="164"/>
      <c r="E4" s="164"/>
      <c r="F4" s="164"/>
      <c r="G4" s="164"/>
      <c r="H4" s="164"/>
      <c r="I4" s="164"/>
      <c r="J4" s="164"/>
      <c r="K4" s="164"/>
      <c r="L4" s="164"/>
      <c r="M4" s="165"/>
    </row>
    <row r="5" spans="1:15" ht="23.25" customHeight="1">
      <c r="A5" s="166" t="s">
        <v>33</v>
      </c>
      <c r="B5" s="166"/>
      <c r="C5" s="166"/>
      <c r="D5" s="166"/>
      <c r="E5" s="166"/>
      <c r="F5" s="166"/>
      <c r="G5" s="166"/>
      <c r="H5" s="166"/>
      <c r="I5" s="166"/>
      <c r="J5" s="166"/>
      <c r="K5" s="166"/>
      <c r="L5" s="166"/>
      <c r="M5" s="166"/>
    </row>
    <row r="6" spans="1:15" s="14" customFormat="1">
      <c r="A6" s="58" t="s">
        <v>46</v>
      </c>
      <c r="B6" s="12" t="s">
        <v>8</v>
      </c>
      <c r="C6" s="12" t="s">
        <v>23</v>
      </c>
      <c r="D6" s="23">
        <v>36433</v>
      </c>
      <c r="E6" s="91">
        <v>26.402999999999999</v>
      </c>
      <c r="F6" s="64">
        <v>29891</v>
      </c>
      <c r="G6" s="73">
        <v>1.2456244357779747</v>
      </c>
      <c r="H6" s="90">
        <v>-1.6795939458751574</v>
      </c>
      <c r="I6" s="90">
        <v>1.4288770369283554</v>
      </c>
      <c r="J6" s="90">
        <v>2.3423295731414884</v>
      </c>
      <c r="K6" s="90">
        <v>2.7977424065940504</v>
      </c>
      <c r="L6" s="90">
        <v>3.2900837054241183</v>
      </c>
      <c r="M6" s="90">
        <v>5.2890091911780734</v>
      </c>
    </row>
    <row r="7" spans="1:15" s="2" customFormat="1" ht="12.75" customHeight="1">
      <c r="A7" s="58" t="s">
        <v>27</v>
      </c>
      <c r="B7" s="12" t="s">
        <v>8</v>
      </c>
      <c r="C7" s="12" t="s">
        <v>18</v>
      </c>
      <c r="D7" s="24">
        <v>40834</v>
      </c>
      <c r="E7" s="113">
        <v>9.9700000000000006</v>
      </c>
      <c r="F7" s="114">
        <v>7405</v>
      </c>
      <c r="G7" s="74">
        <v>1.08</v>
      </c>
      <c r="H7" s="74">
        <v>-2.72</v>
      </c>
      <c r="I7" s="74">
        <v>2.11</v>
      </c>
      <c r="J7" s="74">
        <v>1.87</v>
      </c>
      <c r="K7" s="74"/>
      <c r="L7" s="74"/>
      <c r="M7" s="75">
        <v>3.47</v>
      </c>
    </row>
    <row r="8" spans="1:15" s="2" customFormat="1" ht="12.75" customHeight="1">
      <c r="A8" s="58" t="s">
        <v>30</v>
      </c>
      <c r="B8" s="12" t="s">
        <v>8</v>
      </c>
      <c r="C8" s="12" t="s">
        <v>18</v>
      </c>
      <c r="D8" s="24">
        <v>36738</v>
      </c>
      <c r="E8" s="92">
        <v>84.012483000000003</v>
      </c>
      <c r="F8" s="25">
        <v>46661</v>
      </c>
      <c r="G8" s="106">
        <v>1.37</v>
      </c>
      <c r="H8" s="97">
        <v>-1.9</v>
      </c>
      <c r="I8" s="97">
        <v>3</v>
      </c>
      <c r="J8" s="97">
        <v>2.4300000000000002</v>
      </c>
      <c r="K8" s="106">
        <v>3.08</v>
      </c>
      <c r="L8" s="106">
        <v>3.82</v>
      </c>
      <c r="M8" s="106">
        <v>4.71</v>
      </c>
    </row>
    <row r="9" spans="1:15" ht="12.75" customHeight="1">
      <c r="A9" s="59" t="s">
        <v>11</v>
      </c>
      <c r="B9" s="26" t="s">
        <v>8</v>
      </c>
      <c r="C9" s="26" t="s">
        <v>18</v>
      </c>
      <c r="D9" s="27">
        <v>37816</v>
      </c>
      <c r="E9" s="116">
        <v>36.625073458681101</v>
      </c>
      <c r="F9" s="117">
        <v>35250</v>
      </c>
      <c r="G9" s="118">
        <v>0.493653861477239</v>
      </c>
      <c r="H9" s="118">
        <v>-0.59936064880246054</v>
      </c>
      <c r="I9" s="118">
        <v>3.1876653602256111</v>
      </c>
      <c r="J9" s="118">
        <v>3.3129613433457772</v>
      </c>
      <c r="K9" s="13">
        <v>3.8008853586773306</v>
      </c>
      <c r="L9" s="115">
        <v>2.9708053548132218</v>
      </c>
      <c r="M9" s="13">
        <v>2.9813317261339289</v>
      </c>
    </row>
    <row r="10" spans="1:15" s="20" customFormat="1" ht="23.25" customHeight="1">
      <c r="A10" s="41" t="s">
        <v>35</v>
      </c>
      <c r="B10" s="42" t="s">
        <v>8</v>
      </c>
      <c r="C10" s="42"/>
      <c r="D10" s="43"/>
      <c r="E10" s="63">
        <f>SUM(E6:E9)</f>
        <v>157.01055645868109</v>
      </c>
      <c r="F10" s="44">
        <f>SUM(F6:F9)</f>
        <v>119207</v>
      </c>
      <c r="G10" s="107">
        <f>($E$6*G6+$E$7*G7+$E$8*G8+$E$9*G9+$E$31*G31)/($E$10+$E$31)</f>
        <v>0.97045913886804303</v>
      </c>
      <c r="H10" s="108">
        <f>($E$6*H6+$E$7*H7+$E$8*H8+$E$9*H9+$E$31*H31)/($E$10+$E$31)</f>
        <v>-1.4400322464450324</v>
      </c>
      <c r="I10" s="108">
        <f>($E$6*I6+$E$7*I7+$E$8*I8+$E$9*I9+$E$31*I31)/($E$10+$E$31)</f>
        <v>2.5396598962476746</v>
      </c>
      <c r="J10" s="108">
        <f>($E$6*J6+$E$8*J8+$E$9*J9+$E$31*J31+E7*J7)/($E$6+$E$8+$E$9+$E$31+E7)</f>
        <v>2.5441191603155486</v>
      </c>
      <c r="K10" s="108">
        <f>($E$6*K6+$E$8*K8+$E$9*K9+$E$31*K31)/($E$6+$E$8+$E$9+$E$31)</f>
        <v>3.179335943753038</v>
      </c>
      <c r="L10" s="108">
        <f>($E$6*L6+$E$8*L8+$E$9*L9+$E$31*L31)/($E$6+$E$8+$E$9+$E$31)</f>
        <v>3.5750734913399591</v>
      </c>
      <c r="M10" s="109">
        <f>($E$6*M6+$E$7*M7+$E$8*M8+$E$9*M9+$E$31*M31)/($E$10+$E$31)</f>
        <v>5.0340002406758373</v>
      </c>
    </row>
    <row r="11" spans="1:15" s="21" customFormat="1" ht="12" customHeight="1">
      <c r="A11" s="55"/>
      <c r="B11" s="37"/>
      <c r="C11" s="37"/>
      <c r="D11" s="38"/>
      <c r="E11" s="39"/>
      <c r="F11" s="40"/>
      <c r="G11" s="29"/>
      <c r="H11" s="29"/>
      <c r="I11" s="29"/>
      <c r="J11" s="29"/>
      <c r="K11" s="29"/>
      <c r="L11" s="29"/>
      <c r="M11" s="98"/>
    </row>
    <row r="12" spans="1:15" ht="21" customHeight="1">
      <c r="A12" s="167" t="s">
        <v>34</v>
      </c>
      <c r="B12" s="167"/>
      <c r="C12" s="167"/>
      <c r="D12" s="167"/>
      <c r="E12" s="167"/>
      <c r="F12" s="167"/>
      <c r="G12" s="167"/>
      <c r="H12" s="167"/>
      <c r="I12" s="167"/>
      <c r="J12" s="167"/>
      <c r="K12" s="167"/>
      <c r="L12" s="167"/>
      <c r="M12" s="167"/>
    </row>
    <row r="13" spans="1:15">
      <c r="A13" s="61" t="s">
        <v>47</v>
      </c>
      <c r="B13" s="12" t="s">
        <v>8</v>
      </c>
      <c r="C13" s="12" t="s">
        <v>16</v>
      </c>
      <c r="D13" s="23">
        <v>36606</v>
      </c>
      <c r="E13" s="91">
        <v>12.493</v>
      </c>
      <c r="F13" s="64">
        <v>23399</v>
      </c>
      <c r="G13" s="73">
        <v>8.8056623233504841E-2</v>
      </c>
      <c r="H13" s="90">
        <v>-2.8121597712597923</v>
      </c>
      <c r="I13" s="90">
        <v>1.7367039911990068</v>
      </c>
      <c r="J13" s="90">
        <v>2.7271649592335523</v>
      </c>
      <c r="K13" s="90">
        <v>3.3486845888343275</v>
      </c>
      <c r="L13" s="90">
        <v>3.4695461462035837</v>
      </c>
      <c r="M13" s="90">
        <v>5.1560819621731202</v>
      </c>
    </row>
    <row r="14" spans="1:15">
      <c r="A14" s="61" t="s">
        <v>49</v>
      </c>
      <c r="B14" s="12" t="s">
        <v>8</v>
      </c>
      <c r="C14" s="12" t="s">
        <v>17</v>
      </c>
      <c r="D14" s="23">
        <v>36091</v>
      </c>
      <c r="E14" s="92">
        <v>0.44181384000000001</v>
      </c>
      <c r="F14" s="25">
        <v>503</v>
      </c>
      <c r="G14" s="74">
        <v>-0.18866236890712207</v>
      </c>
      <c r="H14" s="74">
        <v>-0.27943922789135378</v>
      </c>
      <c r="I14" s="74">
        <v>1.501345166358603</v>
      </c>
      <c r="J14" s="74">
        <v>3.3654905941974844</v>
      </c>
      <c r="K14" s="74">
        <v>3.8103927334525611</v>
      </c>
      <c r="L14" s="115"/>
      <c r="M14" s="74">
        <v>4.5205999156668675</v>
      </c>
      <c r="N14" s="2"/>
      <c r="O14" s="2"/>
    </row>
    <row r="15" spans="1:15" ht="13.5" customHeight="1">
      <c r="A15" s="61" t="s">
        <v>50</v>
      </c>
      <c r="B15" s="12" t="s">
        <v>8</v>
      </c>
      <c r="C15" s="12" t="s">
        <v>21</v>
      </c>
      <c r="D15" s="23">
        <v>4.1063829196259997E-2</v>
      </c>
      <c r="E15" s="92">
        <v>6.2966160000000007E-2</v>
      </c>
      <c r="F15" s="25">
        <v>102</v>
      </c>
      <c r="G15" s="74">
        <v>-0.83691119421168692</v>
      </c>
      <c r="H15" s="74">
        <v>-4.3517227804728442</v>
      </c>
      <c r="I15" s="74">
        <v>-0.5389858807091974</v>
      </c>
      <c r="J15" s="74">
        <v>1.3433679742156368</v>
      </c>
      <c r="K15" s="74">
        <v>2.1101520126628248</v>
      </c>
      <c r="L15" s="115"/>
      <c r="M15" s="74">
        <v>3.2064889856656453</v>
      </c>
      <c r="N15" s="2"/>
      <c r="O15" s="2"/>
    </row>
    <row r="16" spans="1:15" ht="12.75" customHeight="1">
      <c r="A16" s="61" t="s">
        <v>51</v>
      </c>
      <c r="B16" s="12" t="s">
        <v>8</v>
      </c>
      <c r="C16" s="12" t="s">
        <v>16</v>
      </c>
      <c r="D16" s="23">
        <v>39514</v>
      </c>
      <c r="E16" s="92">
        <v>0.64265209999999995</v>
      </c>
      <c r="F16" s="25">
        <v>1719</v>
      </c>
      <c r="G16" s="74">
        <v>3.8674933082094576E-2</v>
      </c>
      <c r="H16" s="74">
        <v>1.9053967089526447</v>
      </c>
      <c r="I16" s="74">
        <v>2.3712457238082241</v>
      </c>
      <c r="J16" s="74">
        <v>3.2642310076572478</v>
      </c>
      <c r="K16" s="74">
        <v>3.2351879321296462</v>
      </c>
      <c r="L16" s="115"/>
      <c r="M16" s="74">
        <v>4.6307534141242446</v>
      </c>
      <c r="N16" s="2"/>
      <c r="O16" s="2"/>
    </row>
    <row r="17" spans="1:15" ht="12.75" customHeight="1">
      <c r="A17" s="58" t="s">
        <v>12</v>
      </c>
      <c r="B17" s="12" t="s">
        <v>8</v>
      </c>
      <c r="C17" s="12" t="s">
        <v>19</v>
      </c>
      <c r="D17" s="24">
        <v>40834</v>
      </c>
      <c r="E17" s="113">
        <v>5.4480000000000004</v>
      </c>
      <c r="F17" s="114">
        <v>4678</v>
      </c>
      <c r="G17" s="74">
        <v>-1.3</v>
      </c>
      <c r="H17" s="74">
        <v>-8.4600000000000009</v>
      </c>
      <c r="I17" s="115">
        <v>3.11</v>
      </c>
      <c r="J17" s="115">
        <v>3.46</v>
      </c>
      <c r="K17" s="115"/>
      <c r="L17" s="115"/>
      <c r="M17" s="74">
        <v>4.5</v>
      </c>
      <c r="N17" s="79"/>
      <c r="O17" s="2"/>
    </row>
    <row r="18" spans="1:15">
      <c r="A18" s="58" t="s">
        <v>31</v>
      </c>
      <c r="B18" s="12" t="s">
        <v>8</v>
      </c>
      <c r="C18" s="12" t="s">
        <v>16</v>
      </c>
      <c r="D18" s="24">
        <v>38245</v>
      </c>
      <c r="E18" s="92">
        <v>38.344427000000003</v>
      </c>
      <c r="F18" s="25">
        <v>36060</v>
      </c>
      <c r="G18" s="106">
        <v>0.82</v>
      </c>
      <c r="H18" s="106">
        <v>-3.71</v>
      </c>
      <c r="I18" s="97">
        <v>3.58</v>
      </c>
      <c r="J18" s="106">
        <v>3.29</v>
      </c>
      <c r="K18" s="97">
        <v>3.59</v>
      </c>
      <c r="L18" s="97">
        <v>3.73</v>
      </c>
      <c r="M18" s="97">
        <v>4.93</v>
      </c>
      <c r="N18" s="2"/>
      <c r="O18" s="2"/>
    </row>
    <row r="19" spans="1:15" ht="12.75" customHeight="1">
      <c r="A19" s="60" t="s">
        <v>13</v>
      </c>
      <c r="B19" s="22" t="s">
        <v>8</v>
      </c>
      <c r="C19" s="22" t="s">
        <v>20</v>
      </c>
      <c r="D19" s="23">
        <v>37834</v>
      </c>
      <c r="E19" s="116">
        <v>44.643693731966998</v>
      </c>
      <c r="F19" s="117">
        <v>43333</v>
      </c>
      <c r="G19" s="118">
        <v>-0.24053235987950838</v>
      </c>
      <c r="H19" s="118">
        <v>-3.9775984408529474</v>
      </c>
      <c r="I19" s="118">
        <v>3.7600776550017256</v>
      </c>
      <c r="J19" s="118">
        <v>3.9739038259746229</v>
      </c>
      <c r="K19" s="13">
        <v>4.5122562405401467</v>
      </c>
      <c r="L19" s="115">
        <v>2.6501228664322696</v>
      </c>
      <c r="M19" s="13">
        <v>3.7375666805027352</v>
      </c>
      <c r="N19" s="2"/>
      <c r="O19" s="2"/>
    </row>
    <row r="20" spans="1:15" ht="12.75" customHeight="1">
      <c r="A20" s="61" t="s">
        <v>28</v>
      </c>
      <c r="B20" s="22" t="s">
        <v>8</v>
      </c>
      <c r="C20" s="22" t="s">
        <v>25</v>
      </c>
      <c r="D20" s="23">
        <v>39078</v>
      </c>
      <c r="E20" s="116">
        <v>12.0722530617417</v>
      </c>
      <c r="F20" s="117">
        <v>16344</v>
      </c>
      <c r="G20" s="118">
        <v>-1.7265142125721278</v>
      </c>
      <c r="H20" s="118">
        <v>-10.526504945622195</v>
      </c>
      <c r="I20" s="118">
        <v>5.0082524599948108</v>
      </c>
      <c r="J20" s="118">
        <v>5.0873473762481414</v>
      </c>
      <c r="K20" s="13">
        <v>4.7174564820348541</v>
      </c>
      <c r="L20" s="115"/>
      <c r="M20" s="13">
        <v>-5.0230464085077031E-2</v>
      </c>
      <c r="N20" s="2"/>
      <c r="O20" s="2"/>
    </row>
    <row r="21" spans="1:15" ht="12.75" customHeight="1">
      <c r="A21" s="30" t="s">
        <v>34</v>
      </c>
      <c r="B21" s="31" t="s">
        <v>8</v>
      </c>
      <c r="C21" s="31"/>
      <c r="D21" s="32"/>
      <c r="E21" s="67">
        <f>SUM(E13:E20)</f>
        <v>114.14880589370871</v>
      </c>
      <c r="F21" s="33">
        <f>SUM(F13:F20)</f>
        <v>126138</v>
      </c>
      <c r="G21" s="110">
        <f>($E$13*G13+$E$14*G14+$E$15*G15+$E$16*G16+$E$17*G17+$E$18*G18+$E$19*G19+$E$20*G20)/$E$21</f>
        <v>-5.4597541480791718E-2</v>
      </c>
      <c r="H21" s="111">
        <f>($E$13*H13+$E$14*H14+$E$15*H15+$E$16*H16+$E$17*H17+$E$18*H18+$E$19*H19+$E$20*H20)/$E$21</f>
        <v>-4.6194657438608981</v>
      </c>
      <c r="I21" s="111">
        <f>($E$13*I13+$E$14*I14+$E$15*I15+$E$16*I16+$E$17*I17+$E$18*I18+$E$19*I19+$E$20*I20)/$E$21</f>
        <v>3.5601851286894455</v>
      </c>
      <c r="J21" s="111">
        <f>($E$13*J13+$E$14*J14+$E$15*J15+$E$16*J16+$E$18*J18+$E$19*J19+$E$20*J20+E17*J17)/($E$21)</f>
        <v>3.6931483916010306</v>
      </c>
      <c r="K21" s="111">
        <f>($E$13*K13+$E$14*K14+$E$15*K15+$E$16*K16+$E$18*K18+$E$19*K19+$E$20*K20)/($E$21-$E$17)</f>
        <v>4.0641941216628288</v>
      </c>
      <c r="L21" s="111">
        <f>($E$13*L13+$E$19*L19+$E$18*L18)/($E$13+$E$19+$E$18)</f>
        <v>3.1910080650488131</v>
      </c>
      <c r="M21" s="112">
        <f>($E$13*M13+$E$14*M14+$E$15*M15+$E$16*M16+$E$17*M17+$E$18*M18+$E$19*M19+$E$20*M20)/$E$21</f>
        <v>3.9369353728302587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1.075</v>
      </c>
      <c r="F23" s="64">
        <v>639</v>
      </c>
      <c r="G23" s="73">
        <v>2.1837311678307594</v>
      </c>
      <c r="H23" s="75">
        <v>-0.92566170339009046</v>
      </c>
      <c r="I23" s="75">
        <v>-0.2602921453225937</v>
      </c>
      <c r="J23" s="75">
        <v>0.56579723915259894</v>
      </c>
      <c r="K23" s="75">
        <v>1.4925392187929321</v>
      </c>
      <c r="L23" s="75"/>
      <c r="M23" s="90">
        <v>3.8711394742488192</v>
      </c>
    </row>
    <row r="24" spans="1:15" ht="12.75" customHeight="1">
      <c r="A24" s="60" t="s">
        <v>14</v>
      </c>
      <c r="B24" s="22" t="s">
        <v>9</v>
      </c>
      <c r="C24" s="22" t="s">
        <v>20</v>
      </c>
      <c r="D24" s="23">
        <v>37816</v>
      </c>
      <c r="E24" s="116">
        <v>3.1378747888040199</v>
      </c>
      <c r="F24" s="117">
        <v>2323</v>
      </c>
      <c r="G24" s="13">
        <v>0.5079669004276699</v>
      </c>
      <c r="H24" s="13">
        <v>-2.6614468691066318</v>
      </c>
      <c r="I24" s="13">
        <v>1.7271218544090416E-2</v>
      </c>
      <c r="J24" s="13">
        <v>2.0280186557485314</v>
      </c>
      <c r="K24" s="13">
        <v>1.6051844940659254</v>
      </c>
      <c r="L24" s="115">
        <v>1.464800458897475</v>
      </c>
      <c r="M24" s="13">
        <v>1.9989878033809916</v>
      </c>
    </row>
    <row r="25" spans="1:15" ht="12.75" customHeight="1">
      <c r="A25" s="30" t="s">
        <v>34</v>
      </c>
      <c r="B25" s="31" t="s">
        <v>9</v>
      </c>
      <c r="C25" s="35"/>
      <c r="D25" s="36"/>
      <c r="E25" s="68">
        <f>SUM(E23:E24)</f>
        <v>4.2128747888040197</v>
      </c>
      <c r="F25" s="34">
        <f>SUM(F23:F24)</f>
        <v>2962</v>
      </c>
      <c r="G25" s="110">
        <f>($E$23*G23+$E$24*G24)/$E$25</f>
        <v>0.93557196294834566</v>
      </c>
      <c r="H25" s="111">
        <f>($E$23*H23+$E$24*H24)/$E$25</f>
        <v>-2.218526263418513</v>
      </c>
      <c r="I25" s="111">
        <f>($E$23*I23+$E$24*I24)/$E$25</f>
        <v>-5.3554673777620812E-2</v>
      </c>
      <c r="J25" s="111">
        <f>($E$23*J23+$E$24*J24)/$E$25</f>
        <v>1.6549033599846936</v>
      </c>
      <c r="K25" s="111">
        <f>($E$23*K23+$E$24*K24)/$E$25</f>
        <v>1.576440779384378</v>
      </c>
      <c r="L25" s="111">
        <f>L24</f>
        <v>1.464800458897475</v>
      </c>
      <c r="M25" s="112">
        <f>($E$23*M23+$E$24*M24)/$E$25</f>
        <v>2.4767050741461776</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118.36168068251273</v>
      </c>
      <c r="F27" s="34">
        <f>F25+F21</f>
        <v>129100</v>
      </c>
      <c r="G27" s="81">
        <f>($E$21*G21+$E$25*G25)/$E$27</f>
        <v>-1.9354208353059333E-2</v>
      </c>
      <c r="H27" s="81">
        <f t="shared" ref="H27:M27" si="0">($E$21*H21+$E$25*H25)/$E$27</f>
        <v>-4.5340085473402478</v>
      </c>
      <c r="I27" s="81">
        <f t="shared" si="0"/>
        <v>3.4315604486466889</v>
      </c>
      <c r="J27" s="81">
        <f t="shared" si="0"/>
        <v>3.620600662829466</v>
      </c>
      <c r="K27" s="81">
        <f t="shared" si="0"/>
        <v>3.9756469391962295</v>
      </c>
      <c r="L27" s="81">
        <f>($E$21*L21+$E$25*L25)/$E$27</f>
        <v>3.1295667568292762</v>
      </c>
      <c r="M27" s="81">
        <f t="shared" si="0"/>
        <v>3.8849610566858717</v>
      </c>
    </row>
    <row r="28" spans="1:15" s="20" customFormat="1" ht="26.25" customHeight="1">
      <c r="A28" s="168" t="s">
        <v>37</v>
      </c>
      <c r="B28" s="168"/>
      <c r="C28" s="168"/>
      <c r="D28" s="168"/>
      <c r="E28" s="70">
        <f>SUM(E10,E27)</f>
        <v>275.37223714119381</v>
      </c>
      <c r="F28" s="53">
        <f>SUM(F10, F27)</f>
        <v>248307</v>
      </c>
      <c r="G28" s="152"/>
      <c r="H28" s="169"/>
      <c r="I28" s="170"/>
      <c r="J28" s="170"/>
      <c r="K28" s="170"/>
      <c r="L28" s="170"/>
      <c r="M28" s="171"/>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62.646000000000001</v>
      </c>
      <c r="F31" s="94">
        <v>12731</v>
      </c>
      <c r="G31" s="95">
        <v>0.57999999999999996</v>
      </c>
      <c r="H31" s="95">
        <v>-1.01</v>
      </c>
      <c r="I31" s="95">
        <v>2.08</v>
      </c>
      <c r="J31" s="95">
        <v>2.44</v>
      </c>
      <c r="K31" s="95">
        <v>3.11</v>
      </c>
      <c r="L31" s="95">
        <v>3.72</v>
      </c>
      <c r="M31" s="96">
        <v>6.81</v>
      </c>
    </row>
    <row r="32" spans="1:15" ht="31.5" customHeight="1">
      <c r="A32" s="172" t="s">
        <v>26</v>
      </c>
      <c r="B32" s="173"/>
      <c r="C32" s="173"/>
      <c r="D32" s="174"/>
      <c r="E32" s="101">
        <f>E28+E31</f>
        <v>338.01823714119382</v>
      </c>
      <c r="F32" s="102">
        <f>F28+F31</f>
        <v>261038</v>
      </c>
      <c r="G32" s="103"/>
      <c r="H32" s="104"/>
      <c r="I32" s="104"/>
      <c r="J32" s="104"/>
      <c r="K32" s="104"/>
      <c r="L32" s="104"/>
      <c r="M32" s="104"/>
    </row>
    <row r="33" spans="1:13" ht="41.25" customHeight="1">
      <c r="A33" s="155" t="s">
        <v>44</v>
      </c>
      <c r="B33" s="156"/>
      <c r="C33" s="156"/>
      <c r="D33" s="156"/>
      <c r="E33" s="156"/>
      <c r="F33" s="156"/>
      <c r="G33" s="156"/>
      <c r="H33" s="156"/>
      <c r="I33" s="156"/>
      <c r="J33" s="156"/>
      <c r="K33" s="156"/>
      <c r="L33" s="156"/>
      <c r="M33" s="157"/>
    </row>
    <row r="34" spans="1:13" s="4" customFormat="1" ht="24" customHeight="1">
      <c r="A34" s="158" t="s">
        <v>24</v>
      </c>
      <c r="B34" s="159"/>
      <c r="C34" s="159"/>
      <c r="D34" s="159"/>
      <c r="E34" s="159"/>
      <c r="F34" s="159"/>
      <c r="G34" s="159"/>
      <c r="H34" s="159"/>
      <c r="I34" s="159"/>
      <c r="J34" s="159"/>
      <c r="K34" s="159"/>
      <c r="L34" s="159"/>
      <c r="M34" s="160"/>
    </row>
    <row r="35" spans="1:13" s="4" customFormat="1" ht="24" customHeight="1">
      <c r="A35" s="149" t="s">
        <v>42</v>
      </c>
      <c r="B35" s="150"/>
      <c r="C35" s="150"/>
      <c r="D35" s="150"/>
      <c r="E35" s="150"/>
      <c r="F35" s="150"/>
      <c r="G35" s="150"/>
      <c r="H35" s="150"/>
      <c r="I35" s="150"/>
      <c r="J35" s="150"/>
      <c r="K35" s="150"/>
      <c r="L35" s="150"/>
      <c r="M35" s="151"/>
    </row>
    <row r="36" spans="1:13" ht="22.5" customHeight="1">
      <c r="B36" s="11"/>
      <c r="C36" s="11"/>
      <c r="D36" s="11"/>
      <c r="E36" s="161" t="s">
        <v>39</v>
      </c>
      <c r="F36" s="162"/>
      <c r="G36" s="84">
        <f>($E$10*G10+$E$21*G21+$E$25*G25+$E$31*G31)/$E$32</f>
        <v>0.5514975001401129</v>
      </c>
      <c r="H36" s="84">
        <f>($E$10*H10+$E$21*H21+$E$25*H25+$E$31*H31)/$E$32</f>
        <v>-2.4437308566869107</v>
      </c>
      <c r="I36" s="84">
        <f t="shared" ref="I36:M36" si="1">($E$10*I10+$E$21*I21+$E$25*I25+$E$31*I31)/$E$32</f>
        <v>2.7667807615967503</v>
      </c>
      <c r="J36" s="84">
        <f t="shared" si="1"/>
        <v>2.901767055193949</v>
      </c>
      <c r="K36" s="84">
        <f t="shared" si="1"/>
        <v>3.4453248116753095</v>
      </c>
      <c r="L36" s="84">
        <f t="shared" si="1"/>
        <v>3.4459329450791021</v>
      </c>
      <c r="M36" s="84">
        <f t="shared" si="1"/>
        <v>4.9608002610719009</v>
      </c>
    </row>
    <row r="37" spans="1:13" ht="16.5" customHeight="1">
      <c r="B37" s="10"/>
      <c r="C37" s="10"/>
      <c r="D37" s="10"/>
      <c r="E37" s="16"/>
      <c r="F37" s="105" t="s">
        <v>45</v>
      </c>
      <c r="G37" s="85"/>
      <c r="H37" s="85">
        <f>H36-'APR-2016'!H36</f>
        <v>0.14056990272496206</v>
      </c>
      <c r="I37" s="85">
        <f>I36-'APR-2016'!I36</f>
        <v>-0.59119689730257319</v>
      </c>
      <c r="J37" s="85">
        <f>J36-'APR-2016'!J36</f>
        <v>0.11172791428265594</v>
      </c>
      <c r="K37" s="85">
        <f>K36-'APR-2016'!K36</f>
        <v>6.0165561214220009E-2</v>
      </c>
      <c r="L37" s="85">
        <f>L36-'APR-2016'!L36</f>
        <v>0.25109191953211063</v>
      </c>
      <c r="M37" s="85">
        <f>M36-'APR-2016'!M36</f>
        <v>4.3943851089141006E-3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68</v>
      </c>
      <c r="B41" s="86"/>
      <c r="C41" s="86"/>
      <c r="D41" s="20"/>
      <c r="E41" s="87">
        <f>E32-'DEC-2015'!E32</f>
        <v>7.6207863937646607</v>
      </c>
      <c r="F41" s="88">
        <f>E41/'DEC-2015'!E32</f>
        <v>2.3065512087108494E-2</v>
      </c>
      <c r="H41" s="6"/>
      <c r="I41" s="6"/>
      <c r="J41" s="6"/>
      <c r="K41" s="6"/>
      <c r="L41" s="6"/>
      <c r="M41" s="6"/>
    </row>
    <row r="42" spans="1:13">
      <c r="A42" s="20" t="s">
        <v>69</v>
      </c>
      <c r="B42" s="86"/>
      <c r="C42" s="86"/>
      <c r="D42" s="20"/>
      <c r="E42" s="89">
        <f>F32-'DEC-2015'!F32</f>
        <v>6026</v>
      </c>
      <c r="F42" s="88">
        <f>E42/'DEC-2015'!F32</f>
        <v>2.3630260536759054E-2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DEC-2015</vt:lpstr>
      <vt:lpstr>JAN-2016</vt:lpstr>
      <vt:lpstr>FEB-2016</vt:lpstr>
      <vt:lpstr>MAR-2016</vt:lpstr>
      <vt:lpstr>APR-2016</vt:lpstr>
      <vt:lpstr>MAI-2016</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2016-04-18T10:50:55Z</cp:lastPrinted>
  <dcterms:created xsi:type="dcterms:W3CDTF">2007-05-09T12:50:46Z</dcterms:created>
  <dcterms:modified xsi:type="dcterms:W3CDTF">2016-06-14T12:47:24Z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