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55" yWindow="75" windowWidth="24645" windowHeight="11730" tabRatio="825" activeTab="9"/>
  </bookViews>
  <sheets>
    <sheet name="DEC-2014" sheetId="33" r:id="rId1"/>
    <sheet name="JAN-2015" sheetId="34" r:id="rId2"/>
    <sheet name="FEB-2015" sheetId="35" r:id="rId3"/>
    <sheet name="MAR-2015" sheetId="36" r:id="rId4"/>
    <sheet name="APR-2015" sheetId="37" r:id="rId5"/>
    <sheet name="MAI-2015" sheetId="38" r:id="rId6"/>
    <sheet name="JUN-2015" sheetId="39" r:id="rId7"/>
    <sheet name="JUL-2015" sheetId="40" r:id="rId8"/>
    <sheet name="AUG-2015" sheetId="41" r:id="rId9"/>
    <sheet name="SEPT-2015" sheetId="42" r:id="rId10"/>
  </sheets>
  <calcPr calcId="145621" concurrentCalc="0"/>
</workbook>
</file>

<file path=xl/calcChain.xml><?xml version="1.0" encoding="utf-8"?>
<calcChain xmlns="http://schemas.openxmlformats.org/spreadsheetml/2006/main">
  <c r="M37" i="42"/>
  <c r="L37"/>
  <c r="K37"/>
  <c r="J37"/>
  <c r="I37"/>
  <c r="H37"/>
  <c r="F10"/>
  <c r="F25"/>
  <c r="F21"/>
  <c r="F27"/>
  <c r="F28"/>
  <c r="F32"/>
  <c r="E42"/>
  <c r="F42"/>
  <c r="E10"/>
  <c r="E25"/>
  <c r="E21"/>
  <c r="E27"/>
  <c r="E28"/>
  <c r="E32"/>
  <c r="E41"/>
  <c r="F41"/>
  <c r="M10"/>
  <c r="M21"/>
  <c r="M25"/>
  <c r="M36"/>
  <c r="L10"/>
  <c r="L21"/>
  <c r="L25"/>
  <c r="L36"/>
  <c r="K10"/>
  <c r="K21"/>
  <c r="K25"/>
  <c r="K36"/>
  <c r="J10"/>
  <c r="J21"/>
  <c r="J25"/>
  <c r="J36"/>
  <c r="I10"/>
  <c r="I21"/>
  <c r="I25"/>
  <c r="I36"/>
  <c r="H10"/>
  <c r="H21"/>
  <c r="H25"/>
  <c r="H36"/>
  <c r="G10"/>
  <c r="G21"/>
  <c r="G25"/>
  <c r="G36"/>
  <c r="M27"/>
  <c r="L27"/>
  <c r="K27"/>
  <c r="J27"/>
  <c r="I27"/>
  <c r="H27"/>
  <c r="G27"/>
  <c r="L25" i="41"/>
  <c r="F25"/>
  <c r="E25"/>
  <c r="M25"/>
  <c r="L21"/>
  <c r="F21"/>
  <c r="E21"/>
  <c r="I21"/>
  <c r="L10"/>
  <c r="K10"/>
  <c r="J10"/>
  <c r="F10"/>
  <c r="E10"/>
  <c r="I10"/>
  <c r="G25"/>
  <c r="F27"/>
  <c r="H25"/>
  <c r="J25"/>
  <c r="K25"/>
  <c r="H21"/>
  <c r="F28"/>
  <c r="F32"/>
  <c r="E42"/>
  <c r="F42"/>
  <c r="M21"/>
  <c r="G10"/>
  <c r="J21"/>
  <c r="I25"/>
  <c r="M10"/>
  <c r="H10"/>
  <c r="G21"/>
  <c r="K21"/>
  <c r="E27"/>
  <c r="L27"/>
  <c r="L25" i="40"/>
  <c r="F25"/>
  <c r="E25"/>
  <c r="G25"/>
  <c r="L21"/>
  <c r="F21"/>
  <c r="E21"/>
  <c r="L10"/>
  <c r="K10"/>
  <c r="J10"/>
  <c r="F10"/>
  <c r="E10"/>
  <c r="H27" i="41"/>
  <c r="K27"/>
  <c r="M27"/>
  <c r="G27"/>
  <c r="E28"/>
  <c r="E32"/>
  <c r="E41"/>
  <c r="F41"/>
  <c r="J27"/>
  <c r="I27"/>
  <c r="H25" i="40"/>
  <c r="E27"/>
  <c r="L27"/>
  <c r="F27"/>
  <c r="F28"/>
  <c r="F32"/>
  <c r="E42"/>
  <c r="F42"/>
  <c r="K25"/>
  <c r="I21"/>
  <c r="M21"/>
  <c r="G10"/>
  <c r="J21"/>
  <c r="I25"/>
  <c r="M25"/>
  <c r="H10"/>
  <c r="G21"/>
  <c r="G27"/>
  <c r="K21"/>
  <c r="K27"/>
  <c r="J25"/>
  <c r="I10"/>
  <c r="M10"/>
  <c r="H21"/>
  <c r="E28"/>
  <c r="E32"/>
  <c r="E41"/>
  <c r="F41"/>
  <c r="L25" i="39"/>
  <c r="F25"/>
  <c r="E25"/>
  <c r="K25"/>
  <c r="L21"/>
  <c r="F21"/>
  <c r="E21"/>
  <c r="H21"/>
  <c r="L10"/>
  <c r="K10"/>
  <c r="J10"/>
  <c r="F10"/>
  <c r="E10"/>
  <c r="J36" i="41"/>
  <c r="J37"/>
  <c r="K36"/>
  <c r="K37"/>
  <c r="H36"/>
  <c r="H37"/>
  <c r="M36"/>
  <c r="M37"/>
  <c r="G36"/>
  <c r="I36"/>
  <c r="I37"/>
  <c r="L36"/>
  <c r="L37"/>
  <c r="H27" i="40"/>
  <c r="M27"/>
  <c r="J27"/>
  <c r="I27"/>
  <c r="I36"/>
  <c r="I37"/>
  <c r="L36"/>
  <c r="L37"/>
  <c r="K36"/>
  <c r="K37"/>
  <c r="H36"/>
  <c r="H37"/>
  <c r="J36"/>
  <c r="J37"/>
  <c r="M36"/>
  <c r="M37"/>
  <c r="G36"/>
  <c r="F27" i="39"/>
  <c r="F28"/>
  <c r="F32"/>
  <c r="E42"/>
  <c r="F42"/>
  <c r="G25"/>
  <c r="H25"/>
  <c r="E27"/>
  <c r="I10"/>
  <c r="M10"/>
  <c r="M21"/>
  <c r="E28"/>
  <c r="E32"/>
  <c r="E41"/>
  <c r="F41"/>
  <c r="I21"/>
  <c r="G10"/>
  <c r="J21"/>
  <c r="I25"/>
  <c r="M25"/>
  <c r="H10"/>
  <c r="G21"/>
  <c r="K21"/>
  <c r="J25"/>
  <c r="L25" i="38"/>
  <c r="F25"/>
  <c r="E25"/>
  <c r="M25"/>
  <c r="L21"/>
  <c r="F21"/>
  <c r="E21"/>
  <c r="L10"/>
  <c r="K10"/>
  <c r="J10"/>
  <c r="F10"/>
  <c r="E10"/>
  <c r="I10"/>
  <c r="H27" i="39"/>
  <c r="G27"/>
  <c r="I27"/>
  <c r="H36"/>
  <c r="H37"/>
  <c r="M27"/>
  <c r="L27"/>
  <c r="M36"/>
  <c r="M37"/>
  <c r="K36"/>
  <c r="K37"/>
  <c r="J36"/>
  <c r="J37"/>
  <c r="L36"/>
  <c r="L37"/>
  <c r="K27"/>
  <c r="G36"/>
  <c r="I36"/>
  <c r="I37"/>
  <c r="J27"/>
  <c r="E27" i="38"/>
  <c r="H27"/>
  <c r="H25"/>
  <c r="H21"/>
  <c r="G21"/>
  <c r="J25"/>
  <c r="K25"/>
  <c r="G25"/>
  <c r="F27"/>
  <c r="F28"/>
  <c r="F32"/>
  <c r="E42"/>
  <c r="F42"/>
  <c r="L27"/>
  <c r="K21"/>
  <c r="H10"/>
  <c r="M10"/>
  <c r="E28"/>
  <c r="E32"/>
  <c r="E41"/>
  <c r="F41"/>
  <c r="I21"/>
  <c r="M21"/>
  <c r="G10"/>
  <c r="J21"/>
  <c r="I25"/>
  <c r="L25" i="37"/>
  <c r="F25"/>
  <c r="E25"/>
  <c r="G25"/>
  <c r="L21"/>
  <c r="F21"/>
  <c r="E21"/>
  <c r="K21"/>
  <c r="L10"/>
  <c r="K10"/>
  <c r="J10"/>
  <c r="F10"/>
  <c r="E10"/>
  <c r="H10"/>
  <c r="M27" i="38"/>
  <c r="K27"/>
  <c r="G27"/>
  <c r="G36"/>
  <c r="K36"/>
  <c r="K37"/>
  <c r="H36"/>
  <c r="H37"/>
  <c r="I36"/>
  <c r="I37"/>
  <c r="L36"/>
  <c r="L37"/>
  <c r="M36"/>
  <c r="M37"/>
  <c r="J36"/>
  <c r="J37"/>
  <c r="J27"/>
  <c r="I27"/>
  <c r="G21" i="37"/>
  <c r="G27"/>
  <c r="H21"/>
  <c r="F27"/>
  <c r="F28"/>
  <c r="F32"/>
  <c r="E42"/>
  <c r="F42"/>
  <c r="J21"/>
  <c r="G10"/>
  <c r="M25"/>
  <c r="J25"/>
  <c r="E27"/>
  <c r="L27"/>
  <c r="I10"/>
  <c r="M10"/>
  <c r="K25"/>
  <c r="E28"/>
  <c r="E32"/>
  <c r="E41"/>
  <c r="F41"/>
  <c r="I21"/>
  <c r="M21"/>
  <c r="H25"/>
  <c r="I25"/>
  <c r="M25" i="36"/>
  <c r="L25"/>
  <c r="K25"/>
  <c r="J25"/>
  <c r="I25"/>
  <c r="H25"/>
  <c r="G25"/>
  <c r="M21"/>
  <c r="L21"/>
  <c r="K21"/>
  <c r="J21"/>
  <c r="I21"/>
  <c r="H21"/>
  <c r="G21"/>
  <c r="M10"/>
  <c r="L10"/>
  <c r="K10"/>
  <c r="J10"/>
  <c r="I10"/>
  <c r="H10"/>
  <c r="G10"/>
  <c r="H27" i="37"/>
  <c r="M27"/>
  <c r="I27"/>
  <c r="H36"/>
  <c r="H37"/>
  <c r="L36"/>
  <c r="L37"/>
  <c r="K27"/>
  <c r="J27"/>
  <c r="G36"/>
  <c r="J36"/>
  <c r="J37"/>
  <c r="M36"/>
  <c r="M37"/>
  <c r="K36"/>
  <c r="K37"/>
  <c r="I36"/>
  <c r="I37"/>
  <c r="F25" i="36"/>
  <c r="E25"/>
  <c r="F21"/>
  <c r="E21"/>
  <c r="F10"/>
  <c r="E10"/>
  <c r="F27"/>
  <c r="F28"/>
  <c r="F32"/>
  <c r="E42"/>
  <c r="F42"/>
  <c r="E27"/>
  <c r="L27"/>
  <c r="L21" i="35"/>
  <c r="L25"/>
  <c r="L10"/>
  <c r="K10"/>
  <c r="H27" i="36"/>
  <c r="I27"/>
  <c r="G27"/>
  <c r="E28"/>
  <c r="E32"/>
  <c r="E41"/>
  <c r="F41"/>
  <c r="M27"/>
  <c r="J27"/>
  <c r="K27"/>
  <c r="E10" i="35"/>
  <c r="M10"/>
  <c r="E21"/>
  <c r="E25"/>
  <c r="K25"/>
  <c r="F10"/>
  <c r="F25"/>
  <c r="F21"/>
  <c r="F27"/>
  <c r="J10"/>
  <c r="I10"/>
  <c r="H21"/>
  <c r="G10"/>
  <c r="F10" i="34"/>
  <c r="L25"/>
  <c r="F25"/>
  <c r="E25"/>
  <c r="H25"/>
  <c r="L21"/>
  <c r="F21"/>
  <c r="E21"/>
  <c r="H21"/>
  <c r="L10"/>
  <c r="K10"/>
  <c r="J10"/>
  <c r="E10"/>
  <c r="M10"/>
  <c r="M21"/>
  <c r="J21"/>
  <c r="I21"/>
  <c r="K21"/>
  <c r="F27"/>
  <c r="F28"/>
  <c r="F32"/>
  <c r="E42"/>
  <c r="F42"/>
  <c r="G10"/>
  <c r="H10"/>
  <c r="L28" i="33"/>
  <c r="F10"/>
  <c r="F28"/>
  <c r="F30"/>
  <c r="F31"/>
  <c r="F35"/>
  <c r="F24"/>
  <c r="E10"/>
  <c r="E28"/>
  <c r="H28"/>
  <c r="E24"/>
  <c r="M24"/>
  <c r="L10"/>
  <c r="L24"/>
  <c r="K10"/>
  <c r="K28"/>
  <c r="J10"/>
  <c r="H10"/>
  <c r="G10"/>
  <c r="G28"/>
  <c r="I28"/>
  <c r="M28"/>
  <c r="J28"/>
  <c r="E30"/>
  <c r="L30"/>
  <c r="E31"/>
  <c r="E35"/>
  <c r="M30"/>
  <c r="H24"/>
  <c r="H30"/>
  <c r="K24"/>
  <c r="K30"/>
  <c r="I24"/>
  <c r="I30"/>
  <c r="G24"/>
  <c r="G30"/>
  <c r="J24"/>
  <c r="I10"/>
  <c r="M10"/>
  <c r="J30"/>
  <c r="M25" i="34"/>
  <c r="I25"/>
  <c r="J25"/>
  <c r="G25"/>
  <c r="K25"/>
  <c r="H27"/>
  <c r="E27"/>
  <c r="K27"/>
  <c r="G21"/>
  <c r="I10"/>
  <c r="H25" i="35"/>
  <c r="M25"/>
  <c r="M21"/>
  <c r="K21"/>
  <c r="H10"/>
  <c r="I36" i="36"/>
  <c r="K36"/>
  <c r="H36"/>
  <c r="J36"/>
  <c r="L36"/>
  <c r="M36"/>
  <c r="G36"/>
  <c r="F28" i="35"/>
  <c r="F32"/>
  <c r="E42"/>
  <c r="F42"/>
  <c r="J25"/>
  <c r="E27"/>
  <c r="G25"/>
  <c r="I25"/>
  <c r="I21"/>
  <c r="E28"/>
  <c r="E32"/>
  <c r="E41"/>
  <c r="F41"/>
  <c r="G21"/>
  <c r="J21"/>
  <c r="G27" i="34"/>
  <c r="E28"/>
  <c r="E32"/>
  <c r="I27"/>
  <c r="L27"/>
  <c r="J27"/>
  <c r="M27"/>
  <c r="I27" i="35"/>
  <c r="J27"/>
  <c r="M27"/>
  <c r="G36"/>
  <c r="L27"/>
  <c r="H27"/>
  <c r="K36"/>
  <c r="G27"/>
  <c r="K27"/>
  <c r="L36"/>
  <c r="H36"/>
  <c r="M36"/>
  <c r="I36"/>
  <c r="J36"/>
  <c r="J36" i="34"/>
  <c r="J37"/>
  <c r="M36"/>
  <c r="M37"/>
  <c r="H36"/>
  <c r="H37"/>
  <c r="L36"/>
  <c r="L37"/>
  <c r="G36"/>
  <c r="K36"/>
  <c r="K37"/>
  <c r="E41"/>
  <c r="F41"/>
  <c r="J37" i="35"/>
  <c r="I36" i="34"/>
  <c r="I37"/>
  <c r="L37" i="36"/>
  <c r="K37"/>
  <c r="J37"/>
  <c r="M37"/>
  <c r="I37"/>
  <c r="H37"/>
  <c r="K37" i="35"/>
  <c r="H37"/>
  <c r="M37"/>
  <c r="L37"/>
  <c r="I37"/>
</calcChain>
</file>

<file path=xl/sharedStrings.xml><?xml version="1.0" encoding="utf-8"?>
<sst xmlns="http://schemas.openxmlformats.org/spreadsheetml/2006/main" count="819" uniqueCount="93">
  <si>
    <t>Nosaukums</t>
  </si>
  <si>
    <t>Dalībnieku skaits</t>
  </si>
  <si>
    <t>Ienesīgums pēc komisiju atskaitīšanas %%*</t>
  </si>
  <si>
    <t>12 mēn.**</t>
  </si>
  <si>
    <t>2 Gadi**</t>
  </si>
  <si>
    <t>3 Gadi**</t>
  </si>
  <si>
    <t>5 Gadi**</t>
  </si>
  <si>
    <t>Kopš darbības sākuma**</t>
  </si>
  <si>
    <t>EUR</t>
  </si>
  <si>
    <t>USD</t>
  </si>
  <si>
    <t xml:space="preserve">Plāna valūta </t>
  </si>
  <si>
    <t xml:space="preserve">Swedbank pensiju plāns Stabilitāte+25            </t>
  </si>
  <si>
    <t xml:space="preserve">Nordea progresīvais pensiju plāns </t>
  </si>
  <si>
    <t>Swedbank pensiju plāns Dinamika+60</t>
  </si>
  <si>
    <t>Swedbank pensiju plāns Dinamika+(USD)</t>
  </si>
  <si>
    <t>Finasta plāns "Jūra - Aktīvais"</t>
  </si>
  <si>
    <t>Plānā pieļaujamie max ieguldījumi akcijās</t>
  </si>
  <si>
    <t>līdz 50%</t>
  </si>
  <si>
    <t>līdz 30%</t>
  </si>
  <si>
    <t>līdz 25%</t>
  </si>
  <si>
    <t>līdz 75%</t>
  </si>
  <si>
    <t>līdz 60%</t>
  </si>
  <si>
    <t>līdz 80%</t>
  </si>
  <si>
    <t>Slēgtais pensiju fonds</t>
  </si>
  <si>
    <t>līdz 20%</t>
  </si>
  <si>
    <t>Citadele Sabalansētais</t>
  </si>
  <si>
    <t>Citadele Aktīvais</t>
  </si>
  <si>
    <t>Citadele Aktīvais USD</t>
  </si>
  <si>
    <t>Finasta plāns "Dzintars - Konservatīvais"</t>
  </si>
  <si>
    <t>** Vēsturiskais ienesīgums negarantē līdzvērtīgu ienesīgumu nākotnē.</t>
  </si>
  <si>
    <t>līdz 100%</t>
  </si>
  <si>
    <t>KOPĀ VISI PENSIJU 3.LĪMEŅA PENSIJU PLĀNI</t>
  </si>
  <si>
    <t>Nordea sabalansētais pensiju plāns</t>
  </si>
  <si>
    <t xml:space="preserve">Finasta plāns "Saule - Sabalansētais" </t>
  </si>
  <si>
    <t>Swedbank pensiju plāns Dinamika+100</t>
  </si>
  <si>
    <t xml:space="preserve">Plāna darbības sākums </t>
  </si>
  <si>
    <t>"SEB - Sabalansētais" pensiju plāns</t>
  </si>
  <si>
    <t>"SEB Aktīvais" pensiju plāns</t>
  </si>
  <si>
    <t xml:space="preserve">"Pirmais Pensiju Plāns"                                           (tikai "Pirmā Slēgtā Pensiju Fonda" akcionāru uzņēmumu darbiniekiem)  </t>
  </si>
  <si>
    <t xml:space="preserve">Sabalansētie pensiju plāni </t>
  </si>
  <si>
    <t>Aktīvie pensiju plāni</t>
  </si>
  <si>
    <t>Kopā sabalansētie pensiju plāni</t>
  </si>
  <si>
    <t>Kopā aktīvie pensiju plāni</t>
  </si>
  <si>
    <t>Kopā Atklāto pensiju fondu pensiju plāni</t>
  </si>
  <si>
    <t>Atklāto privāto pensiju fondu pensiju plāni</t>
  </si>
  <si>
    <t>Citadele Aktīvais EUR</t>
  </si>
  <si>
    <t>Vidējais nozares</t>
  </si>
  <si>
    <t>Kopš gada sākuma***</t>
  </si>
  <si>
    <t>10 Gadi **</t>
  </si>
  <si>
    <t>*** Ienesīgums izteikts abosūtā pieauguma vērtībā no gada sākuma, nevis gada procentu likmē</t>
  </si>
  <si>
    <t>Citadele plāns "Tvists"</t>
  </si>
  <si>
    <t xml:space="preserve">Citadele plāns "Rumba" </t>
  </si>
  <si>
    <t>Kopējā neto aktīvu vērtība (milj.EUR)</t>
  </si>
  <si>
    <t>* Pensiju plāna ienesīgums aprēķināts kā pārskata perioda atsevišķo mēnešu ienesīguma saliktais rezultāts no attiecīgā periodā gūtās bruto peļņas atskaitot līdzekļu pārvaldītāju un turētājbanku komisijas un ir izteikts gada procentos.  Nav ņemtas vērā privāto pensiju fondu komisijas.</t>
  </si>
  <si>
    <t>Izmaiņas pret iepriekšējo mēnesi</t>
  </si>
  <si>
    <t>Pārskats par privāto pensiju fondu (PENSIJU 3.LĪMENIS) pensiju plāniem  31.12.2014</t>
  </si>
  <si>
    <t>Aktīvu pieaugums 12M 2014</t>
  </si>
  <si>
    <t>Dalībnieku skaita pieaugums 12M 2014</t>
  </si>
  <si>
    <t>Pārskats par privāto pensiju fondu (PENSIJU 3.LĪMENIS) pensiju plāniem  31.01.2015</t>
  </si>
  <si>
    <t xml:space="preserve">CBL Sabalansētais </t>
  </si>
  <si>
    <t xml:space="preserve">CBL Aktīvais </t>
  </si>
  <si>
    <t>CBL Aktīvais USD</t>
  </si>
  <si>
    <t>Aktīvu pieaugums 1M 2015</t>
  </si>
  <si>
    <t>Dalībnieku skaita pieaugums 1M 2015</t>
  </si>
  <si>
    <t>-</t>
  </si>
  <si>
    <t>n/d</t>
  </si>
  <si>
    <t>Pārskats par privāto pensiju fondu (PENSIJU 3.LĪMENIS) pensiju plāniem  28.02.2015</t>
  </si>
  <si>
    <t>Aktīvu pieaugums 2M 2015</t>
  </si>
  <si>
    <t>Dalībnieku skaita pieaugums 2M 2015</t>
  </si>
  <si>
    <t>Pārskats par privāto pensiju fondu (PENSIJU 3.LĪMENIS) pensiju plāniem  31.03.2015</t>
  </si>
  <si>
    <t>Aktīvu pieaugums 3M 2015</t>
  </si>
  <si>
    <t>Dalībnieku skaita pieaugums 3M 2015</t>
  </si>
  <si>
    <t>Pārskats par privāto pensiju fondu (PENSIJU 3.LĪMENIS) pensiju plāniem  30.04.2015</t>
  </si>
  <si>
    <t>Aktīvu pieaugums 4M 2015</t>
  </si>
  <si>
    <t>Dalībnieku skaita pieaugums 4M 2015</t>
  </si>
  <si>
    <t>Pārskats par privāto pensiju fondu (PENSIJU 3.LĪMENIS) pensiju plāniem  31.05.2015</t>
  </si>
  <si>
    <t>Aktīvu pieaugums 5M 2015</t>
  </si>
  <si>
    <t>Dalībnieku skaita pieaugums 5M 2015</t>
  </si>
  <si>
    <t>Pārskats par privāto pensiju fondu (PENSIJU 3.LĪMENIS) pensiju plāniem  30.06.2015</t>
  </si>
  <si>
    <t>Aktīvu pieaugums 6M 2015</t>
  </si>
  <si>
    <t>Dalībnieku skaita pieaugums 6M 2015</t>
  </si>
  <si>
    <t>Pārskats par privāto pensiju fondu (PENSIJU 3.LĪMENIS) pensiju plāniem  31.07.2015</t>
  </si>
  <si>
    <t>Aktīvu pieaugums 7M 2015</t>
  </si>
  <si>
    <t>Dalībnieku skaita pieaugums 7M 2015</t>
  </si>
  <si>
    <t>Pārskats par privāto pensiju fondu (PENSIJU 3.LĪMENIS) pensiju plāniem  31.08.2015</t>
  </si>
  <si>
    <t>Aktīvu pieaugums 8M 2015</t>
  </si>
  <si>
    <t>Dalībnieku skaita pieaugums 8M 2015</t>
  </si>
  <si>
    <t>Pārskats par privāto pensiju fondu (PENSIJU 3.LĪMENIS) pensiju plāniem  30.09.2015</t>
  </si>
  <si>
    <t>INVL plāns "Dzintars - Konservatīvais"</t>
  </si>
  <si>
    <t>INVL plāns "Jūra - Aktīvais"</t>
  </si>
  <si>
    <t xml:space="preserve">INVL plāns "Saule - Sabalansētais" </t>
  </si>
  <si>
    <t>Aktīvu pieaugums 9M 2015</t>
  </si>
  <si>
    <t>Dalībnieku skaita pieaugums 9M 2015</t>
  </si>
</sst>
</file>

<file path=xl/styles.xml><?xml version="1.0" encoding="utf-8"?>
<styleSheet xmlns="http://schemas.openxmlformats.org/spreadsheetml/2006/main">
  <numFmts count="2">
    <numFmt numFmtId="164" formatCode="#,##0.000"/>
    <numFmt numFmtId="165" formatCode="0.000"/>
  </numFmts>
  <fonts count="19">
    <font>
      <sz val="10"/>
      <name val="Arial"/>
      <charset val="186"/>
    </font>
    <font>
      <sz val="10"/>
      <name val="Arial"/>
      <family val="2"/>
      <charset val="186"/>
    </font>
    <font>
      <sz val="10"/>
      <name val="Arial"/>
      <family val="2"/>
      <charset val="186"/>
    </font>
    <font>
      <b/>
      <sz val="9"/>
      <name val="Arial"/>
      <family val="2"/>
      <charset val="186"/>
    </font>
    <font>
      <sz val="9"/>
      <name val="Arial"/>
      <family val="2"/>
      <charset val="186"/>
    </font>
    <font>
      <sz val="10"/>
      <color indexed="17"/>
      <name val="Arial"/>
      <family val="2"/>
      <charset val="186"/>
    </font>
    <font>
      <sz val="10"/>
      <color indexed="10"/>
      <name val="Arial"/>
      <family val="2"/>
      <charset val="186"/>
    </font>
    <font>
      <b/>
      <sz val="8"/>
      <name val="Arial"/>
      <family val="2"/>
      <charset val="186"/>
    </font>
    <font>
      <sz val="8"/>
      <name val="Arial"/>
      <family val="2"/>
      <charset val="186"/>
    </font>
    <font>
      <b/>
      <sz val="10"/>
      <name val="Arial"/>
      <family val="2"/>
      <charset val="186"/>
    </font>
    <font>
      <b/>
      <sz val="9"/>
      <color indexed="9"/>
      <name val="Arial"/>
      <family val="2"/>
      <charset val="186"/>
    </font>
    <font>
      <sz val="9"/>
      <color indexed="9"/>
      <name val="Arial"/>
      <family val="2"/>
      <charset val="186"/>
    </font>
    <font>
      <i/>
      <sz val="9"/>
      <name val="Arial"/>
      <family val="2"/>
      <charset val="186"/>
    </font>
    <font>
      <i/>
      <sz val="10"/>
      <name val="Arial"/>
      <family val="2"/>
      <charset val="186"/>
    </font>
    <font>
      <b/>
      <sz val="12"/>
      <color indexed="9"/>
      <name val="Arial"/>
      <family val="2"/>
      <charset val="186"/>
    </font>
    <font>
      <b/>
      <u/>
      <sz val="9"/>
      <name val="Arial"/>
      <family val="2"/>
      <charset val="186"/>
    </font>
    <font>
      <sz val="9"/>
      <color indexed="62"/>
      <name val="Arial"/>
      <family val="2"/>
      <charset val="186"/>
    </font>
    <font>
      <b/>
      <sz val="9"/>
      <name val="Arial"/>
      <family val="2"/>
      <charset val="186"/>
    </font>
    <font>
      <sz val="11"/>
      <color theme="0"/>
      <name val="Calibri"/>
      <family val="2"/>
      <charset val="186"/>
      <scheme val="minor"/>
    </font>
  </fonts>
  <fills count="12">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54"/>
        <bgColor indexed="64"/>
      </patternFill>
    </fill>
    <fill>
      <patternFill patternType="solid">
        <fgColor indexed="46"/>
        <bgColor indexed="64"/>
      </patternFill>
    </fill>
    <fill>
      <patternFill patternType="solid">
        <fgColor indexed="45"/>
        <bgColor indexed="64"/>
      </patternFill>
    </fill>
    <fill>
      <patternFill patternType="solid">
        <fgColor indexed="44"/>
        <bgColor indexed="64"/>
      </patternFill>
    </fill>
    <fill>
      <patternFill patternType="solid">
        <fgColor theme="5"/>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2" fillId="0" borderId="0"/>
    <xf numFmtId="9" fontId="1" fillId="0" borderId="0" applyFont="0" applyFill="0" applyBorder="0" applyAlignment="0" applyProtection="0"/>
    <xf numFmtId="9" fontId="2" fillId="0" borderId="0" applyFont="0" applyFill="0" applyBorder="0" applyAlignment="0" applyProtection="0"/>
    <xf numFmtId="0" fontId="18" fillId="10" borderId="0" applyNumberFormat="0" applyBorder="0" applyAlignment="0" applyProtection="0"/>
  </cellStyleXfs>
  <cellXfs count="224">
    <xf numFmtId="0" fontId="0" fillId="0" borderId="0" xfId="0"/>
    <xf numFmtId="0" fontId="2" fillId="0" borderId="0" xfId="0" applyFont="1"/>
    <xf numFmtId="0" fontId="2" fillId="0" borderId="0" xfId="0" applyFont="1" applyBorder="1"/>
    <xf numFmtId="0" fontId="5" fillId="0" borderId="0" xfId="0" applyFont="1"/>
    <xf numFmtId="0" fontId="6" fillId="0" borderId="0" xfId="0" applyFont="1"/>
    <xf numFmtId="10" fontId="4" fillId="0" borderId="0" xfId="2" applyNumberFormat="1" applyFont="1" applyFill="1" applyBorder="1"/>
    <xf numFmtId="10" fontId="4" fillId="0" borderId="0" xfId="0" applyNumberFormat="1" applyFont="1" applyBorder="1"/>
    <xf numFmtId="10" fontId="4" fillId="0" borderId="0" xfId="0" applyNumberFormat="1" applyFont="1" applyFill="1" applyBorder="1"/>
    <xf numFmtId="0" fontId="2" fillId="0" borderId="0" xfId="0" applyFont="1" applyAlignment="1">
      <alignment horizontal="center"/>
    </xf>
    <xf numFmtId="10" fontId="8" fillId="0" borderId="0" xfId="0" applyNumberFormat="1" applyFont="1" applyBorder="1"/>
    <xf numFmtId="0" fontId="7" fillId="0" borderId="0" xfId="0" applyFont="1" applyAlignment="1">
      <alignment horizontal="center"/>
    </xf>
    <xf numFmtId="0" fontId="7" fillId="0" borderId="0" xfId="0" applyNumberFormat="1" applyFont="1" applyBorder="1" applyAlignment="1">
      <alignment horizontal="center" wrapText="1"/>
    </xf>
    <xf numFmtId="0" fontId="4" fillId="0" borderId="1" xfId="0" applyFont="1" applyFill="1" applyBorder="1" applyAlignment="1">
      <alignment horizontal="center" wrapText="1"/>
    </xf>
    <xf numFmtId="2" fontId="4" fillId="0" borderId="1" xfId="2" applyNumberFormat="1" applyFont="1" applyFill="1" applyBorder="1" applyAlignment="1">
      <alignment horizontal="right"/>
    </xf>
    <xf numFmtId="0" fontId="2" fillId="0" borderId="0" xfId="0" applyFont="1" applyFill="1"/>
    <xf numFmtId="0" fontId="4" fillId="0" borderId="0" xfId="0" applyFont="1" applyFill="1" applyBorder="1" applyAlignment="1">
      <alignment horizontal="center" wrapText="1"/>
    </xf>
    <xf numFmtId="164" fontId="7" fillId="0" borderId="0" xfId="0" applyNumberFormat="1" applyFont="1" applyAlignment="1">
      <alignment horizontal="center"/>
    </xf>
    <xf numFmtId="164" fontId="8" fillId="0" borderId="0" xfId="0" applyNumberFormat="1" applyFont="1" applyBorder="1"/>
    <xf numFmtId="164" fontId="2" fillId="0" borderId="0" xfId="0" applyNumberFormat="1" applyFont="1" applyBorder="1"/>
    <xf numFmtId="164" fontId="2" fillId="0" borderId="0" xfId="0" applyNumberFormat="1" applyFont="1"/>
    <xf numFmtId="0" fontId="9" fillId="0" borderId="0" xfId="0" applyFont="1"/>
    <xf numFmtId="0" fontId="9" fillId="0" borderId="0" xfId="0" applyFont="1" applyFill="1"/>
    <xf numFmtId="0" fontId="4" fillId="0" borderId="1" xfId="0" applyFont="1" applyBorder="1" applyAlignment="1">
      <alignment horizontal="center" wrapText="1"/>
    </xf>
    <xf numFmtId="14" fontId="4" fillId="0" borderId="1" xfId="0" applyNumberFormat="1" applyFont="1" applyFill="1" applyBorder="1" applyAlignment="1">
      <alignment horizontal="right" wrapText="1"/>
    </xf>
    <xf numFmtId="3" fontId="4" fillId="0" borderId="1" xfId="0" applyNumberFormat="1" applyFont="1" applyFill="1" applyBorder="1" applyAlignment="1"/>
    <xf numFmtId="14" fontId="4" fillId="0" borderId="1" xfId="0" applyNumberFormat="1" applyFont="1" applyFill="1" applyBorder="1" applyAlignment="1">
      <alignment horizontal="right"/>
    </xf>
    <xf numFmtId="3" fontId="4" fillId="0" borderId="1" xfId="0" applyNumberFormat="1" applyFont="1" applyFill="1" applyBorder="1" applyAlignment="1">
      <alignment horizontal="right"/>
    </xf>
    <xf numFmtId="0" fontId="4" fillId="0" borderId="2" xfId="0" applyFont="1" applyBorder="1" applyAlignment="1">
      <alignment horizontal="center" wrapText="1"/>
    </xf>
    <xf numFmtId="14" fontId="4" fillId="0" borderId="2" xfId="0" applyNumberFormat="1" applyFont="1" applyFill="1" applyBorder="1" applyAlignment="1">
      <alignment horizontal="right" wrapText="1"/>
    </xf>
    <xf numFmtId="14" fontId="4" fillId="0" borderId="1" xfId="0" applyNumberFormat="1" applyFont="1" applyFill="1" applyBorder="1" applyAlignment="1"/>
    <xf numFmtId="3" fontId="3" fillId="0" borderId="0" xfId="0" applyNumberFormat="1" applyFont="1" applyFill="1" applyBorder="1" applyAlignment="1"/>
    <xf numFmtId="0" fontId="9" fillId="0" borderId="0" xfId="0" applyFont="1" applyFill="1" applyBorder="1"/>
    <xf numFmtId="0" fontId="3" fillId="2" borderId="1" xfId="0" applyFont="1" applyFill="1" applyBorder="1" applyAlignment="1">
      <alignment horizontal="right" wrapText="1"/>
    </xf>
    <xf numFmtId="0" fontId="3" fillId="2" borderId="1" xfId="0" applyFont="1" applyFill="1" applyBorder="1" applyAlignment="1">
      <alignment horizontal="center" wrapText="1"/>
    </xf>
    <xf numFmtId="14" fontId="3" fillId="2" borderId="1" xfId="0" applyNumberFormat="1" applyFont="1" applyFill="1" applyBorder="1" applyAlignment="1">
      <alignment horizontal="right" wrapText="1"/>
    </xf>
    <xf numFmtId="3" fontId="3" fillId="2" borderId="1" xfId="2" applyNumberFormat="1" applyFont="1" applyFill="1" applyBorder="1" applyAlignment="1"/>
    <xf numFmtId="3" fontId="3" fillId="2" borderId="1" xfId="0" applyNumberFormat="1" applyFont="1" applyFill="1" applyBorder="1" applyAlignment="1"/>
    <xf numFmtId="0" fontId="4" fillId="2" borderId="1" xfId="0" applyFont="1" applyFill="1" applyBorder="1" applyAlignment="1">
      <alignment horizontal="center" wrapText="1"/>
    </xf>
    <xf numFmtId="14" fontId="4" fillId="2" borderId="1" xfId="0" applyNumberFormat="1" applyFont="1" applyFill="1" applyBorder="1" applyAlignment="1">
      <alignment horizontal="right" wrapText="1"/>
    </xf>
    <xf numFmtId="0" fontId="3" fillId="0" borderId="0" xfId="0" applyFont="1" applyFill="1" applyBorder="1" applyAlignment="1">
      <alignment horizontal="center" wrapText="1"/>
    </xf>
    <xf numFmtId="14" fontId="3" fillId="0" borderId="0" xfId="0" applyNumberFormat="1" applyFont="1" applyFill="1" applyBorder="1" applyAlignment="1">
      <alignment horizontal="right" wrapText="1"/>
    </xf>
    <xf numFmtId="164" fontId="3" fillId="0" borderId="0" xfId="0" applyNumberFormat="1" applyFont="1" applyFill="1" applyBorder="1" applyAlignment="1">
      <alignment horizontal="right"/>
    </xf>
    <xf numFmtId="3" fontId="3" fillId="0" borderId="0" xfId="0" applyNumberFormat="1" applyFont="1" applyFill="1" applyBorder="1" applyAlignment="1">
      <alignment horizontal="right"/>
    </xf>
    <xf numFmtId="0" fontId="3" fillId="3" borderId="1" xfId="0" applyFont="1" applyFill="1" applyBorder="1" applyAlignment="1">
      <alignment horizontal="left" wrapText="1"/>
    </xf>
    <xf numFmtId="0" fontId="3" fillId="3" borderId="1" xfId="0" applyFont="1" applyFill="1" applyBorder="1" applyAlignment="1">
      <alignment horizontal="center" wrapText="1"/>
    </xf>
    <xf numFmtId="14" fontId="3" fillId="3" borderId="1" xfId="0" applyNumberFormat="1" applyFont="1" applyFill="1" applyBorder="1" applyAlignment="1">
      <alignment horizontal="right" wrapText="1"/>
    </xf>
    <xf numFmtId="3" fontId="3" fillId="3" borderId="1" xfId="0" applyNumberFormat="1" applyFont="1" applyFill="1" applyBorder="1" applyAlignment="1">
      <alignment horizontal="right"/>
    </xf>
    <xf numFmtId="14" fontId="4" fillId="0" borderId="0" xfId="0" applyNumberFormat="1" applyFont="1" applyFill="1" applyBorder="1" applyAlignment="1">
      <alignment horizontal="right" wrapText="1"/>
    </xf>
    <xf numFmtId="0" fontId="3" fillId="0" borderId="0" xfId="0" applyFont="1" applyFill="1" applyBorder="1" applyAlignment="1">
      <alignment horizontal="left" wrapText="1"/>
    </xf>
    <xf numFmtId="164" fontId="3" fillId="0" borderId="0" xfId="0" applyNumberFormat="1" applyFont="1" applyFill="1" applyBorder="1" applyAlignment="1"/>
    <xf numFmtId="0" fontId="4" fillId="0" borderId="0" xfId="0" applyFont="1" applyBorder="1" applyAlignment="1">
      <alignment horizontal="center" wrapText="1"/>
    </xf>
    <xf numFmtId="164" fontId="4" fillId="0" borderId="0" xfId="0" applyNumberFormat="1" applyFont="1" applyBorder="1" applyAlignment="1"/>
    <xf numFmtId="3" fontId="4" fillId="0" borderId="0" xfId="0" applyNumberFormat="1" applyFont="1" applyBorder="1" applyAlignment="1"/>
    <xf numFmtId="0" fontId="3" fillId="2" borderId="1" xfId="0" applyFont="1" applyFill="1" applyBorder="1" applyAlignment="1">
      <alignment horizontal="left" wrapText="1"/>
    </xf>
    <xf numFmtId="0" fontId="3" fillId="2" borderId="1" xfId="0" applyFont="1" applyFill="1" applyBorder="1" applyAlignment="1"/>
    <xf numFmtId="3" fontId="3" fillId="4" borderId="1" xfId="0" applyNumberFormat="1" applyFont="1" applyFill="1" applyBorder="1" applyAlignment="1"/>
    <xf numFmtId="0" fontId="3" fillId="5" borderId="4" xfId="0" applyFont="1" applyFill="1" applyBorder="1" applyAlignment="1">
      <alignment horizontal="center" wrapText="1"/>
    </xf>
    <xf numFmtId="0" fontId="15" fillId="0" borderId="6" xfId="0" applyFont="1" applyFill="1" applyBorder="1" applyAlignment="1">
      <alignment horizontal="left" wrapText="1"/>
    </xf>
    <xf numFmtId="0" fontId="4" fillId="0" borderId="6" xfId="0" applyFont="1" applyFill="1" applyBorder="1" applyAlignment="1">
      <alignment horizontal="left" wrapText="1"/>
    </xf>
    <xf numFmtId="0" fontId="3" fillId="0" borderId="6" xfId="0" applyFont="1" applyFill="1" applyBorder="1" applyAlignment="1">
      <alignment horizontal="left" wrapText="1"/>
    </xf>
    <xf numFmtId="0" fontId="16" fillId="0" borderId="1" xfId="0" applyFont="1" applyFill="1" applyBorder="1" applyAlignment="1">
      <alignment wrapText="1"/>
    </xf>
    <xf numFmtId="0" fontId="16" fillId="0" borderId="2" xfId="0" applyFont="1" applyBorder="1" applyAlignment="1">
      <alignment wrapText="1"/>
    </xf>
    <xf numFmtId="0" fontId="16" fillId="0" borderId="1" xfId="0" applyFont="1" applyBorder="1" applyAlignment="1">
      <alignment horizontal="left" wrapText="1"/>
    </xf>
    <xf numFmtId="0" fontId="16" fillId="0" borderId="1" xfId="0" applyFont="1" applyFill="1" applyBorder="1" applyAlignment="1">
      <alignment horizontal="left" wrapText="1"/>
    </xf>
    <xf numFmtId="0" fontId="16" fillId="0" borderId="5" xfId="0" applyFont="1" applyFill="1" applyBorder="1" applyAlignment="1">
      <alignment horizontal="left" wrapText="1"/>
    </xf>
    <xf numFmtId="164" fontId="17" fillId="3" borderId="1" xfId="0" applyNumberFormat="1" applyFont="1" applyFill="1" applyBorder="1" applyAlignment="1">
      <alignment horizontal="right"/>
    </xf>
    <xf numFmtId="3" fontId="4" fillId="0" borderId="1" xfId="0" applyNumberFormat="1" applyFont="1" applyFill="1" applyBorder="1"/>
    <xf numFmtId="3" fontId="4" fillId="0" borderId="0" xfId="0" applyNumberFormat="1" applyFont="1" applyBorder="1"/>
    <xf numFmtId="3" fontId="4" fillId="0" borderId="0" xfId="0" applyNumberFormat="1" applyFont="1"/>
    <xf numFmtId="164" fontId="17" fillId="2" borderId="1" xfId="2" applyNumberFormat="1" applyFont="1" applyFill="1" applyBorder="1" applyAlignment="1"/>
    <xf numFmtId="164" fontId="17" fillId="2" borderId="1" xfId="0" applyNumberFormat="1" applyFont="1" applyFill="1" applyBorder="1" applyAlignment="1"/>
    <xf numFmtId="164" fontId="17" fillId="0" borderId="0" xfId="0" applyNumberFormat="1" applyFont="1" applyFill="1" applyBorder="1" applyAlignment="1"/>
    <xf numFmtId="164" fontId="17" fillId="4" borderId="1" xfId="0" applyNumberFormat="1" applyFont="1" applyFill="1" applyBorder="1" applyAlignment="1"/>
    <xf numFmtId="4" fontId="3" fillId="0" borderId="1" xfId="0" applyNumberFormat="1" applyFont="1" applyBorder="1" applyAlignment="1">
      <alignment horizontal="center" vertical="center"/>
    </xf>
    <xf numFmtId="4" fontId="3" fillId="0" borderId="1" xfId="0" applyNumberFormat="1" applyFont="1" applyBorder="1" applyAlignment="1">
      <alignment horizontal="center" vertical="center" wrapText="1"/>
    </xf>
    <xf numFmtId="4" fontId="4" fillId="0" borderId="1" xfId="0" applyNumberFormat="1" applyFont="1" applyFill="1" applyBorder="1"/>
    <xf numFmtId="4" fontId="4" fillId="0" borderId="1" xfId="0" applyNumberFormat="1" applyFont="1" applyFill="1" applyBorder="1" applyAlignment="1">
      <alignment horizontal="right"/>
    </xf>
    <xf numFmtId="4" fontId="4" fillId="0" borderId="1" xfId="0" applyNumberFormat="1" applyFont="1" applyFill="1" applyBorder="1" applyAlignment="1"/>
    <xf numFmtId="4" fontId="4" fillId="0" borderId="1" xfId="2" applyNumberFormat="1" applyFont="1" applyFill="1" applyBorder="1" applyAlignment="1">
      <alignment horizontal="right"/>
    </xf>
    <xf numFmtId="4" fontId="3" fillId="8" borderId="0" xfId="0" applyNumberFormat="1" applyFont="1" applyFill="1" applyBorder="1" applyAlignment="1">
      <alignment horizontal="right" wrapText="1"/>
    </xf>
    <xf numFmtId="4" fontId="3" fillId="7" borderId="0" xfId="2" applyNumberFormat="1" applyFont="1" applyFill="1" applyBorder="1" applyAlignment="1">
      <alignment horizontal="right"/>
    </xf>
    <xf numFmtId="4" fontId="4" fillId="0" borderId="0" xfId="2" applyNumberFormat="1" applyFont="1" applyFill="1" applyBorder="1" applyAlignment="1">
      <alignment horizontal="right"/>
    </xf>
    <xf numFmtId="4" fontId="4" fillId="0" borderId="7" xfId="2" applyNumberFormat="1" applyFont="1" applyFill="1" applyBorder="1" applyAlignment="1">
      <alignment horizontal="right"/>
    </xf>
    <xf numFmtId="4" fontId="3" fillId="0" borderId="0" xfId="0" applyNumberFormat="1" applyFont="1" applyFill="1" applyBorder="1" applyAlignment="1"/>
    <xf numFmtId="4" fontId="4" fillId="0" borderId="0" xfId="0" applyNumberFormat="1" applyFont="1" applyFill="1" applyBorder="1" applyAlignment="1">
      <alignment horizontal="right"/>
    </xf>
    <xf numFmtId="4" fontId="4" fillId="0" borderId="7" xfId="0" applyNumberFormat="1" applyFont="1" applyFill="1" applyBorder="1" applyAlignment="1">
      <alignment horizontal="right"/>
    </xf>
    <xf numFmtId="4" fontId="3" fillId="8" borderId="1" xfId="2" applyNumberFormat="1" applyFont="1" applyFill="1" applyBorder="1" applyAlignment="1">
      <alignment horizontal="right"/>
    </xf>
    <xf numFmtId="4" fontId="3" fillId="0" borderId="7" xfId="0" applyNumberFormat="1" applyFont="1" applyFill="1" applyBorder="1" applyAlignment="1"/>
    <xf numFmtId="4" fontId="4" fillId="0" borderId="0" xfId="0" applyNumberFormat="1" applyFont="1" applyBorder="1" applyAlignment="1"/>
    <xf numFmtId="4" fontId="3" fillId="9" borderId="0" xfId="0" applyNumberFormat="1" applyFont="1" applyFill="1" applyBorder="1" applyAlignment="1">
      <alignment horizontal="right"/>
    </xf>
    <xf numFmtId="4" fontId="7" fillId="3" borderId="0" xfId="0" applyNumberFormat="1" applyFont="1" applyFill="1" applyAlignment="1">
      <alignment horizontal="right"/>
    </xf>
    <xf numFmtId="0" fontId="4" fillId="0" borderId="1" xfId="0" applyFont="1" applyFill="1" applyBorder="1" applyAlignment="1">
      <alignment horizontal="center"/>
    </xf>
    <xf numFmtId="0" fontId="9" fillId="0" borderId="0" xfId="0" applyFont="1" applyAlignment="1">
      <alignment horizontal="center"/>
    </xf>
    <xf numFmtId="164" fontId="9" fillId="0" borderId="0" xfId="0" applyNumberFormat="1" applyFont="1"/>
    <xf numFmtId="10" fontId="3" fillId="0" borderId="0" xfId="2" applyNumberFormat="1" applyFont="1"/>
    <xf numFmtId="3" fontId="9" fillId="0" borderId="0" xfId="0" applyNumberFormat="1" applyFont="1"/>
    <xf numFmtId="4" fontId="4" fillId="0" borderId="1" xfId="2" applyNumberFormat="1" applyFont="1" applyFill="1" applyBorder="1" applyAlignment="1"/>
    <xf numFmtId="3" fontId="4" fillId="0" borderId="3" xfId="0" applyNumberFormat="1" applyFont="1" applyFill="1" applyBorder="1" applyAlignment="1"/>
    <xf numFmtId="3" fontId="4" fillId="0" borderId="4" xfId="0" applyNumberFormat="1" applyFont="1" applyFill="1" applyBorder="1" applyAlignment="1"/>
    <xf numFmtId="164" fontId="4" fillId="0" borderId="1" xfId="0" applyNumberFormat="1" applyFont="1" applyFill="1" applyBorder="1"/>
    <xf numFmtId="164" fontId="4" fillId="0" borderId="1" xfId="0" applyNumberFormat="1" applyFont="1" applyFill="1" applyBorder="1" applyAlignment="1">
      <alignment horizontal="right"/>
    </xf>
    <xf numFmtId="164" fontId="4" fillId="0" borderId="1" xfId="0" applyNumberFormat="1" applyFont="1" applyFill="1" applyBorder="1" applyAlignment="1"/>
    <xf numFmtId="164" fontId="4" fillId="0" borderId="2" xfId="0" applyNumberFormat="1" applyFont="1" applyFill="1" applyBorder="1" applyAlignment="1"/>
    <xf numFmtId="2" fontId="4" fillId="0" borderId="1" xfId="4" applyNumberFormat="1" applyFont="1" applyFill="1" applyBorder="1" applyAlignment="1">
      <alignment horizontal="right"/>
    </xf>
    <xf numFmtId="4" fontId="4" fillId="0" borderId="1" xfId="4" applyNumberFormat="1" applyFont="1" applyFill="1" applyBorder="1" applyAlignment="1"/>
    <xf numFmtId="164" fontId="4" fillId="0"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4" fontId="3" fillId="0" borderId="1" xfId="0" applyNumberFormat="1" applyFont="1" applyFill="1" applyBorder="1" applyAlignment="1">
      <alignment horizontal="right" wrapText="1"/>
    </xf>
    <xf numFmtId="4" fontId="3" fillId="0" borderId="1" xfId="0" applyNumberFormat="1" applyFont="1" applyFill="1" applyBorder="1" applyAlignment="1">
      <alignment horizontal="right"/>
    </xf>
    <xf numFmtId="0" fontId="4" fillId="0" borderId="1" xfId="0" applyFont="1" applyBorder="1"/>
    <xf numFmtId="4" fontId="3" fillId="8" borderId="7" xfId="0" applyNumberFormat="1" applyFont="1" applyFill="1" applyBorder="1" applyAlignment="1">
      <alignment horizontal="right" wrapText="1"/>
    </xf>
    <xf numFmtId="0" fontId="9" fillId="0" borderId="7" xfId="0" applyFont="1" applyFill="1" applyBorder="1"/>
    <xf numFmtId="4" fontId="3" fillId="7" borderId="7" xfId="2" applyNumberFormat="1" applyFont="1" applyFill="1" applyBorder="1" applyAlignment="1">
      <alignment horizontal="right"/>
    </xf>
    <xf numFmtId="4" fontId="2" fillId="0" borderId="0" xfId="0" applyNumberFormat="1" applyFont="1" applyBorder="1"/>
    <xf numFmtId="4" fontId="2" fillId="0" borderId="7" xfId="0" applyNumberFormat="1" applyFont="1" applyBorder="1"/>
    <xf numFmtId="164" fontId="10" fillId="6" borderId="15" xfId="0" applyNumberFormat="1" applyFont="1" applyFill="1" applyBorder="1" applyAlignment="1">
      <alignment horizontal="right" wrapText="1"/>
    </xf>
    <xf numFmtId="3" fontId="10" fillId="6" borderId="16" xfId="0" applyNumberFormat="1" applyFont="1" applyFill="1" applyBorder="1" applyAlignment="1">
      <alignment horizontal="right" wrapText="1"/>
    </xf>
    <xf numFmtId="4" fontId="10" fillId="6" borderId="16" xfId="0" applyNumberFormat="1" applyFont="1" applyFill="1" applyBorder="1" applyAlignment="1">
      <alignment horizontal="right" wrapText="1"/>
    </xf>
    <xf numFmtId="4" fontId="11" fillId="6" borderId="16" xfId="0" applyNumberFormat="1" applyFont="1" applyFill="1" applyBorder="1" applyAlignment="1">
      <alignment horizontal="center" vertical="center" wrapText="1"/>
    </xf>
    <xf numFmtId="3" fontId="3" fillId="0" borderId="0" xfId="0" applyNumberFormat="1" applyFont="1" applyAlignment="1">
      <alignment horizontal="right"/>
    </xf>
    <xf numFmtId="2" fontId="4" fillId="0" borderId="1" xfId="0" applyNumberFormat="1" applyFont="1" applyBorder="1"/>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8" borderId="4" xfId="0" applyNumberFormat="1" applyFont="1" applyFill="1" applyBorder="1" applyAlignment="1">
      <alignment horizontal="right" wrapText="1"/>
    </xf>
    <xf numFmtId="4" fontId="3" fillId="8" borderId="9" xfId="0" applyNumberFormat="1" applyFont="1" applyFill="1" applyBorder="1" applyAlignment="1">
      <alignment horizontal="right" wrapText="1"/>
    </xf>
    <xf numFmtId="4" fontId="3" fillId="8" borderId="10" xfId="0" applyNumberFormat="1" applyFont="1" applyFill="1" applyBorder="1" applyAlignment="1">
      <alignment horizontal="right" wrapText="1"/>
    </xf>
    <xf numFmtId="4" fontId="3" fillId="7" borderId="4" xfId="2" applyNumberFormat="1" applyFont="1" applyFill="1" applyBorder="1" applyAlignment="1">
      <alignment horizontal="right"/>
    </xf>
    <xf numFmtId="4" fontId="3" fillId="7" borderId="9" xfId="2" applyNumberFormat="1" applyFont="1" applyFill="1" applyBorder="1" applyAlignment="1">
      <alignment horizontal="right"/>
    </xf>
    <xf numFmtId="4" fontId="3" fillId="7" borderId="10" xfId="2" applyNumberFormat="1" applyFont="1" applyFill="1" applyBorder="1" applyAlignment="1">
      <alignment horizontal="right"/>
    </xf>
    <xf numFmtId="165" fontId="4" fillId="0" borderId="1" xfId="0" applyNumberFormat="1" applyFont="1" applyFill="1" applyBorder="1" applyAlignment="1">
      <alignment horizontal="right" vertical="center"/>
    </xf>
    <xf numFmtId="3" fontId="4" fillId="0" borderId="1" xfId="0" applyNumberFormat="1" applyFont="1" applyFill="1" applyBorder="1" applyAlignment="1">
      <alignment horizontal="right" vertical="center"/>
    </xf>
    <xf numFmtId="4" fontId="4" fillId="0" borderId="1" xfId="0" applyNumberFormat="1" applyFont="1" applyBorder="1" applyAlignment="1">
      <alignment horizontal="right"/>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4" fontId="3" fillId="4" borderId="4" xfId="0" applyNumberFormat="1" applyFont="1" applyFill="1" applyBorder="1" applyAlignment="1"/>
    <xf numFmtId="164" fontId="4" fillId="0" borderId="1" xfId="0" applyNumberFormat="1" applyFont="1" applyBorder="1" applyAlignment="1"/>
    <xf numFmtId="3" fontId="4" fillId="0" borderId="4" xfId="0" applyNumberFormat="1" applyFont="1" applyBorder="1" applyAlignment="1"/>
    <xf numFmtId="2" fontId="4" fillId="0" borderId="1" xfId="2" applyNumberFormat="1" applyFont="1" applyBorder="1" applyAlignment="1">
      <alignment horizontal="right"/>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4" fontId="4" fillId="11" borderId="1" xfId="0" applyNumberFormat="1" applyFont="1" applyFill="1" applyBorder="1"/>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14" fillId="6" borderId="1" xfId="0" applyFont="1" applyFill="1" applyBorder="1" applyAlignment="1">
      <alignment horizontal="center"/>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0" fontId="7" fillId="0" borderId="1" xfId="0" applyFont="1" applyBorder="1" applyAlignment="1">
      <alignment horizontal="center" vertical="center" wrapText="1"/>
    </xf>
    <xf numFmtId="0" fontId="3" fillId="0" borderId="1" xfId="0" applyFont="1" applyBorder="1" applyAlignment="1">
      <alignment horizontal="center" vertical="center" wrapText="1"/>
    </xf>
    <xf numFmtId="164" fontId="3"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12" fillId="0" borderId="3" xfId="0" applyNumberFormat="1" applyFont="1" applyBorder="1" applyAlignment="1">
      <alignment horizontal="left" wrapText="1"/>
    </xf>
    <xf numFmtId="0" fontId="12" fillId="0" borderId="8" xfId="0" applyNumberFormat="1" applyFont="1" applyBorder="1" applyAlignment="1">
      <alignment horizontal="left" wrapText="1"/>
    </xf>
    <xf numFmtId="0" fontId="13" fillId="0" borderId="11" xfId="0" applyFont="1" applyBorder="1" applyAlignment="1">
      <alignment horizontal="left"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3" fontId="3" fillId="0" borderId="0" xfId="0" applyNumberFormat="1" applyFont="1" applyBorder="1" applyAlignment="1">
      <alignment horizontal="right" wrapText="1"/>
    </xf>
    <xf numFmtId="0" fontId="0" fillId="0" borderId="0" xfId="0" applyBorder="1" applyAlignment="1">
      <alignment horizontal="right"/>
    </xf>
    <xf numFmtId="0" fontId="3" fillId="4" borderId="4" xfId="0" applyFont="1"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3" fillId="3" borderId="1" xfId="0" applyFont="1" applyFill="1" applyBorder="1" applyAlignment="1">
      <alignment horizontal="center" vertical="center"/>
    </xf>
    <xf numFmtId="0" fontId="3" fillId="2" borderId="1" xfId="0" applyFont="1" applyFill="1" applyBorder="1" applyAlignment="1">
      <alignment horizontal="center"/>
    </xf>
    <xf numFmtId="0" fontId="3" fillId="4" borderId="1" xfId="0" applyFont="1" applyFill="1" applyBorder="1" applyAlignment="1">
      <alignment horizontal="left" wrapText="1"/>
    </xf>
    <xf numFmtId="4" fontId="3" fillId="4" borderId="4" xfId="0" applyNumberFormat="1" applyFont="1" applyFill="1" applyBorder="1" applyAlignment="1"/>
    <xf numFmtId="4" fontId="3" fillId="4" borderId="9" xfId="0" applyNumberFormat="1" applyFont="1" applyFill="1" applyBorder="1" applyAlignment="1"/>
    <xf numFmtId="4" fontId="3" fillId="4" borderId="10" xfId="0" applyNumberFormat="1" applyFont="1" applyFill="1" applyBorder="1" applyAlignment="1"/>
    <xf numFmtId="0" fontId="10" fillId="6" borderId="12" xfId="0" applyFont="1" applyFill="1" applyBorder="1" applyAlignment="1">
      <alignment horizontal="left" wrapText="1"/>
    </xf>
    <xf numFmtId="0" fontId="10" fillId="6" borderId="13" xfId="0" applyFont="1" applyFill="1" applyBorder="1" applyAlignment="1">
      <alignment horizontal="left" wrapText="1"/>
    </xf>
    <xf numFmtId="0" fontId="10" fillId="6" borderId="14" xfId="0" applyFont="1" applyFill="1" applyBorder="1" applyAlignment="1">
      <alignment horizontal="left" wrapText="1"/>
    </xf>
  </cellXfs>
  <cellStyles count="5">
    <cellStyle name="Accent2" xfId="4" builtinId="33"/>
    <cellStyle name="Normal" xfId="0" builtinId="0"/>
    <cellStyle name="Normal 2" xfId="1"/>
    <cellStyle name="Percent" xfId="2" builtinId="5"/>
    <cellStyle name="Percent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M45"/>
  <sheetViews>
    <sheetView zoomScaleNormal="100" workbookViewId="0">
      <pane ySplit="3" topLeftCell="A16" activePane="bottomLeft" state="frozen"/>
      <selection pane="bottomLeft" activeCell="O37" sqref="O37"/>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8" customWidth="1"/>
    <col min="7" max="7" width="9.5703125" style="68" customWidth="1"/>
    <col min="8" max="13" width="9" style="1" customWidth="1"/>
    <col min="14" max="16384" width="9.140625" style="1"/>
  </cols>
  <sheetData>
    <row r="1" spans="1:13" s="3" customFormat="1" ht="27" customHeight="1">
      <c r="A1" s="194" t="s">
        <v>55</v>
      </c>
      <c r="B1" s="194"/>
      <c r="C1" s="194"/>
      <c r="D1" s="194"/>
      <c r="E1" s="194"/>
      <c r="F1" s="194"/>
      <c r="G1" s="194"/>
      <c r="H1" s="194"/>
      <c r="I1" s="194"/>
      <c r="J1" s="194"/>
      <c r="K1" s="194"/>
      <c r="L1" s="194"/>
      <c r="M1" s="194"/>
    </row>
    <row r="2" spans="1:13" ht="24" customHeight="1">
      <c r="A2" s="195" t="s">
        <v>0</v>
      </c>
      <c r="B2" s="196" t="s">
        <v>10</v>
      </c>
      <c r="C2" s="197" t="s">
        <v>16</v>
      </c>
      <c r="D2" s="198" t="s">
        <v>35</v>
      </c>
      <c r="E2" s="199" t="s">
        <v>52</v>
      </c>
      <c r="F2" s="200" t="s">
        <v>1</v>
      </c>
      <c r="G2" s="201" t="s">
        <v>2</v>
      </c>
      <c r="H2" s="202"/>
      <c r="I2" s="202"/>
      <c r="J2" s="202"/>
      <c r="K2" s="202"/>
      <c r="L2" s="202"/>
      <c r="M2" s="203"/>
    </row>
    <row r="3" spans="1:13" ht="42.75" customHeight="1">
      <c r="A3" s="195"/>
      <c r="B3" s="196"/>
      <c r="C3" s="197"/>
      <c r="D3" s="198"/>
      <c r="E3" s="199"/>
      <c r="F3" s="200"/>
      <c r="G3" s="74" t="s">
        <v>47</v>
      </c>
      <c r="H3" s="125" t="s">
        <v>3</v>
      </c>
      <c r="I3" s="125" t="s">
        <v>4</v>
      </c>
      <c r="J3" s="125" t="s">
        <v>5</v>
      </c>
      <c r="K3" s="125" t="s">
        <v>6</v>
      </c>
      <c r="L3" s="73" t="s">
        <v>48</v>
      </c>
      <c r="M3" s="126" t="s">
        <v>7</v>
      </c>
    </row>
    <row r="4" spans="1:13" ht="26.25" customHeight="1">
      <c r="A4" s="212" t="s">
        <v>44</v>
      </c>
      <c r="B4" s="213"/>
      <c r="C4" s="213"/>
      <c r="D4" s="213"/>
      <c r="E4" s="213"/>
      <c r="F4" s="213"/>
      <c r="G4" s="213"/>
      <c r="H4" s="213"/>
      <c r="I4" s="213"/>
      <c r="J4" s="213"/>
      <c r="K4" s="213"/>
      <c r="L4" s="213"/>
      <c r="M4" s="214"/>
    </row>
    <row r="5" spans="1:13" ht="23.25" customHeight="1">
      <c r="A5" s="215" t="s">
        <v>39</v>
      </c>
      <c r="B5" s="215"/>
      <c r="C5" s="215"/>
      <c r="D5" s="215"/>
      <c r="E5" s="215"/>
      <c r="F5" s="215"/>
      <c r="G5" s="215"/>
      <c r="H5" s="215"/>
      <c r="I5" s="215"/>
      <c r="J5" s="215"/>
      <c r="K5" s="215"/>
      <c r="L5" s="215"/>
      <c r="M5" s="215"/>
    </row>
    <row r="6" spans="1:13" s="14" customFormat="1">
      <c r="A6" s="60" t="s">
        <v>25</v>
      </c>
      <c r="B6" s="12" t="s">
        <v>8</v>
      </c>
      <c r="C6" s="12" t="s">
        <v>24</v>
      </c>
      <c r="D6" s="23">
        <v>36433</v>
      </c>
      <c r="E6" s="99">
        <v>23.429381960000004</v>
      </c>
      <c r="F6" s="66">
        <v>27740</v>
      </c>
      <c r="G6" s="75">
        <v>3.6387717281645395</v>
      </c>
      <c r="H6" s="96">
        <v>3.638771728164536</v>
      </c>
      <c r="I6" s="96">
        <v>3.5535386402267166</v>
      </c>
      <c r="J6" s="96">
        <v>5.3082367516119833</v>
      </c>
      <c r="K6" s="96">
        <v>5.0428992387103966</v>
      </c>
      <c r="L6" s="96">
        <v>3.5417188901431196</v>
      </c>
      <c r="M6" s="96">
        <v>5.6357484517160383</v>
      </c>
    </row>
    <row r="7" spans="1:13" s="2" customFormat="1" ht="12.75" customHeight="1">
      <c r="A7" s="60" t="s">
        <v>32</v>
      </c>
      <c r="B7" s="12" t="s">
        <v>8</v>
      </c>
      <c r="C7" s="12" t="s">
        <v>19</v>
      </c>
      <c r="D7" s="25">
        <v>40834</v>
      </c>
      <c r="E7" s="100">
        <v>5.3360000000000003</v>
      </c>
      <c r="F7" s="26">
        <v>4168</v>
      </c>
      <c r="G7" s="76">
        <v>6.37</v>
      </c>
      <c r="H7" s="76">
        <v>6.35</v>
      </c>
      <c r="I7" s="76">
        <v>3.06</v>
      </c>
      <c r="J7" s="76">
        <v>4.88</v>
      </c>
      <c r="K7" s="76"/>
      <c r="L7" s="76"/>
      <c r="M7" s="78">
        <v>4.51</v>
      </c>
    </row>
    <row r="8" spans="1:13" s="2" customFormat="1" ht="12.75" customHeight="1">
      <c r="A8" s="60" t="s">
        <v>36</v>
      </c>
      <c r="B8" s="12" t="s">
        <v>8</v>
      </c>
      <c r="C8" s="12" t="s">
        <v>19</v>
      </c>
      <c r="D8" s="25">
        <v>36738</v>
      </c>
      <c r="E8" s="100">
        <v>70.912756999999999</v>
      </c>
      <c r="F8" s="26">
        <v>43111</v>
      </c>
      <c r="G8" s="120">
        <v>5.33</v>
      </c>
      <c r="H8" s="109">
        <v>5.33</v>
      </c>
      <c r="I8" s="109">
        <v>3.18</v>
      </c>
      <c r="J8" s="109">
        <v>5.2</v>
      </c>
      <c r="K8" s="109">
        <v>3.9</v>
      </c>
      <c r="L8" s="109">
        <v>4.3899999999999997</v>
      </c>
      <c r="M8" s="120">
        <v>4.95</v>
      </c>
    </row>
    <row r="9" spans="1:13" ht="12.75" customHeight="1">
      <c r="A9" s="61" t="s">
        <v>11</v>
      </c>
      <c r="B9" s="27" t="s">
        <v>8</v>
      </c>
      <c r="C9" s="27" t="s">
        <v>19</v>
      </c>
      <c r="D9" s="28">
        <v>37816</v>
      </c>
      <c r="E9" s="102">
        <v>23.299742182490199</v>
      </c>
      <c r="F9" s="97">
        <v>26680</v>
      </c>
      <c r="G9" s="77">
        <v>6.7746620666093049</v>
      </c>
      <c r="H9" s="78">
        <v>6.7746620666093049</v>
      </c>
      <c r="I9" s="78">
        <v>4.3685591081790376</v>
      </c>
      <c r="J9" s="78">
        <v>6.0094220091271078</v>
      </c>
      <c r="K9" s="78">
        <v>4.9956733757370531</v>
      </c>
      <c r="L9" s="78">
        <v>2.9275493500831695</v>
      </c>
      <c r="M9" s="78">
        <v>3.1158760790641171</v>
      </c>
    </row>
    <row r="10" spans="1:13" s="20" customFormat="1" ht="23.25" customHeight="1">
      <c r="A10" s="43" t="s">
        <v>41</v>
      </c>
      <c r="B10" s="44" t="s">
        <v>8</v>
      </c>
      <c r="C10" s="44"/>
      <c r="D10" s="45"/>
      <c r="E10" s="65">
        <f>SUM(E6:E9)</f>
        <v>122.97788114249022</v>
      </c>
      <c r="F10" s="46">
        <f>SUM(F6:F9)</f>
        <v>101699</v>
      </c>
      <c r="G10" s="79">
        <f>($E$6*G6+$E$7*G7+$E$8*G8+$E$9*G9+$E$34*G34)/($E$10+$E$34)</f>
        <v>4.9109796197728377</v>
      </c>
      <c r="H10" s="79">
        <f>($E$6*H6+$E$7*H7+$E$8*H8+$E$9*H9+$E$34*H34)/($E$10+$E$34)</f>
        <v>4.9103943616135997</v>
      </c>
      <c r="I10" s="79">
        <f>($E$6*I6+$E$7*I7+$E$8*I8+$E$9*I9+$E$34*I34)/($E$10+$E$34)</f>
        <v>3.434959119545256</v>
      </c>
      <c r="J10" s="79">
        <f>($E$6*J6+$E$8*J8+$E$9*J9+$E$34*J34+E7*J7)/($E$6+$E$8+$E$9+$E$34+E7)</f>
        <v>5.3177360105673825</v>
      </c>
      <c r="K10" s="79">
        <f>($E$6*K6+$E$8*K8+$E$9*K9+$E$34*K34)/($E$6+$E$8+$E$9+$E$34)</f>
        <v>4.4034442481798353</v>
      </c>
      <c r="L10" s="79">
        <f>($E$6*L6+$E$8*L8+$E$9*L9+$E$34*L34)/($E$6+$E$8+$E$9+$E$34)</f>
        <v>4.192546911215973</v>
      </c>
      <c r="M10" s="110">
        <f>($E$6*M6+$E$7*M7+$E$8*M8+$E$9*M9+$E$34*M34)/($E$10+$E$34)</f>
        <v>5.5755302925968753</v>
      </c>
    </row>
    <row r="11" spans="1:13" s="21" customFormat="1" ht="12" customHeight="1">
      <c r="A11" s="57"/>
      <c r="B11" s="39"/>
      <c r="C11" s="39"/>
      <c r="D11" s="40"/>
      <c r="E11" s="41"/>
      <c r="F11" s="42"/>
      <c r="G11" s="31"/>
      <c r="H11" s="31"/>
      <c r="I11" s="31"/>
      <c r="J11" s="31"/>
      <c r="K11" s="31"/>
      <c r="L11" s="31"/>
      <c r="M11" s="111"/>
    </row>
    <row r="12" spans="1:13" ht="21" customHeight="1">
      <c r="A12" s="216" t="s">
        <v>40</v>
      </c>
      <c r="B12" s="216"/>
      <c r="C12" s="216"/>
      <c r="D12" s="216"/>
      <c r="E12" s="216"/>
      <c r="F12" s="216"/>
      <c r="G12" s="216"/>
      <c r="H12" s="216"/>
      <c r="I12" s="216"/>
      <c r="J12" s="216"/>
      <c r="K12" s="216"/>
      <c r="L12" s="216"/>
      <c r="M12" s="216"/>
    </row>
    <row r="13" spans="1:13">
      <c r="A13" s="63" t="s">
        <v>26</v>
      </c>
      <c r="B13" s="12" t="s">
        <v>8</v>
      </c>
      <c r="C13" s="12" t="s">
        <v>17</v>
      </c>
      <c r="D13" s="23">
        <v>36606</v>
      </c>
      <c r="E13" s="99">
        <v>7.7327344199999999</v>
      </c>
      <c r="F13" s="66">
        <v>20484</v>
      </c>
      <c r="G13" s="75">
        <v>3.5226225859461717</v>
      </c>
      <c r="H13" s="96">
        <v>3.5226225859461779</v>
      </c>
      <c r="I13" s="96">
        <v>4.0816021752539067</v>
      </c>
      <c r="J13" s="96">
        <v>6.5225516058966537</v>
      </c>
      <c r="K13" s="96">
        <v>5.1806294890904825</v>
      </c>
      <c r="L13" s="96">
        <v>3.3806768219988514</v>
      </c>
      <c r="M13" s="96">
        <v>5.4401189959119467</v>
      </c>
    </row>
    <row r="14" spans="1:13" ht="12.75" customHeight="1">
      <c r="A14" s="63" t="s">
        <v>45</v>
      </c>
      <c r="B14" s="12" t="s">
        <v>8</v>
      </c>
      <c r="C14" s="12" t="s">
        <v>17</v>
      </c>
      <c r="D14" s="23">
        <v>39367</v>
      </c>
      <c r="E14" s="101">
        <v>4.5403687299999991</v>
      </c>
      <c r="F14" s="24">
        <v>3775</v>
      </c>
      <c r="G14" s="77">
        <v>2.509043058686689</v>
      </c>
      <c r="H14" s="78">
        <v>2.5090430586866885</v>
      </c>
      <c r="I14" s="78">
        <v>2.7855444401453378</v>
      </c>
      <c r="J14" s="78">
        <v>4.8387527238960892</v>
      </c>
      <c r="K14" s="78">
        <v>4.0793120877650857</v>
      </c>
      <c r="L14" s="78"/>
      <c r="M14" s="96">
        <v>3.0568162713597191</v>
      </c>
    </row>
    <row r="15" spans="1:13">
      <c r="A15" s="63" t="s">
        <v>28</v>
      </c>
      <c r="B15" s="12" t="s">
        <v>8</v>
      </c>
      <c r="C15" s="12" t="s">
        <v>18</v>
      </c>
      <c r="D15" s="23">
        <v>36091</v>
      </c>
      <c r="E15" s="100">
        <v>0.49785880999999899</v>
      </c>
      <c r="F15" s="26">
        <v>532</v>
      </c>
      <c r="G15" s="76">
        <v>6.9437772606372183</v>
      </c>
      <c r="H15" s="76">
        <v>6.9437772606372183</v>
      </c>
      <c r="I15" s="76">
        <v>5.2076785634949108</v>
      </c>
      <c r="J15" s="76">
        <v>5.9373228236169195</v>
      </c>
      <c r="K15" s="76">
        <v>4.5952058377060734</v>
      </c>
      <c r="L15" s="76"/>
      <c r="M15" s="76">
        <v>5.1693875237681652</v>
      </c>
    </row>
    <row r="16" spans="1:13" ht="13.5" customHeight="1">
      <c r="A16" s="63" t="s">
        <v>15</v>
      </c>
      <c r="B16" s="12" t="s">
        <v>8</v>
      </c>
      <c r="C16" s="12" t="s">
        <v>22</v>
      </c>
      <c r="D16" s="23">
        <v>4.1063829196259997E-2</v>
      </c>
      <c r="E16" s="100">
        <v>6.24119400000002E-2</v>
      </c>
      <c r="F16" s="26">
        <v>104</v>
      </c>
      <c r="G16" s="76">
        <v>4.3636099833850972</v>
      </c>
      <c r="H16" s="76">
        <v>4.3636099833850972</v>
      </c>
      <c r="I16" s="76">
        <v>3.242874478975577</v>
      </c>
      <c r="J16" s="76">
        <v>5.0212005233739143</v>
      </c>
      <c r="K16" s="76">
        <v>3.210866987703298</v>
      </c>
      <c r="L16" s="76"/>
      <c r="M16" s="76">
        <v>4.1881500575531971</v>
      </c>
    </row>
    <row r="17" spans="1:13" ht="12.75" customHeight="1">
      <c r="A17" s="63" t="s">
        <v>33</v>
      </c>
      <c r="B17" s="12" t="s">
        <v>8</v>
      </c>
      <c r="C17" s="12" t="s">
        <v>17</v>
      </c>
      <c r="D17" s="23">
        <v>39514</v>
      </c>
      <c r="E17" s="100">
        <v>0.64891159999999903</v>
      </c>
      <c r="F17" s="26">
        <v>1765</v>
      </c>
      <c r="G17" s="76">
        <v>3.9474995084787023</v>
      </c>
      <c r="H17" s="76">
        <v>3.9474995084787023</v>
      </c>
      <c r="I17" s="76">
        <v>3.55359228044827</v>
      </c>
      <c r="J17" s="76">
        <v>4.394360397997632</v>
      </c>
      <c r="K17" s="76">
        <v>3.7767266391587784</v>
      </c>
      <c r="L17" s="76"/>
      <c r="M17" s="76">
        <v>5.0186270185699433</v>
      </c>
    </row>
    <row r="18" spans="1:13">
      <c r="A18" s="60" t="s">
        <v>51</v>
      </c>
      <c r="B18" s="91" t="s">
        <v>8</v>
      </c>
      <c r="C18" s="91" t="s">
        <v>18</v>
      </c>
      <c r="D18" s="29">
        <v>38360</v>
      </c>
      <c r="E18" s="100">
        <v>0.25705148999999999</v>
      </c>
      <c r="F18" s="26">
        <v>1581</v>
      </c>
      <c r="G18" s="76">
        <v>2.9899999999999998</v>
      </c>
      <c r="H18" s="76">
        <v>2.9899999999999998</v>
      </c>
      <c r="I18" s="76">
        <v>2.19</v>
      </c>
      <c r="J18" s="76">
        <v>2.41</v>
      </c>
      <c r="K18" s="76">
        <v>2.12</v>
      </c>
      <c r="L18" s="76"/>
      <c r="M18" s="76">
        <v>1.94</v>
      </c>
    </row>
    <row r="19" spans="1:13">
      <c r="A19" s="60" t="s">
        <v>50</v>
      </c>
      <c r="B19" s="12" t="s">
        <v>8</v>
      </c>
      <c r="C19" s="12" t="s">
        <v>17</v>
      </c>
      <c r="D19" s="29">
        <v>39182</v>
      </c>
      <c r="E19" s="100">
        <v>3.340419E-2</v>
      </c>
      <c r="F19" s="26">
        <v>207</v>
      </c>
      <c r="G19" s="76">
        <v>-1.54</v>
      </c>
      <c r="H19" s="76">
        <v>-1.54</v>
      </c>
      <c r="I19" s="76">
        <v>0.28999999999999998</v>
      </c>
      <c r="J19" s="76">
        <v>0.94000000000000006</v>
      </c>
      <c r="K19" s="76">
        <v>0.11</v>
      </c>
      <c r="L19" s="76"/>
      <c r="M19" s="76">
        <v>0.01</v>
      </c>
    </row>
    <row r="20" spans="1:13" ht="12.75" customHeight="1">
      <c r="A20" s="60" t="s">
        <v>12</v>
      </c>
      <c r="B20" s="12" t="s">
        <v>8</v>
      </c>
      <c r="C20" s="12" t="s">
        <v>20</v>
      </c>
      <c r="D20" s="25">
        <v>40834</v>
      </c>
      <c r="E20" s="100">
        <v>3.0550000000000002</v>
      </c>
      <c r="F20" s="26">
        <v>3061</v>
      </c>
      <c r="G20" s="76">
        <v>9.1199999999999992</v>
      </c>
      <c r="H20" s="76">
        <v>9.15</v>
      </c>
      <c r="I20" s="76">
        <v>7.43</v>
      </c>
      <c r="J20" s="76">
        <v>6.6</v>
      </c>
      <c r="K20" s="76"/>
      <c r="L20" s="76"/>
      <c r="M20" s="78">
        <v>6.1</v>
      </c>
    </row>
    <row r="21" spans="1:13">
      <c r="A21" s="60" t="s">
        <v>37</v>
      </c>
      <c r="B21" s="12" t="s">
        <v>8</v>
      </c>
      <c r="C21" s="12" t="s">
        <v>17</v>
      </c>
      <c r="D21" s="25">
        <v>38245</v>
      </c>
      <c r="E21" s="100">
        <v>34.043652999999999</v>
      </c>
      <c r="F21" s="26">
        <v>35311</v>
      </c>
      <c r="G21" s="120">
        <v>6.4</v>
      </c>
      <c r="H21" s="120">
        <v>6.4</v>
      </c>
      <c r="I21" s="109">
        <v>4.84</v>
      </c>
      <c r="J21" s="109">
        <v>6.68</v>
      </c>
      <c r="K21" s="109">
        <v>4.38</v>
      </c>
      <c r="L21" s="109"/>
      <c r="M21" s="109">
        <v>5.27</v>
      </c>
    </row>
    <row r="22" spans="1:13" ht="12.75" customHeight="1">
      <c r="A22" s="62" t="s">
        <v>13</v>
      </c>
      <c r="B22" s="22" t="s">
        <v>8</v>
      </c>
      <c r="C22" s="22" t="s">
        <v>21</v>
      </c>
      <c r="D22" s="23">
        <v>37834</v>
      </c>
      <c r="E22" s="101">
        <v>34.575187800368603</v>
      </c>
      <c r="F22" s="24">
        <v>37893</v>
      </c>
      <c r="G22" s="104">
        <v>7.3906058102407357</v>
      </c>
      <c r="H22" s="78">
        <v>7.3906058102407357</v>
      </c>
      <c r="I22" s="78">
        <v>6.7133459230015902</v>
      </c>
      <c r="J22" s="78">
        <v>7.9167382043189516</v>
      </c>
      <c r="K22" s="78">
        <v>5.4148859648115888</v>
      </c>
      <c r="L22" s="78">
        <v>3.4690298225714233</v>
      </c>
      <c r="M22" s="78">
        <v>3.878963393440249</v>
      </c>
    </row>
    <row r="23" spans="1:13" ht="12.75" customHeight="1">
      <c r="A23" s="63" t="s">
        <v>34</v>
      </c>
      <c r="B23" s="22" t="s">
        <v>8</v>
      </c>
      <c r="C23" s="22" t="s">
        <v>30</v>
      </c>
      <c r="D23" s="23">
        <v>39078</v>
      </c>
      <c r="E23" s="101">
        <v>9.6393968389011011</v>
      </c>
      <c r="F23" s="98">
        <v>14477</v>
      </c>
      <c r="G23" s="103">
        <v>10.09</v>
      </c>
      <c r="H23" s="13">
        <v>10.09</v>
      </c>
      <c r="I23" s="13">
        <v>10.82</v>
      </c>
      <c r="J23" s="13">
        <v>11.16</v>
      </c>
      <c r="K23" s="13">
        <v>6.58</v>
      </c>
      <c r="L23" s="76"/>
      <c r="M23" s="13">
        <v>-0.5</v>
      </c>
    </row>
    <row r="24" spans="1:13" ht="12.75" customHeight="1">
      <c r="A24" s="32" t="s">
        <v>40</v>
      </c>
      <c r="B24" s="33" t="s">
        <v>8</v>
      </c>
      <c r="C24" s="33"/>
      <c r="D24" s="34"/>
      <c r="E24" s="69">
        <f>SUM(E13:E23)</f>
        <v>95.085978819269698</v>
      </c>
      <c r="F24" s="35">
        <f>SUM(F13:F23)</f>
        <v>119190</v>
      </c>
      <c r="G24" s="80">
        <f>($E$13*G13+$E$14*G14+$E$15*G15+$E$16*G16+$E$17*G17+$E$18*G18+$E$19*G19+$E$20*G20+$E$21*G21+$E$22*G22+$E$23*G23)/$E$24</f>
        <v>6.7746438800852298</v>
      </c>
      <c r="H24" s="80">
        <f>($E$13*H13+$E$14*H14+$E$15*H15+$E$16*H16+$E$17*H17+$E$18*H18+$E$19*H19+$E$20*H20+$E$21*H21+$E$22*H22+$E$23*H23)/$E$24</f>
        <v>6.7756077445912082</v>
      </c>
      <c r="I24" s="80">
        <f>($E$13*I13+$E$14*I14+$E$15*I15+$E$16*I16+$E$17*I17+$E$18*I18+$E$19*I19+$E$20*I20+$E$21*I21+$E$22*I22+$E$23*I23)/$E$24</f>
        <v>6.034185396945114</v>
      </c>
      <c r="J24" s="80">
        <f>($E$13*J13+$E$14*J14+$E$15*J15+$E$16*J16+$E$17*J17+$E$18*J18+$E$19*J19+$E$21*J21+$E$22*J22+$E$23*J23+E20*J20)/($E$24)</f>
        <v>7.4464358195778031</v>
      </c>
      <c r="K24" s="80">
        <f>($E$13*K13+$E$14*K14+$E$15*K15+$E$16*K16+$E$17*K17+$E$18*K18+$E$19*K19+$E$21*K21+$E$22*K22+$E$23*K23)/($E$24-$E$20)</f>
        <v>5.0399191114359638</v>
      </c>
      <c r="L24" s="80">
        <f>($E$13*L13+$E$22*L22)/($E$13+$E$22)</f>
        <v>3.4528813035049661</v>
      </c>
      <c r="M24" s="112">
        <f>($E$13*M13+$E$14*M14+$E$15*M15+$E$16*M16+$E$17*M17+$E$18*M18+$E$19*M19+$E$20*M20+$E$21*M21+$E$22*M22+$E$23*M23)/$E$24</f>
        <v>4.1002731303108764</v>
      </c>
    </row>
    <row r="25" spans="1:13" s="14" customFormat="1" ht="12.75" customHeight="1">
      <c r="A25" s="58"/>
      <c r="B25" s="15"/>
      <c r="C25" s="15"/>
      <c r="D25" s="47"/>
      <c r="E25" s="71"/>
      <c r="F25" s="30"/>
      <c r="G25" s="83"/>
      <c r="H25" s="84"/>
      <c r="I25" s="84"/>
      <c r="J25" s="84"/>
      <c r="K25" s="84"/>
      <c r="L25" s="84"/>
      <c r="M25" s="85"/>
    </row>
    <row r="26" spans="1:13" ht="12.75" customHeight="1">
      <c r="A26" s="63" t="s">
        <v>27</v>
      </c>
      <c r="B26" s="12" t="s">
        <v>9</v>
      </c>
      <c r="C26" s="12" t="s">
        <v>17</v>
      </c>
      <c r="D26" s="23">
        <v>38808</v>
      </c>
      <c r="E26" s="99">
        <v>1.0643156823984845</v>
      </c>
      <c r="F26" s="66">
        <v>683</v>
      </c>
      <c r="G26" s="75">
        <v>-0.48016117312397372</v>
      </c>
      <c r="H26" s="78">
        <v>-0.48016117312397188</v>
      </c>
      <c r="I26" s="78">
        <v>-0.19655454832082642</v>
      </c>
      <c r="J26" s="78">
        <v>3.8341535701305274</v>
      </c>
      <c r="K26" s="78">
        <v>2.9296593188718578</v>
      </c>
      <c r="L26" s="78"/>
      <c r="M26" s="96">
        <v>4.2634071528990791</v>
      </c>
    </row>
    <row r="27" spans="1:13" ht="12.75" customHeight="1">
      <c r="A27" s="62" t="s">
        <v>14</v>
      </c>
      <c r="B27" s="22" t="s">
        <v>9</v>
      </c>
      <c r="C27" s="22" t="s">
        <v>21</v>
      </c>
      <c r="D27" s="23">
        <v>37816</v>
      </c>
      <c r="E27" s="101">
        <v>2.2094043239228234</v>
      </c>
      <c r="F27" s="24">
        <v>2019</v>
      </c>
      <c r="G27" s="77">
        <v>3.5008586939695441</v>
      </c>
      <c r="H27" s="78">
        <v>3.5008586939695441</v>
      </c>
      <c r="I27" s="78">
        <v>3.3722327193894008</v>
      </c>
      <c r="J27" s="78">
        <v>4.0543447525022147</v>
      </c>
      <c r="K27" s="78">
        <v>3.1265776670136525</v>
      </c>
      <c r="L27" s="78">
        <v>1.9821116161758301</v>
      </c>
      <c r="M27" s="78">
        <v>2.188451742352604</v>
      </c>
    </row>
    <row r="28" spans="1:13" ht="12.75" customHeight="1">
      <c r="A28" s="32" t="s">
        <v>40</v>
      </c>
      <c r="B28" s="33" t="s">
        <v>9</v>
      </c>
      <c r="C28" s="37"/>
      <c r="D28" s="38"/>
      <c r="E28" s="70">
        <f>SUM(E26:E27)</f>
        <v>3.2737200063213079</v>
      </c>
      <c r="F28" s="36">
        <f>SUM(F26:F27)</f>
        <v>2702</v>
      </c>
      <c r="G28" s="80">
        <f>($E$26*G26+$E$27*G27)/$E$28</f>
        <v>2.2065934946531356</v>
      </c>
      <c r="H28" s="80">
        <f>($E$26*H26+$E$27*H27)/$E$28</f>
        <v>2.2065934946531365</v>
      </c>
      <c r="I28" s="80">
        <f>($E$26*I26+$E$27*I27)/$E$28</f>
        <v>2.2119880286908162</v>
      </c>
      <c r="J28" s="80">
        <f>($E$26*J26+$E$27*J27)/$E$28</f>
        <v>3.9827586278270637</v>
      </c>
      <c r="K28" s="80">
        <f>($E$26*K26+$E$27*K27)/$E$28</f>
        <v>3.0625577490992839</v>
      </c>
      <c r="L28" s="80">
        <f>L27</f>
        <v>1.9821116161758301</v>
      </c>
      <c r="M28" s="112">
        <f>($E$26*M26+$E$27*M27)/$E$28</f>
        <v>2.8630383225909655</v>
      </c>
    </row>
    <row r="29" spans="1:13" s="14" customFormat="1" ht="12.75" customHeight="1">
      <c r="A29" s="58"/>
      <c r="B29" s="15"/>
      <c r="C29" s="15"/>
      <c r="D29" s="47"/>
      <c r="E29" s="71"/>
      <c r="F29" s="30"/>
      <c r="G29" s="83"/>
      <c r="H29" s="81"/>
      <c r="I29" s="81"/>
      <c r="J29" s="81"/>
      <c r="K29" s="81"/>
      <c r="L29" s="81"/>
      <c r="M29" s="82"/>
    </row>
    <row r="30" spans="1:13" s="20" customFormat="1" ht="21" customHeight="1">
      <c r="A30" s="53" t="s">
        <v>42</v>
      </c>
      <c r="B30" s="54"/>
      <c r="C30" s="54"/>
      <c r="D30" s="54"/>
      <c r="E30" s="70">
        <f>E28+E24</f>
        <v>98.359698825591011</v>
      </c>
      <c r="F30" s="36">
        <f>F28+F24</f>
        <v>121892</v>
      </c>
      <c r="G30" s="86">
        <f>($E$24*G24+$E$28*G28)/$E$30</f>
        <v>6.6226048019340267</v>
      </c>
      <c r="H30" s="86">
        <f t="shared" ref="H30:M30" si="0">($E$24*H24+$E$28*H28)/$E$30</f>
        <v>6.6235365859989876</v>
      </c>
      <c r="I30" s="86">
        <f t="shared" si="0"/>
        <v>5.9069706520651994</v>
      </c>
      <c r="J30" s="86">
        <f t="shared" si="0"/>
        <v>7.3311537533101996</v>
      </c>
      <c r="K30" s="86">
        <f t="shared" si="0"/>
        <v>4.9741063087444193</v>
      </c>
      <c r="L30" s="86">
        <f t="shared" si="0"/>
        <v>3.4039294644124336</v>
      </c>
      <c r="M30" s="86">
        <f t="shared" si="0"/>
        <v>4.059094066213377</v>
      </c>
    </row>
    <row r="31" spans="1:13" s="20" customFormat="1" ht="26.25" customHeight="1">
      <c r="A31" s="217" t="s">
        <v>43</v>
      </c>
      <c r="B31" s="217"/>
      <c r="C31" s="217"/>
      <c r="D31" s="217"/>
      <c r="E31" s="72">
        <f>SUM(E10,E30)</f>
        <v>221.33757996808123</v>
      </c>
      <c r="F31" s="55">
        <f>SUM(F10, F30)</f>
        <v>223591</v>
      </c>
      <c r="G31" s="124"/>
      <c r="H31" s="218"/>
      <c r="I31" s="219"/>
      <c r="J31" s="219"/>
      <c r="K31" s="219"/>
      <c r="L31" s="219"/>
      <c r="M31" s="220"/>
    </row>
    <row r="32" spans="1:13" s="21" customFormat="1" ht="10.5" customHeight="1">
      <c r="A32" s="59"/>
      <c r="B32" s="48"/>
      <c r="C32" s="48"/>
      <c r="D32" s="48"/>
      <c r="E32" s="49"/>
      <c r="F32" s="30"/>
      <c r="G32" s="83"/>
      <c r="H32" s="83"/>
      <c r="I32" s="83"/>
      <c r="J32" s="83"/>
      <c r="K32" s="83"/>
      <c r="L32" s="83"/>
      <c r="M32" s="87"/>
    </row>
    <row r="33" spans="1:13" ht="22.5" customHeight="1">
      <c r="A33" s="56" t="s">
        <v>23</v>
      </c>
      <c r="B33" s="50"/>
      <c r="C33" s="50"/>
      <c r="D33" s="50"/>
      <c r="E33" s="51"/>
      <c r="F33" s="52"/>
      <c r="G33" s="88"/>
      <c r="H33" s="113"/>
      <c r="I33" s="113"/>
      <c r="J33" s="113"/>
      <c r="K33" s="113"/>
      <c r="L33" s="113"/>
      <c r="M33" s="114"/>
    </row>
    <row r="34" spans="1:13" ht="39" customHeight="1" thickBot="1">
      <c r="A34" s="64" t="s">
        <v>38</v>
      </c>
      <c r="B34" s="12" t="s">
        <v>8</v>
      </c>
      <c r="C34" s="12" t="s">
        <v>18</v>
      </c>
      <c r="D34" s="23">
        <v>36495</v>
      </c>
      <c r="E34" s="105">
        <v>59.369</v>
      </c>
      <c r="F34" s="106">
        <v>12292</v>
      </c>
      <c r="G34" s="107">
        <v>4.05</v>
      </c>
      <c r="H34" s="107">
        <v>4.05</v>
      </c>
      <c r="I34" s="107">
        <v>3.36</v>
      </c>
      <c r="J34" s="107">
        <v>5.23</v>
      </c>
      <c r="K34" s="107">
        <v>4.5199999999999996</v>
      </c>
      <c r="L34" s="107">
        <v>4.71</v>
      </c>
      <c r="M34" s="108">
        <v>7.36</v>
      </c>
    </row>
    <row r="35" spans="1:13" ht="31.5" customHeight="1">
      <c r="A35" s="221" t="s">
        <v>31</v>
      </c>
      <c r="B35" s="222"/>
      <c r="C35" s="222"/>
      <c r="D35" s="223"/>
      <c r="E35" s="115">
        <f>E31+E34</f>
        <v>280.7065799680812</v>
      </c>
      <c r="F35" s="116">
        <f>F31+F34</f>
        <v>235883</v>
      </c>
      <c r="G35" s="117"/>
      <c r="H35" s="118"/>
      <c r="I35" s="118"/>
      <c r="J35" s="118"/>
      <c r="K35" s="118"/>
      <c r="L35" s="118"/>
      <c r="M35" s="118"/>
    </row>
    <row r="36" spans="1:13" ht="41.25" customHeight="1">
      <c r="A36" s="204" t="s">
        <v>53</v>
      </c>
      <c r="B36" s="205"/>
      <c r="C36" s="205"/>
      <c r="D36" s="205"/>
      <c r="E36" s="205"/>
      <c r="F36" s="205"/>
      <c r="G36" s="205"/>
      <c r="H36" s="205"/>
      <c r="I36" s="205"/>
      <c r="J36" s="205"/>
      <c r="K36" s="205"/>
      <c r="L36" s="205"/>
      <c r="M36" s="206"/>
    </row>
    <row r="37" spans="1:13" s="4" customFormat="1" ht="24" customHeight="1">
      <c r="A37" s="207" t="s">
        <v>29</v>
      </c>
      <c r="B37" s="208"/>
      <c r="C37" s="208"/>
      <c r="D37" s="208"/>
      <c r="E37" s="208"/>
      <c r="F37" s="208"/>
      <c r="G37" s="208"/>
      <c r="H37" s="208"/>
      <c r="I37" s="208"/>
      <c r="J37" s="208"/>
      <c r="K37" s="208"/>
      <c r="L37" s="208"/>
      <c r="M37" s="209"/>
    </row>
    <row r="38" spans="1:13" s="4" customFormat="1" ht="24" customHeight="1">
      <c r="A38" s="121" t="s">
        <v>49</v>
      </c>
      <c r="B38" s="122"/>
      <c r="C38" s="122"/>
      <c r="D38" s="122"/>
      <c r="E38" s="122"/>
      <c r="F38" s="122"/>
      <c r="G38" s="122"/>
      <c r="H38" s="122"/>
      <c r="I38" s="122"/>
      <c r="J38" s="122"/>
      <c r="K38" s="122"/>
      <c r="L38" s="122"/>
      <c r="M38" s="123"/>
    </row>
    <row r="39" spans="1:13" ht="22.5" customHeight="1">
      <c r="B39" s="11"/>
      <c r="C39" s="11"/>
      <c r="D39" s="11"/>
      <c r="E39" s="210" t="s">
        <v>46</v>
      </c>
      <c r="F39" s="211"/>
      <c r="G39" s="89">
        <v>5.328637938956911</v>
      </c>
      <c r="H39" s="89">
        <v>5.3287080341846673</v>
      </c>
      <c r="I39" s="89">
        <v>4.2852992216223393</v>
      </c>
      <c r="J39" s="89">
        <v>6.0046823714144875</v>
      </c>
      <c r="K39" s="89">
        <v>4.6280558224625059</v>
      </c>
      <c r="L39" s="89">
        <v>4.025655553936387</v>
      </c>
      <c r="M39" s="89">
        <v>5.4215829627501932</v>
      </c>
    </row>
    <row r="40" spans="1:13" ht="16.5" customHeight="1">
      <c r="B40" s="10"/>
      <c r="C40" s="10"/>
      <c r="D40" s="10"/>
      <c r="E40" s="16"/>
      <c r="F40" s="119" t="s">
        <v>54</v>
      </c>
      <c r="G40" s="90"/>
      <c r="H40" s="90">
        <v>-0.45609401700149022</v>
      </c>
      <c r="I40" s="90">
        <v>-0.52279341671130464</v>
      </c>
      <c r="J40" s="90">
        <v>-0.29020799711999956</v>
      </c>
      <c r="K40" s="90">
        <v>-0.34052511968739285</v>
      </c>
      <c r="L40" s="90">
        <v>-0.17549849615371471</v>
      </c>
      <c r="M40" s="90">
        <v>-9.8138798308503361E-2</v>
      </c>
    </row>
    <row r="41" spans="1:13">
      <c r="E41" s="17"/>
      <c r="F41" s="67"/>
      <c r="G41" s="67"/>
      <c r="H41" s="9"/>
      <c r="I41" s="9"/>
      <c r="J41" s="9"/>
      <c r="K41" s="9"/>
      <c r="L41" s="9"/>
      <c r="M41" s="9"/>
    </row>
    <row r="42" spans="1:13">
      <c r="E42" s="18"/>
      <c r="F42" s="67"/>
      <c r="G42" s="67"/>
      <c r="H42" s="6"/>
      <c r="I42" s="6"/>
      <c r="J42" s="6"/>
      <c r="K42" s="6"/>
      <c r="L42" s="6"/>
      <c r="M42" s="6"/>
    </row>
    <row r="43" spans="1:13">
      <c r="H43" s="7"/>
      <c r="I43" s="6"/>
      <c r="J43" s="6"/>
      <c r="K43" s="6"/>
      <c r="L43" s="6"/>
      <c r="M43" s="6"/>
    </row>
    <row r="44" spans="1:13">
      <c r="A44" s="20" t="s">
        <v>56</v>
      </c>
      <c r="B44" s="92"/>
      <c r="C44" s="92"/>
      <c r="D44" s="20"/>
      <c r="E44" s="93">
        <v>45.086109750402102</v>
      </c>
      <c r="F44" s="94">
        <v>0.19135056350897306</v>
      </c>
      <c r="H44" s="6"/>
      <c r="I44" s="6"/>
      <c r="J44" s="6"/>
      <c r="K44" s="6"/>
      <c r="L44" s="6"/>
      <c r="M44" s="6"/>
    </row>
    <row r="45" spans="1:13">
      <c r="A45" s="20" t="s">
        <v>57</v>
      </c>
      <c r="B45" s="92"/>
      <c r="C45" s="92"/>
      <c r="D45" s="20"/>
      <c r="E45" s="95">
        <v>15403</v>
      </c>
      <c r="F45" s="94">
        <v>6.9861211901306244E-2</v>
      </c>
      <c r="H45" s="5"/>
      <c r="I45" s="5"/>
      <c r="J45" s="5"/>
      <c r="K45" s="5"/>
      <c r="L45" s="5"/>
      <c r="M45" s="5"/>
    </row>
  </sheetData>
  <mergeCells count="17">
    <mergeCell ref="A36:M36"/>
    <mergeCell ref="A37:M37"/>
    <mergeCell ref="E39:F39"/>
    <mergeCell ref="A4:M4"/>
    <mergeCell ref="A5:M5"/>
    <mergeCell ref="A12:M12"/>
    <mergeCell ref="A31:D31"/>
    <mergeCell ref="H31:M31"/>
    <mergeCell ref="A35:D35"/>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1" orientation="landscape"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A1:O42"/>
  <sheetViews>
    <sheetView tabSelected="1" zoomScaleNormal="100" workbookViewId="0">
      <pane ySplit="3" topLeftCell="A4" activePane="bottomLeft" state="frozen"/>
      <selection pane="bottomLeft" sqref="A1:M1"/>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8" customWidth="1"/>
    <col min="7" max="7" width="9.5703125" style="68" customWidth="1"/>
    <col min="8" max="13" width="9" style="1" customWidth="1"/>
    <col min="14" max="16384" width="9.140625" style="1"/>
  </cols>
  <sheetData>
    <row r="1" spans="1:15" s="3" customFormat="1" ht="27" customHeight="1">
      <c r="A1" s="194" t="s">
        <v>87</v>
      </c>
      <c r="B1" s="194"/>
      <c r="C1" s="194"/>
      <c r="D1" s="194"/>
      <c r="E1" s="194"/>
      <c r="F1" s="194"/>
      <c r="G1" s="194"/>
      <c r="H1" s="194"/>
      <c r="I1" s="194"/>
      <c r="J1" s="194"/>
      <c r="K1" s="194"/>
      <c r="L1" s="194"/>
      <c r="M1" s="194"/>
    </row>
    <row r="2" spans="1:15" ht="24" customHeight="1">
      <c r="A2" s="195" t="s">
        <v>0</v>
      </c>
      <c r="B2" s="196" t="s">
        <v>10</v>
      </c>
      <c r="C2" s="197" t="s">
        <v>16</v>
      </c>
      <c r="D2" s="198" t="s">
        <v>35</v>
      </c>
      <c r="E2" s="199" t="s">
        <v>52</v>
      </c>
      <c r="F2" s="200" t="s">
        <v>1</v>
      </c>
      <c r="G2" s="201" t="s">
        <v>2</v>
      </c>
      <c r="H2" s="202"/>
      <c r="I2" s="202"/>
      <c r="J2" s="202"/>
      <c r="K2" s="202"/>
      <c r="L2" s="202"/>
      <c r="M2" s="203"/>
    </row>
    <row r="3" spans="1:15" ht="42.75" customHeight="1">
      <c r="A3" s="195"/>
      <c r="B3" s="196"/>
      <c r="C3" s="197"/>
      <c r="D3" s="198"/>
      <c r="E3" s="199"/>
      <c r="F3" s="200"/>
      <c r="G3" s="74" t="s">
        <v>47</v>
      </c>
      <c r="H3" s="188" t="s">
        <v>3</v>
      </c>
      <c r="I3" s="188" t="s">
        <v>4</v>
      </c>
      <c r="J3" s="188" t="s">
        <v>5</v>
      </c>
      <c r="K3" s="188" t="s">
        <v>6</v>
      </c>
      <c r="L3" s="73" t="s">
        <v>48</v>
      </c>
      <c r="M3" s="189" t="s">
        <v>7</v>
      </c>
    </row>
    <row r="4" spans="1:15" ht="26.25" customHeight="1">
      <c r="A4" s="212" t="s">
        <v>44</v>
      </c>
      <c r="B4" s="213"/>
      <c r="C4" s="213"/>
      <c r="D4" s="213"/>
      <c r="E4" s="213"/>
      <c r="F4" s="213"/>
      <c r="G4" s="213"/>
      <c r="H4" s="213"/>
      <c r="I4" s="213"/>
      <c r="J4" s="213"/>
      <c r="K4" s="213"/>
      <c r="L4" s="213"/>
      <c r="M4" s="214"/>
    </row>
    <row r="5" spans="1:15" ht="23.25" customHeight="1">
      <c r="A5" s="215" t="s">
        <v>39</v>
      </c>
      <c r="B5" s="215"/>
      <c r="C5" s="215"/>
      <c r="D5" s="215"/>
      <c r="E5" s="215"/>
      <c r="F5" s="215"/>
      <c r="G5" s="215"/>
      <c r="H5" s="215"/>
      <c r="I5" s="215"/>
      <c r="J5" s="215"/>
      <c r="K5" s="215"/>
      <c r="L5" s="215"/>
      <c r="M5" s="215"/>
    </row>
    <row r="6" spans="1:15" s="14" customFormat="1">
      <c r="A6" s="60" t="s">
        <v>59</v>
      </c>
      <c r="B6" s="12" t="s">
        <v>8</v>
      </c>
      <c r="C6" s="12" t="s">
        <v>24</v>
      </c>
      <c r="D6" s="23">
        <v>36433</v>
      </c>
      <c r="E6" s="99">
        <v>25.138000000000002</v>
      </c>
      <c r="F6" s="66">
        <v>29732</v>
      </c>
      <c r="G6" s="75">
        <v>-0.6790370673969125</v>
      </c>
      <c r="H6" s="96">
        <v>-0.46568808468949729</v>
      </c>
      <c r="I6" s="96">
        <v>1.9089180969844799</v>
      </c>
      <c r="J6" s="96">
        <v>2.6395575673869631</v>
      </c>
      <c r="K6" s="96">
        <v>2.8820988855549512</v>
      </c>
      <c r="L6" s="96">
        <v>2.9976850397362975</v>
      </c>
      <c r="M6" s="96">
        <v>5.3201596015090225</v>
      </c>
    </row>
    <row r="7" spans="1:15" s="2" customFormat="1" ht="12.75" customHeight="1">
      <c r="A7" s="60" t="s">
        <v>32</v>
      </c>
      <c r="B7" s="12" t="s">
        <v>8</v>
      </c>
      <c r="C7" s="12" t="s">
        <v>19</v>
      </c>
      <c r="D7" s="25">
        <v>40834</v>
      </c>
      <c r="E7" s="136">
        <v>7.2990000000000004</v>
      </c>
      <c r="F7" s="137">
        <v>5800</v>
      </c>
      <c r="G7" s="76">
        <v>-2.14</v>
      </c>
      <c r="H7" s="76">
        <v>-0.78</v>
      </c>
      <c r="I7" s="76">
        <v>2.2400000000000002</v>
      </c>
      <c r="J7" s="76">
        <v>1.72</v>
      </c>
      <c r="K7" s="76"/>
      <c r="L7" s="76"/>
      <c r="M7" s="78">
        <v>3.8</v>
      </c>
    </row>
    <row r="8" spans="1:15" s="2" customFormat="1" ht="12.75" customHeight="1">
      <c r="A8" s="60" t="s">
        <v>36</v>
      </c>
      <c r="B8" s="12" t="s">
        <v>8</v>
      </c>
      <c r="C8" s="12" t="s">
        <v>19</v>
      </c>
      <c r="D8" s="25">
        <v>36738</v>
      </c>
      <c r="E8" s="100">
        <v>75.275493999999995</v>
      </c>
      <c r="F8" s="26">
        <v>44574</v>
      </c>
      <c r="G8" s="120">
        <v>0.15</v>
      </c>
      <c r="H8" s="109">
        <v>1.29</v>
      </c>
      <c r="I8" s="109">
        <v>3.3</v>
      </c>
      <c r="J8" s="109">
        <v>2.85</v>
      </c>
      <c r="K8" s="120">
        <v>2.93</v>
      </c>
      <c r="L8" s="120">
        <v>3.69</v>
      </c>
      <c r="M8" s="120">
        <v>4.71</v>
      </c>
    </row>
    <row r="9" spans="1:15" ht="12.75" customHeight="1">
      <c r="A9" s="61" t="s">
        <v>11</v>
      </c>
      <c r="B9" s="27" t="s">
        <v>8</v>
      </c>
      <c r="C9" s="27" t="s">
        <v>19</v>
      </c>
      <c r="D9" s="28">
        <v>37816</v>
      </c>
      <c r="E9" s="142">
        <v>28.666442855598198</v>
      </c>
      <c r="F9" s="143">
        <v>30733</v>
      </c>
      <c r="G9" s="144">
        <v>1.3261045939962024</v>
      </c>
      <c r="H9" s="144">
        <v>3.1326120939200841</v>
      </c>
      <c r="I9" s="144">
        <v>4.5538677153424967</v>
      </c>
      <c r="J9" s="144">
        <v>3.7955754841123124</v>
      </c>
      <c r="K9" s="13">
        <v>4.254677187737288</v>
      </c>
      <c r="L9" s="138">
        <v>2.463562250264606</v>
      </c>
      <c r="M9" s="13">
        <v>3.0334524089211001</v>
      </c>
    </row>
    <row r="10" spans="1:15" s="20" customFormat="1" ht="23.25" customHeight="1">
      <c r="A10" s="43" t="s">
        <v>41</v>
      </c>
      <c r="B10" s="44" t="s">
        <v>8</v>
      </c>
      <c r="C10" s="44"/>
      <c r="D10" s="45"/>
      <c r="E10" s="65">
        <f>SUM(E6:E9)</f>
        <v>136.3789368555982</v>
      </c>
      <c r="F10" s="46">
        <f>SUM(F6:F9)</f>
        <v>110839</v>
      </c>
      <c r="G10" s="130">
        <f>($E$6*G6+$E$7*G7+$E$8*G8+$E$9*G9+$E$31*G31)/($E$10+$E$31)</f>
        <v>0.47514793304906588</v>
      </c>
      <c r="H10" s="131">
        <f>($E$6*H6+$E$7*H7+$E$8*H8+$E$9*H9+$E$31*H31)/($E$10+$E$31)</f>
        <v>1.4127365234164464</v>
      </c>
      <c r="I10" s="131">
        <f>($E$6*I6+$E$7*I7+$E$8*I8+$E$9*I9+$E$31*I31)/($E$10+$E$31)</f>
        <v>3.3030591468188408</v>
      </c>
      <c r="J10" s="131">
        <f>($E$6*J6+$E$8*J8+$E$9*J9+$E$31*J31+E7*J7)/($E$6+$E$8+$E$9+$E$31+E7)</f>
        <v>3.0179405186525687</v>
      </c>
      <c r="K10" s="131">
        <f>($E$6*K6+$E$8*K8+$E$9*K9+$E$31*K31)/($E$6+$E$8+$E$9+$E$31)</f>
        <v>3.3099877603194465</v>
      </c>
      <c r="L10" s="131">
        <f>($E$6*L6+$E$8*L8+$E$9*L9+$E$31*L31)/($E$6+$E$8+$E$9+$E$31)</f>
        <v>3.3721475008901414</v>
      </c>
      <c r="M10" s="132">
        <f>($E$6*M6+$E$7*M7+$E$8*M8+$E$9*M9+$E$31*M31)/($E$10+$E$31)</f>
        <v>5.2776955781948685</v>
      </c>
    </row>
    <row r="11" spans="1:15" s="21" customFormat="1" ht="12" customHeight="1">
      <c r="A11" s="57"/>
      <c r="B11" s="39"/>
      <c r="C11" s="39"/>
      <c r="D11" s="40"/>
      <c r="E11" s="41"/>
      <c r="F11" s="42"/>
      <c r="G11" s="31"/>
      <c r="H11" s="31"/>
      <c r="I11" s="31"/>
      <c r="J11" s="31"/>
      <c r="K11" s="31"/>
      <c r="L11" s="31"/>
      <c r="M11" s="111"/>
    </row>
    <row r="12" spans="1:15" ht="21" customHeight="1">
      <c r="A12" s="216" t="s">
        <v>40</v>
      </c>
      <c r="B12" s="216"/>
      <c r="C12" s="216"/>
      <c r="D12" s="216"/>
      <c r="E12" s="216"/>
      <c r="F12" s="216"/>
      <c r="G12" s="216"/>
      <c r="H12" s="216"/>
      <c r="I12" s="216"/>
      <c r="J12" s="216"/>
      <c r="K12" s="216"/>
      <c r="L12" s="216"/>
      <c r="M12" s="216"/>
    </row>
    <row r="13" spans="1:15">
      <c r="A13" s="63" t="s">
        <v>60</v>
      </c>
      <c r="B13" s="12" t="s">
        <v>8</v>
      </c>
      <c r="C13" s="12" t="s">
        <v>17</v>
      </c>
      <c r="D13" s="23">
        <v>36606</v>
      </c>
      <c r="E13" s="99">
        <v>12.084</v>
      </c>
      <c r="F13" s="66">
        <v>23588</v>
      </c>
      <c r="G13" s="75">
        <v>0.1244533933908331</v>
      </c>
      <c r="H13" s="96">
        <v>0.42286030063587443</v>
      </c>
      <c r="I13" s="96">
        <v>2.505417330885118</v>
      </c>
      <c r="J13" s="96">
        <v>3.3474957841487019</v>
      </c>
      <c r="K13" s="96">
        <v>3.5807978237198057</v>
      </c>
      <c r="L13" s="96">
        <v>2.971521710664371</v>
      </c>
      <c r="M13" s="96">
        <v>5.1873098320099009</v>
      </c>
    </row>
    <row r="14" spans="1:15">
      <c r="A14" s="63" t="s">
        <v>88</v>
      </c>
      <c r="B14" s="12" t="s">
        <v>8</v>
      </c>
      <c r="C14" s="12" t="s">
        <v>18</v>
      </c>
      <c r="D14" s="23">
        <v>36091</v>
      </c>
      <c r="E14" s="100">
        <v>0.46182846999999899</v>
      </c>
      <c r="F14" s="26">
        <v>511</v>
      </c>
      <c r="G14" s="76">
        <v>-0.71799862968660033</v>
      </c>
      <c r="H14" s="76">
        <v>-0.7421312177512962</v>
      </c>
      <c r="I14" s="76">
        <v>4.0736179937879147</v>
      </c>
      <c r="J14" s="76">
        <v>4.2027512571567005</v>
      </c>
      <c r="K14" s="76">
        <v>3.535252640064579</v>
      </c>
      <c r="L14" s="138"/>
      <c r="M14" s="76">
        <v>4.6599858869416755</v>
      </c>
      <c r="N14" s="2"/>
      <c r="O14" s="2"/>
    </row>
    <row r="15" spans="1:15" ht="13.5" customHeight="1">
      <c r="A15" s="63" t="s">
        <v>89</v>
      </c>
      <c r="B15" s="12" t="s">
        <v>8</v>
      </c>
      <c r="C15" s="12" t="s">
        <v>22</v>
      </c>
      <c r="D15" s="23">
        <v>4.1063829196259997E-2</v>
      </c>
      <c r="E15" s="100">
        <v>6.0637810000000202E-2</v>
      </c>
      <c r="F15" s="26">
        <v>104</v>
      </c>
      <c r="G15" s="76">
        <v>-4.4541894000372118</v>
      </c>
      <c r="H15" s="76">
        <v>-3.4822593023712045</v>
      </c>
      <c r="I15" s="76">
        <v>1.0764988673148457</v>
      </c>
      <c r="J15" s="76">
        <v>1.4130823134712589</v>
      </c>
      <c r="K15" s="76">
        <v>1.8113443597121748</v>
      </c>
      <c r="L15" s="138"/>
      <c r="M15" s="76">
        <v>3.1678621231720161</v>
      </c>
      <c r="N15" s="2"/>
      <c r="O15" s="2"/>
    </row>
    <row r="16" spans="1:15" ht="12.75" customHeight="1">
      <c r="A16" s="63" t="s">
        <v>90</v>
      </c>
      <c r="B16" s="12" t="s">
        <v>8</v>
      </c>
      <c r="C16" s="12" t="s">
        <v>17</v>
      </c>
      <c r="D16" s="23">
        <v>39514</v>
      </c>
      <c r="E16" s="100">
        <v>0.62316052</v>
      </c>
      <c r="F16" s="26">
        <v>1732</v>
      </c>
      <c r="G16" s="76">
        <v>1.083419909981842E-2</v>
      </c>
      <c r="H16" s="76">
        <v>1.0770800709237749</v>
      </c>
      <c r="I16" s="76">
        <v>3.1305260812194868</v>
      </c>
      <c r="J16" s="76">
        <v>3.1069108058864314</v>
      </c>
      <c r="K16" s="76">
        <v>2.6131265060189257</v>
      </c>
      <c r="L16" s="138"/>
      <c r="M16" s="76">
        <v>4.5608833133816029</v>
      </c>
      <c r="N16" s="2"/>
      <c r="O16" s="2"/>
    </row>
    <row r="17" spans="1:15" ht="12.75" customHeight="1">
      <c r="A17" s="60" t="s">
        <v>12</v>
      </c>
      <c r="B17" s="12" t="s">
        <v>8</v>
      </c>
      <c r="C17" s="12" t="s">
        <v>20</v>
      </c>
      <c r="D17" s="25">
        <v>40834</v>
      </c>
      <c r="E17" s="136">
        <v>4.07</v>
      </c>
      <c r="F17" s="137">
        <v>4069</v>
      </c>
      <c r="G17" s="76">
        <v>-3.53</v>
      </c>
      <c r="H17" s="76">
        <v>-0.55000000000000004</v>
      </c>
      <c r="I17" s="138">
        <v>3.86</v>
      </c>
      <c r="J17" s="138">
        <v>3.5</v>
      </c>
      <c r="K17" s="138"/>
      <c r="L17" s="138"/>
      <c r="M17" s="76">
        <v>5.42</v>
      </c>
      <c r="N17" s="84"/>
      <c r="O17" s="2"/>
    </row>
    <row r="18" spans="1:15">
      <c r="A18" s="60" t="s">
        <v>37</v>
      </c>
      <c r="B18" s="12" t="s">
        <v>8</v>
      </c>
      <c r="C18" s="12" t="s">
        <v>17</v>
      </c>
      <c r="D18" s="25">
        <v>38245</v>
      </c>
      <c r="E18" s="100">
        <v>35.017896999999998</v>
      </c>
      <c r="F18" s="26">
        <v>35592</v>
      </c>
      <c r="G18" s="120">
        <v>-0.49</v>
      </c>
      <c r="H18" s="120">
        <v>1.2</v>
      </c>
      <c r="I18" s="109">
        <v>3.73</v>
      </c>
      <c r="J18" s="120">
        <v>3.74</v>
      </c>
      <c r="K18" s="109">
        <v>3.38</v>
      </c>
      <c r="L18" s="109">
        <v>3.5</v>
      </c>
      <c r="M18" s="109">
        <v>4.8600000000000003</v>
      </c>
      <c r="N18" s="2"/>
      <c r="O18" s="2"/>
    </row>
    <row r="19" spans="1:15" ht="12.75" customHeight="1">
      <c r="A19" s="62" t="s">
        <v>13</v>
      </c>
      <c r="B19" s="22" t="s">
        <v>8</v>
      </c>
      <c r="C19" s="22" t="s">
        <v>21</v>
      </c>
      <c r="D19" s="23">
        <v>37834</v>
      </c>
      <c r="E19" s="142">
        <v>39.047818332776103</v>
      </c>
      <c r="F19" s="143">
        <v>40658</v>
      </c>
      <c r="G19" s="144">
        <v>1.1176368913775603</v>
      </c>
      <c r="H19" s="144">
        <v>2.859936090580617</v>
      </c>
      <c r="I19" s="144">
        <v>5.1242505690257012</v>
      </c>
      <c r="J19" s="144">
        <v>5.2995100228458547</v>
      </c>
      <c r="K19" s="13">
        <v>4.4818520123997008</v>
      </c>
      <c r="L19" s="138">
        <v>2.3996532843412188</v>
      </c>
      <c r="M19" s="13">
        <v>3.7310435829212674</v>
      </c>
      <c r="N19" s="2"/>
      <c r="O19" s="2"/>
    </row>
    <row r="20" spans="1:15" ht="12.75" customHeight="1">
      <c r="A20" s="63" t="s">
        <v>34</v>
      </c>
      <c r="B20" s="22" t="s">
        <v>8</v>
      </c>
      <c r="C20" s="22" t="s">
        <v>30</v>
      </c>
      <c r="D20" s="23">
        <v>39078</v>
      </c>
      <c r="E20" s="142">
        <v>10.5469584342645</v>
      </c>
      <c r="F20" s="143">
        <v>15312</v>
      </c>
      <c r="G20" s="144">
        <v>-0.64867495792126917</v>
      </c>
      <c r="H20" s="144">
        <v>1.7234909636785867</v>
      </c>
      <c r="I20" s="144">
        <v>6.0208239888682957</v>
      </c>
      <c r="J20" s="144">
        <v>7.1452377537993828</v>
      </c>
      <c r="K20" s="13">
        <v>5.4017028135971534</v>
      </c>
      <c r="L20" s="138"/>
      <c r="M20" s="13">
        <v>-0.53492045944406597</v>
      </c>
      <c r="N20" s="2"/>
      <c r="O20" s="2"/>
    </row>
    <row r="21" spans="1:15" ht="12.75" customHeight="1">
      <c r="A21" s="32" t="s">
        <v>40</v>
      </c>
      <c r="B21" s="33" t="s">
        <v>8</v>
      </c>
      <c r="C21" s="33"/>
      <c r="D21" s="34"/>
      <c r="E21" s="69">
        <f>SUM(E13:E20)</f>
        <v>101.9123005670406</v>
      </c>
      <c r="F21" s="35">
        <f>SUM(F13:F20)</f>
        <v>121566</v>
      </c>
      <c r="G21" s="133">
        <f>($E$13*G13+$E$14*G14+$E$15*G15+$E$16*G16+$E$17*G17+$E$18*G18+$E$19*G19+$E$20*G20)/$E$21</f>
        <v>6.0668110378240256E-2</v>
      </c>
      <c r="H21" s="134">
        <f>($E$13*H13+$E$14*H14+$E$15*H15+$E$16*H16+$E$17*H17+$E$18*H18+$E$19*H19+$E$20*H20)/$E$21</f>
        <v>1.7158083139948617</v>
      </c>
      <c r="I21" s="134">
        <f>($E$13*I13+$E$14*I14+$E$15*I15+$E$16*I16+$E$17*I17+$E$18*I18+$E$19*I19+$E$20*I20)/$E$21</f>
        <v>4.3575899237570468</v>
      </c>
      <c r="J21" s="134">
        <f>($E$13*J13+$E$14*J14+$E$15*J15+$E$16*J16+$E$18*J18+$E$19*J19+$E$20*J20+E17*J17)/($E$21)</f>
        <v>4.6306544154146865</v>
      </c>
      <c r="K21" s="134">
        <f>($E$13*K13+$E$14*K14+$E$15*K15+$E$16*K16+$E$18*K18+$E$19*K19+$E$20*K20)/($E$21-$E$17)</f>
        <v>4.0573437279198314</v>
      </c>
      <c r="L21" s="134">
        <f>($E$13*L13+$E$19*L19+$E$18*L18)/($E$13+$E$19+$E$18)</f>
        <v>2.9271336810132627</v>
      </c>
      <c r="M21" s="135">
        <f>($E$13*M13+$E$14*M14+$E$15*M15+$E$16*M16+$E$17*M17+$E$18*M18+$E$19*M19+$E$20*M20)/$E$21</f>
        <v>3.9265478863770729</v>
      </c>
    </row>
    <row r="22" spans="1:15" s="14" customFormat="1" ht="12.75" customHeight="1">
      <c r="A22" s="58"/>
      <c r="B22" s="15"/>
      <c r="C22" s="15"/>
      <c r="D22" s="47"/>
      <c r="E22" s="71"/>
      <c r="F22" s="30"/>
      <c r="G22" s="83"/>
      <c r="H22" s="84"/>
      <c r="I22" s="84"/>
      <c r="J22" s="84"/>
      <c r="K22" s="84"/>
      <c r="L22" s="84"/>
      <c r="M22" s="85"/>
    </row>
    <row r="23" spans="1:15" ht="12.75" customHeight="1">
      <c r="A23" s="63" t="s">
        <v>61</v>
      </c>
      <c r="B23" s="12" t="s">
        <v>9</v>
      </c>
      <c r="C23" s="12" t="s">
        <v>17</v>
      </c>
      <c r="D23" s="23">
        <v>38808</v>
      </c>
      <c r="E23" s="99">
        <v>1.1319999999999999</v>
      </c>
      <c r="F23" s="66">
        <v>670</v>
      </c>
      <c r="G23" s="75">
        <v>-1.5633250533248915</v>
      </c>
      <c r="H23" s="78">
        <v>-2.6639377458077873</v>
      </c>
      <c r="I23" s="78">
        <v>-0.73196280664593605</v>
      </c>
      <c r="J23" s="78">
        <v>-6.543133302934212E-2</v>
      </c>
      <c r="K23" s="78">
        <v>1.5952851933558332</v>
      </c>
      <c r="L23" s="78"/>
      <c r="M23" s="96">
        <v>3.7487592771721978</v>
      </c>
    </row>
    <row r="24" spans="1:15" ht="12.75" customHeight="1">
      <c r="A24" s="62" t="s">
        <v>14</v>
      </c>
      <c r="B24" s="22" t="s">
        <v>9</v>
      </c>
      <c r="C24" s="22" t="s">
        <v>21</v>
      </c>
      <c r="D24" s="23">
        <v>37816</v>
      </c>
      <c r="E24" s="142">
        <v>2.7446100549994599</v>
      </c>
      <c r="F24" s="143">
        <v>2333</v>
      </c>
      <c r="G24" s="13">
        <v>-1.3741054405979725</v>
      </c>
      <c r="H24" s="13">
        <v>-1.1038274647767743</v>
      </c>
      <c r="I24" s="13">
        <v>1.8276979331407706</v>
      </c>
      <c r="J24" s="13">
        <v>2.0497531217490872</v>
      </c>
      <c r="K24" s="13">
        <v>2.0923123117176479</v>
      </c>
      <c r="L24" s="138">
        <v>0.73917137633316976</v>
      </c>
      <c r="M24" s="13">
        <v>1.9266647200222087</v>
      </c>
    </row>
    <row r="25" spans="1:15" ht="12.75" customHeight="1">
      <c r="A25" s="32" t="s">
        <v>40</v>
      </c>
      <c r="B25" s="33" t="s">
        <v>9</v>
      </c>
      <c r="C25" s="37"/>
      <c r="D25" s="38"/>
      <c r="E25" s="70">
        <f>SUM(E23:E24)</f>
        <v>3.8766100549994595</v>
      </c>
      <c r="F25" s="36">
        <f>SUM(F23:F24)</f>
        <v>3003</v>
      </c>
      <c r="G25" s="133">
        <f>($E$23*G23+$E$24*G24)/$E$25</f>
        <v>-1.4293590251906851</v>
      </c>
      <c r="H25" s="134">
        <f>($E$23*H23+$E$24*H24)/$E$25</f>
        <v>-1.5593916853383785</v>
      </c>
      <c r="I25" s="134">
        <f>($E$23*I23+$E$24*I24)/$E$25</f>
        <v>1.0802572784631737</v>
      </c>
      <c r="J25" s="134">
        <f>($E$23*J23+$E$24*J24)/$E$25</f>
        <v>1.4321029663713842</v>
      </c>
      <c r="K25" s="134">
        <f>($E$23*K23+$E$24*K24)/$E$25</f>
        <v>1.9471765642467427</v>
      </c>
      <c r="L25" s="134">
        <f>L24</f>
        <v>0.73917137633316976</v>
      </c>
      <c r="M25" s="135">
        <f>($E$23*M23+$E$24*M24)/$E$25</f>
        <v>2.4587303674384988</v>
      </c>
    </row>
    <row r="26" spans="1:15" s="14" customFormat="1" ht="12.75" customHeight="1">
      <c r="A26" s="58"/>
      <c r="B26" s="15"/>
      <c r="C26" s="15"/>
      <c r="D26" s="47"/>
      <c r="E26" s="71"/>
      <c r="F26" s="30"/>
      <c r="G26" s="83"/>
      <c r="H26" s="81"/>
      <c r="I26" s="81"/>
      <c r="J26" s="81"/>
      <c r="K26" s="81"/>
      <c r="L26" s="81"/>
      <c r="M26" s="82"/>
    </row>
    <row r="27" spans="1:15" s="20" customFormat="1" ht="21" customHeight="1">
      <c r="A27" s="53" t="s">
        <v>42</v>
      </c>
      <c r="B27" s="54"/>
      <c r="C27" s="54"/>
      <c r="D27" s="54"/>
      <c r="E27" s="70">
        <f>E25+E21</f>
        <v>105.78891062204006</v>
      </c>
      <c r="F27" s="36">
        <f>F25+F21</f>
        <v>124569</v>
      </c>
      <c r="G27" s="86">
        <f>($E$21*G21+$E$25*G25)/$E$27</f>
        <v>6.066412128356638E-3</v>
      </c>
      <c r="H27" s="86">
        <f t="shared" ref="H27:M27" si="0">($E$21*H21+$E$25*H25)/$E$27</f>
        <v>1.5957893708476747</v>
      </c>
      <c r="I27" s="86">
        <f t="shared" si="0"/>
        <v>4.2374928302940456</v>
      </c>
      <c r="J27" s="86">
        <f t="shared" si="0"/>
        <v>4.5134442405874289</v>
      </c>
      <c r="K27" s="86">
        <f t="shared" si="0"/>
        <v>3.9800171423984891</v>
      </c>
      <c r="L27" s="86">
        <f>($E$21*L21+$E$25*L25)/$E$27</f>
        <v>2.8469563106215161</v>
      </c>
      <c r="M27" s="86">
        <f t="shared" si="0"/>
        <v>3.8727600543693184</v>
      </c>
    </row>
    <row r="28" spans="1:15" s="20" customFormat="1" ht="26.25" customHeight="1">
      <c r="A28" s="217" t="s">
        <v>43</v>
      </c>
      <c r="B28" s="217"/>
      <c r="C28" s="217"/>
      <c r="D28" s="217"/>
      <c r="E28" s="72">
        <f>SUM(E10,E27)</f>
        <v>242.16784747763825</v>
      </c>
      <c r="F28" s="55">
        <f>SUM(F10, F27)</f>
        <v>235408</v>
      </c>
      <c r="G28" s="193"/>
      <c r="H28" s="218"/>
      <c r="I28" s="219"/>
      <c r="J28" s="219"/>
      <c r="K28" s="219"/>
      <c r="L28" s="219"/>
      <c r="M28" s="220"/>
    </row>
    <row r="29" spans="1:15" s="21" customFormat="1" ht="10.5" customHeight="1">
      <c r="A29" s="59"/>
      <c r="B29" s="48"/>
      <c r="C29" s="48"/>
      <c r="D29" s="48"/>
      <c r="E29" s="49"/>
      <c r="F29" s="30"/>
      <c r="G29" s="83"/>
      <c r="H29" s="83"/>
      <c r="I29" s="83"/>
      <c r="J29" s="83"/>
      <c r="K29" s="83"/>
      <c r="L29" s="83"/>
      <c r="M29" s="87"/>
    </row>
    <row r="30" spans="1:15" ht="22.5" customHeight="1">
      <c r="A30" s="56" t="s">
        <v>23</v>
      </c>
      <c r="B30" s="50"/>
      <c r="C30" s="50"/>
      <c r="D30" s="50"/>
      <c r="E30" s="51"/>
      <c r="F30" s="52"/>
      <c r="G30" s="88"/>
      <c r="H30" s="113"/>
      <c r="I30" s="113"/>
      <c r="J30" s="113"/>
      <c r="K30" s="113"/>
      <c r="L30" s="113"/>
      <c r="M30" s="114"/>
    </row>
    <row r="31" spans="1:15" ht="39" customHeight="1" thickBot="1">
      <c r="A31" s="64" t="s">
        <v>38</v>
      </c>
      <c r="B31" s="12" t="s">
        <v>8</v>
      </c>
      <c r="C31" s="12" t="s">
        <v>18</v>
      </c>
      <c r="D31" s="23">
        <v>36495</v>
      </c>
      <c r="E31" s="105">
        <v>61.392000000000003</v>
      </c>
      <c r="F31" s="106">
        <v>12608</v>
      </c>
      <c r="G31" s="107">
        <v>1.26</v>
      </c>
      <c r="H31" s="107">
        <v>1.79</v>
      </c>
      <c r="I31" s="107">
        <v>3.42</v>
      </c>
      <c r="J31" s="107">
        <v>3.17</v>
      </c>
      <c r="K31" s="107">
        <v>3.51</v>
      </c>
      <c r="L31" s="107">
        <v>3.56</v>
      </c>
      <c r="M31" s="108">
        <v>7.18</v>
      </c>
    </row>
    <row r="32" spans="1:15" ht="31.5" customHeight="1">
      <c r="A32" s="221" t="s">
        <v>31</v>
      </c>
      <c r="B32" s="222"/>
      <c r="C32" s="222"/>
      <c r="D32" s="223"/>
      <c r="E32" s="115">
        <f>E28+E31</f>
        <v>303.55984747763824</v>
      </c>
      <c r="F32" s="116">
        <f>F28+F31</f>
        <v>248016</v>
      </c>
      <c r="G32" s="117"/>
      <c r="H32" s="118"/>
      <c r="I32" s="118"/>
      <c r="J32" s="118"/>
      <c r="K32" s="118"/>
      <c r="L32" s="118"/>
      <c r="M32" s="118"/>
    </row>
    <row r="33" spans="1:13" ht="41.25" customHeight="1">
      <c r="A33" s="204" t="s">
        <v>53</v>
      </c>
      <c r="B33" s="205"/>
      <c r="C33" s="205"/>
      <c r="D33" s="205"/>
      <c r="E33" s="205"/>
      <c r="F33" s="205"/>
      <c r="G33" s="205"/>
      <c r="H33" s="205"/>
      <c r="I33" s="205"/>
      <c r="J33" s="205"/>
      <c r="K33" s="205"/>
      <c r="L33" s="205"/>
      <c r="M33" s="206"/>
    </row>
    <row r="34" spans="1:13" s="4" customFormat="1" ht="24" customHeight="1">
      <c r="A34" s="207" t="s">
        <v>29</v>
      </c>
      <c r="B34" s="208"/>
      <c r="C34" s="208"/>
      <c r="D34" s="208"/>
      <c r="E34" s="208"/>
      <c r="F34" s="208"/>
      <c r="G34" s="208"/>
      <c r="H34" s="208"/>
      <c r="I34" s="208"/>
      <c r="J34" s="208"/>
      <c r="K34" s="208"/>
      <c r="L34" s="208"/>
      <c r="M34" s="209"/>
    </row>
    <row r="35" spans="1:13" s="4" customFormat="1" ht="24" customHeight="1">
      <c r="A35" s="190" t="s">
        <v>49</v>
      </c>
      <c r="B35" s="191"/>
      <c r="C35" s="191"/>
      <c r="D35" s="191"/>
      <c r="E35" s="191"/>
      <c r="F35" s="191"/>
      <c r="G35" s="191"/>
      <c r="H35" s="191"/>
      <c r="I35" s="191"/>
      <c r="J35" s="191"/>
      <c r="K35" s="191"/>
      <c r="L35" s="191"/>
      <c r="M35" s="192"/>
    </row>
    <row r="36" spans="1:13" ht="22.5" customHeight="1">
      <c r="B36" s="11"/>
      <c r="C36" s="11"/>
      <c r="D36" s="11"/>
      <c r="E36" s="210" t="s">
        <v>46</v>
      </c>
      <c r="F36" s="211"/>
      <c r="G36" s="89">
        <f>($E$10*G10+$E$21*G21+$E$25*G25+$E$31*G31)/$E$32</f>
        <v>0.47040427209111974</v>
      </c>
      <c r="H36" s="89">
        <f t="shared" ref="H36:M36" si="1">($E$10*H10+$E$21*H21+$E$25*H25+$E$31*H31)/$E$32</f>
        <v>1.5528272535435999</v>
      </c>
      <c r="I36" s="89">
        <f t="shared" si="1"/>
        <v>3.6523542039976098</v>
      </c>
      <c r="J36" s="89">
        <f t="shared" si="1"/>
        <v>3.5698677469923403</v>
      </c>
      <c r="K36" s="89">
        <f t="shared" si="1"/>
        <v>3.5839397685457497</v>
      </c>
      <c r="L36" s="89">
        <f t="shared" si="1"/>
        <v>3.2271126300820017</v>
      </c>
      <c r="M36" s="89">
        <f t="shared" si="1"/>
        <v>5.1728057985984588</v>
      </c>
    </row>
    <row r="37" spans="1:13" ht="16.5" customHeight="1">
      <c r="B37" s="10"/>
      <c r="C37" s="10"/>
      <c r="D37" s="10"/>
      <c r="E37" s="16"/>
      <c r="F37" s="119" t="s">
        <v>54</v>
      </c>
      <c r="G37" s="90"/>
      <c r="H37" s="90">
        <f>H36-'AUG-2015'!H36</f>
        <v>-1.383166128677858</v>
      </c>
      <c r="I37" s="90">
        <f>I36-'AUG-2015'!I36</f>
        <v>-1.3155079199986233</v>
      </c>
      <c r="J37" s="90">
        <f>J36-'AUG-2015'!J36</f>
        <v>-0.74126530952376779</v>
      </c>
      <c r="K37" s="90">
        <f>K36-'AUG-2015'!K36</f>
        <v>-0.46912408467714428</v>
      </c>
      <c r="L37" s="90">
        <f>L36-'AUG-2015'!L36</f>
        <v>-0.37546397603507886</v>
      </c>
      <c r="M37" s="90">
        <f>M36-'AUG-2015'!M36</f>
        <v>-0.13228793418870577</v>
      </c>
    </row>
    <row r="38" spans="1:13">
      <c r="E38" s="17"/>
      <c r="F38" s="67"/>
      <c r="G38" s="67"/>
      <c r="H38" s="9"/>
      <c r="I38" s="9"/>
      <c r="J38" s="9"/>
      <c r="K38" s="9"/>
      <c r="L38" s="9"/>
      <c r="M38" s="9"/>
    </row>
    <row r="39" spans="1:13">
      <c r="E39" s="18"/>
      <c r="F39" s="67"/>
      <c r="G39" s="67"/>
      <c r="H39" s="6"/>
      <c r="I39" s="6"/>
      <c r="J39" s="6"/>
      <c r="K39" s="6"/>
      <c r="L39" s="6"/>
      <c r="M39" s="6"/>
    </row>
    <row r="40" spans="1:13">
      <c r="H40" s="7"/>
      <c r="I40" s="6"/>
      <c r="J40" s="6"/>
      <c r="K40" s="6"/>
      <c r="L40" s="6"/>
      <c r="M40" s="6"/>
    </row>
    <row r="41" spans="1:13">
      <c r="A41" s="20" t="s">
        <v>91</v>
      </c>
      <c r="B41" s="92"/>
      <c r="C41" s="92"/>
      <c r="D41" s="20"/>
      <c r="E41" s="93">
        <f>E32-'DEC-2014'!E35</f>
        <v>22.853267509557043</v>
      </c>
      <c r="F41" s="94">
        <f>E41/'DEC-2014'!E35</f>
        <v>8.1413365914527761E-2</v>
      </c>
      <c r="H41" s="6"/>
      <c r="I41" s="6"/>
      <c r="J41" s="6"/>
      <c r="K41" s="6"/>
      <c r="L41" s="6"/>
      <c r="M41" s="6"/>
    </row>
    <row r="42" spans="1:13">
      <c r="A42" s="20" t="s">
        <v>92</v>
      </c>
      <c r="B42" s="92"/>
      <c r="C42" s="92"/>
      <c r="D42" s="20"/>
      <c r="E42" s="95">
        <f>F32-'DEC-2014'!F35</f>
        <v>12133</v>
      </c>
      <c r="F42" s="94">
        <f>E42/'DEC-2014'!F35</f>
        <v>5.1436517256436456E-2</v>
      </c>
      <c r="H42" s="5"/>
      <c r="I42" s="5"/>
      <c r="J42" s="5"/>
      <c r="K42" s="5"/>
      <c r="L42" s="5"/>
      <c r="M42" s="5"/>
    </row>
  </sheetData>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O42"/>
  <sheetViews>
    <sheetView zoomScaleNormal="100" workbookViewId="0">
      <pane ySplit="3" topLeftCell="A4" activePane="bottomLeft" state="frozen"/>
      <selection pane="bottomLeft" activeCell="O1" sqref="O1"/>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8" customWidth="1"/>
    <col min="7" max="7" width="9.5703125" style="68" customWidth="1"/>
    <col min="8" max="13" width="9" style="1" customWidth="1"/>
    <col min="14" max="16384" width="9.140625" style="1"/>
  </cols>
  <sheetData>
    <row r="1" spans="1:15" s="3" customFormat="1" ht="27" customHeight="1">
      <c r="A1" s="194" t="s">
        <v>58</v>
      </c>
      <c r="B1" s="194"/>
      <c r="C1" s="194"/>
      <c r="D1" s="194"/>
      <c r="E1" s="194"/>
      <c r="F1" s="194"/>
      <c r="G1" s="194"/>
      <c r="H1" s="194"/>
      <c r="I1" s="194"/>
      <c r="J1" s="194"/>
      <c r="K1" s="194"/>
      <c r="L1" s="194"/>
      <c r="M1" s="194"/>
    </row>
    <row r="2" spans="1:15" ht="24" customHeight="1">
      <c r="A2" s="195" t="s">
        <v>0</v>
      </c>
      <c r="B2" s="196" t="s">
        <v>10</v>
      </c>
      <c r="C2" s="197" t="s">
        <v>16</v>
      </c>
      <c r="D2" s="198" t="s">
        <v>35</v>
      </c>
      <c r="E2" s="199" t="s">
        <v>52</v>
      </c>
      <c r="F2" s="200" t="s">
        <v>1</v>
      </c>
      <c r="G2" s="201" t="s">
        <v>2</v>
      </c>
      <c r="H2" s="202"/>
      <c r="I2" s="202"/>
      <c r="J2" s="202"/>
      <c r="K2" s="202"/>
      <c r="L2" s="202"/>
      <c r="M2" s="203"/>
    </row>
    <row r="3" spans="1:15" ht="42.75" customHeight="1">
      <c r="A3" s="195"/>
      <c r="B3" s="196"/>
      <c r="C3" s="197"/>
      <c r="D3" s="198"/>
      <c r="E3" s="199"/>
      <c r="F3" s="200"/>
      <c r="G3" s="74" t="s">
        <v>47</v>
      </c>
      <c r="H3" s="139" t="s">
        <v>3</v>
      </c>
      <c r="I3" s="139" t="s">
        <v>4</v>
      </c>
      <c r="J3" s="139" t="s">
        <v>5</v>
      </c>
      <c r="K3" s="139" t="s">
        <v>6</v>
      </c>
      <c r="L3" s="73" t="s">
        <v>48</v>
      </c>
      <c r="M3" s="140" t="s">
        <v>7</v>
      </c>
    </row>
    <row r="4" spans="1:15" ht="26.25" customHeight="1">
      <c r="A4" s="212" t="s">
        <v>44</v>
      </c>
      <c r="B4" s="213"/>
      <c r="C4" s="213"/>
      <c r="D4" s="213"/>
      <c r="E4" s="213"/>
      <c r="F4" s="213"/>
      <c r="G4" s="213"/>
      <c r="H4" s="213"/>
      <c r="I4" s="213"/>
      <c r="J4" s="213"/>
      <c r="K4" s="213"/>
      <c r="L4" s="213"/>
      <c r="M4" s="214"/>
    </row>
    <row r="5" spans="1:15" ht="23.25" customHeight="1">
      <c r="A5" s="215" t="s">
        <v>39</v>
      </c>
      <c r="B5" s="215"/>
      <c r="C5" s="215"/>
      <c r="D5" s="215"/>
      <c r="E5" s="215"/>
      <c r="F5" s="215"/>
      <c r="G5" s="215"/>
      <c r="H5" s="215"/>
      <c r="I5" s="215"/>
      <c r="J5" s="215"/>
      <c r="K5" s="215"/>
      <c r="L5" s="215"/>
      <c r="M5" s="215"/>
    </row>
    <row r="6" spans="1:15" s="14" customFormat="1">
      <c r="A6" s="60" t="s">
        <v>59</v>
      </c>
      <c r="B6" s="12" t="s">
        <v>8</v>
      </c>
      <c r="C6" s="12" t="s">
        <v>24</v>
      </c>
      <c r="D6" s="23">
        <v>36433</v>
      </c>
      <c r="E6" s="99">
        <v>24.551650209999998</v>
      </c>
      <c r="F6" s="66">
        <v>29403</v>
      </c>
      <c r="G6" s="163">
        <v>1.7520228773802591</v>
      </c>
      <c r="H6" s="96">
        <v>5.0911080328655878</v>
      </c>
      <c r="I6" s="96">
        <v>4.1906517729305426</v>
      </c>
      <c r="J6" s="96">
        <v>5.3059099626150186</v>
      </c>
      <c r="K6" s="96">
        <v>5.0514078919357219</v>
      </c>
      <c r="L6" s="96">
        <v>3.6499031017924288</v>
      </c>
      <c r="M6" s="96">
        <v>5.7242047193144741</v>
      </c>
    </row>
    <row r="7" spans="1:15" s="2" customFormat="1" ht="12.75" customHeight="1">
      <c r="A7" s="60" t="s">
        <v>32</v>
      </c>
      <c r="B7" s="12" t="s">
        <v>8</v>
      </c>
      <c r="C7" s="12" t="s">
        <v>19</v>
      </c>
      <c r="D7" s="25">
        <v>40834</v>
      </c>
      <c r="E7" s="136">
        <v>5.5839999999999996</v>
      </c>
      <c r="F7" s="137">
        <v>4301</v>
      </c>
      <c r="G7" s="76">
        <v>2.25</v>
      </c>
      <c r="H7" s="76">
        <v>8.52</v>
      </c>
      <c r="I7" s="76">
        <v>4.0599999999999996</v>
      </c>
      <c r="J7" s="76">
        <v>5.28</v>
      </c>
      <c r="K7" s="76" t="s">
        <v>64</v>
      </c>
      <c r="L7" s="76" t="s">
        <v>64</v>
      </c>
      <c r="M7" s="78">
        <v>5.27</v>
      </c>
    </row>
    <row r="8" spans="1:15" s="2" customFormat="1" ht="12.75" customHeight="1">
      <c r="A8" s="60" t="s">
        <v>36</v>
      </c>
      <c r="B8" s="12" t="s">
        <v>8</v>
      </c>
      <c r="C8" s="12" t="s">
        <v>19</v>
      </c>
      <c r="D8" s="25">
        <v>36738</v>
      </c>
      <c r="E8" s="100">
        <v>73.130161000000001</v>
      </c>
      <c r="F8" s="26">
        <v>43222</v>
      </c>
      <c r="G8" s="120">
        <v>2.78</v>
      </c>
      <c r="H8" s="109">
        <v>8.85</v>
      </c>
      <c r="I8" s="109">
        <v>4.41</v>
      </c>
      <c r="J8" s="109">
        <v>5.66</v>
      </c>
      <c r="K8" s="109">
        <v>4.37</v>
      </c>
      <c r="L8" s="109">
        <v>4.59</v>
      </c>
      <c r="M8" s="120">
        <v>5.12</v>
      </c>
    </row>
    <row r="9" spans="1:15" ht="12.75" customHeight="1">
      <c r="A9" s="61" t="s">
        <v>11</v>
      </c>
      <c r="B9" s="27" t="s">
        <v>8</v>
      </c>
      <c r="C9" s="27" t="s">
        <v>19</v>
      </c>
      <c r="D9" s="28">
        <v>37816</v>
      </c>
      <c r="E9" s="142">
        <v>24.267992111617502</v>
      </c>
      <c r="F9" s="143">
        <v>27165</v>
      </c>
      <c r="G9" s="144">
        <v>1.7280543464981202</v>
      </c>
      <c r="H9" s="144">
        <v>8.4691883129497825</v>
      </c>
      <c r="I9" s="144">
        <v>5.2580739634478624</v>
      </c>
      <c r="J9" s="144">
        <v>5.9980269061121527</v>
      </c>
      <c r="K9" s="13">
        <v>5.2330412591305109</v>
      </c>
      <c r="L9" s="138">
        <v>3.0535344301499512</v>
      </c>
      <c r="M9" s="13">
        <v>3.2455204563755835</v>
      </c>
    </row>
    <row r="10" spans="1:15" s="20" customFormat="1" ht="23.25" customHeight="1">
      <c r="A10" s="43" t="s">
        <v>41</v>
      </c>
      <c r="B10" s="44" t="s">
        <v>8</v>
      </c>
      <c r="C10" s="44"/>
      <c r="D10" s="45"/>
      <c r="E10" s="65">
        <f>SUM(E6:E9)</f>
        <v>127.5338033216175</v>
      </c>
      <c r="F10" s="46">
        <f>SUM(F6:F9)</f>
        <v>104091</v>
      </c>
      <c r="G10" s="130">
        <f>($E$6*G6+$E$7*G7+$E$8*G8+$E$9*G9+$E$31*G31)/($E$10+$E$31)</f>
        <v>2.0601256848565881</v>
      </c>
      <c r="H10" s="131">
        <f>($E$6*H6+$E$7*H7+$E$8*H8+$E$9*H9+$E$31*H31)/($E$10+$E$31)</f>
        <v>7.2004765136952358</v>
      </c>
      <c r="I10" s="131">
        <f>($E$6*I6+$E$7*I7+$E$8*I8+$E$9*I9+$E$31*I31)/($E$10+$E$31)</f>
        <v>4.3743437710314925</v>
      </c>
      <c r="J10" s="131">
        <f>($E$6*J6+$E$8*J8+$E$9*J9+$E$31*J31+E7*J7)/($E$6+$E$8+$E$9+$E$31+E7)</f>
        <v>5.4885602191415792</v>
      </c>
      <c r="K10" s="131">
        <f>($E$6*K6+$E$8*K8+$E$9*K9+$E$31*K31)/($E$6+$E$8+$E$9+$E$31)</f>
        <v>4.6594030408259508</v>
      </c>
      <c r="L10" s="131">
        <f>($E$6*L6+$E$8*L8+$E$9*L9+$E$31*L31)/($E$6+$E$8+$E$9+$E$31)</f>
        <v>4.3020850335069163</v>
      </c>
      <c r="M10" s="132">
        <f>($E$6*M6+$E$7*M7+$E$8*M8+$E$9*M9+$E$31*M31)/($E$10+$E$31)</f>
        <v>5.733005807929846</v>
      </c>
    </row>
    <row r="11" spans="1:15" s="21" customFormat="1" ht="12" customHeight="1">
      <c r="A11" s="57"/>
      <c r="B11" s="39"/>
      <c r="C11" s="39"/>
      <c r="D11" s="40"/>
      <c r="E11" s="41"/>
      <c r="F11" s="42"/>
      <c r="G11" s="31"/>
      <c r="H11" s="31"/>
      <c r="I11" s="31"/>
      <c r="J11" s="31"/>
      <c r="K11" s="31"/>
      <c r="L11" s="31"/>
      <c r="M11" s="111"/>
    </row>
    <row r="12" spans="1:15" ht="21" customHeight="1">
      <c r="A12" s="216" t="s">
        <v>40</v>
      </c>
      <c r="B12" s="216"/>
      <c r="C12" s="216"/>
      <c r="D12" s="216"/>
      <c r="E12" s="216"/>
      <c r="F12" s="216"/>
      <c r="G12" s="216"/>
      <c r="H12" s="216"/>
      <c r="I12" s="216"/>
      <c r="J12" s="216"/>
      <c r="K12" s="216"/>
      <c r="L12" s="216"/>
      <c r="M12" s="216"/>
    </row>
    <row r="13" spans="1:15">
      <c r="A13" s="63" t="s">
        <v>60</v>
      </c>
      <c r="B13" s="12" t="s">
        <v>8</v>
      </c>
      <c r="C13" s="12" t="s">
        <v>17</v>
      </c>
      <c r="D13" s="23">
        <v>36606</v>
      </c>
      <c r="E13" s="99">
        <v>12.68155756</v>
      </c>
      <c r="F13" s="66">
        <v>23792</v>
      </c>
      <c r="G13" s="163">
        <v>3.4279625208899525</v>
      </c>
      <c r="H13" s="96">
        <v>7.0760654310860982</v>
      </c>
      <c r="I13" s="96">
        <v>5.5127703847979381</v>
      </c>
      <c r="J13" s="96">
        <v>7.0063270875003525</v>
      </c>
      <c r="K13" s="96">
        <v>5.5429850814284753</v>
      </c>
      <c r="L13" s="96">
        <v>3.6786157919086238</v>
      </c>
      <c r="M13" s="96">
        <v>5.6422043201720173</v>
      </c>
    </row>
    <row r="14" spans="1:15">
      <c r="A14" s="63" t="s">
        <v>28</v>
      </c>
      <c r="B14" s="12" t="s">
        <v>8</v>
      </c>
      <c r="C14" s="12" t="s">
        <v>18</v>
      </c>
      <c r="D14" s="23">
        <v>36091</v>
      </c>
      <c r="E14" s="100">
        <v>0.49631315999999898</v>
      </c>
      <c r="F14" s="26">
        <v>529</v>
      </c>
      <c r="G14" s="76">
        <v>6.9437772606372183</v>
      </c>
      <c r="H14" s="76">
        <v>6.9437772606372183</v>
      </c>
      <c r="I14" s="76">
        <v>5.2076785634949108</v>
      </c>
      <c r="J14" s="76">
        <v>5.9373228236169195</v>
      </c>
      <c r="K14" s="76">
        <v>4.5952058377060734</v>
      </c>
      <c r="L14" s="138" t="s">
        <v>64</v>
      </c>
      <c r="M14" s="76">
        <v>5.1693875237681652</v>
      </c>
      <c r="N14" s="2"/>
      <c r="O14" s="2"/>
    </row>
    <row r="15" spans="1:15" ht="13.5" customHeight="1">
      <c r="A15" s="63" t="s">
        <v>15</v>
      </c>
      <c r="B15" s="12" t="s">
        <v>8</v>
      </c>
      <c r="C15" s="12" t="s">
        <v>22</v>
      </c>
      <c r="D15" s="23">
        <v>4.1063829196259997E-2</v>
      </c>
      <c r="E15" s="100">
        <v>6.2902100000000197E-2</v>
      </c>
      <c r="F15" s="26">
        <v>104</v>
      </c>
      <c r="G15" s="76">
        <v>4.3636099833850972</v>
      </c>
      <c r="H15" s="76">
        <v>4.3636099833850972</v>
      </c>
      <c r="I15" s="76">
        <v>3.242874478975577</v>
      </c>
      <c r="J15" s="76">
        <v>5.0212005233739143</v>
      </c>
      <c r="K15" s="76">
        <v>3.210866987703298</v>
      </c>
      <c r="L15" s="138" t="s">
        <v>64</v>
      </c>
      <c r="M15" s="76">
        <v>4.1881500575531971</v>
      </c>
      <c r="N15" s="2"/>
      <c r="O15" s="2"/>
    </row>
    <row r="16" spans="1:15" ht="12.75" customHeight="1">
      <c r="A16" s="63" t="s">
        <v>33</v>
      </c>
      <c r="B16" s="12" t="s">
        <v>8</v>
      </c>
      <c r="C16" s="12" t="s">
        <v>17</v>
      </c>
      <c r="D16" s="23">
        <v>39514</v>
      </c>
      <c r="E16" s="100">
        <v>0.650285329999999</v>
      </c>
      <c r="F16" s="26">
        <v>1762</v>
      </c>
      <c r="G16" s="76">
        <v>3.9474995084787023</v>
      </c>
      <c r="H16" s="76">
        <v>3.9474995084787023</v>
      </c>
      <c r="I16" s="76">
        <v>3.55359228044827</v>
      </c>
      <c r="J16" s="76">
        <v>4.394360397997632</v>
      </c>
      <c r="K16" s="76">
        <v>3.7767266391587784</v>
      </c>
      <c r="L16" s="138" t="s">
        <v>64</v>
      </c>
      <c r="M16" s="76">
        <v>5.0186270185699433</v>
      </c>
      <c r="N16" s="2"/>
      <c r="O16" s="2"/>
    </row>
    <row r="17" spans="1:15" ht="12.75" customHeight="1">
      <c r="A17" s="60" t="s">
        <v>12</v>
      </c>
      <c r="B17" s="12" t="s">
        <v>8</v>
      </c>
      <c r="C17" s="12" t="s">
        <v>20</v>
      </c>
      <c r="D17" s="25">
        <v>40834</v>
      </c>
      <c r="E17" s="136">
        <v>3.2610000000000001</v>
      </c>
      <c r="F17" s="137">
        <v>3126</v>
      </c>
      <c r="G17" s="76">
        <v>4.0599999999999996</v>
      </c>
      <c r="H17" s="76">
        <v>15.17</v>
      </c>
      <c r="I17" s="138">
        <v>8.67</v>
      </c>
      <c r="J17" s="138">
        <v>7.63</v>
      </c>
      <c r="K17" s="138" t="s">
        <v>64</v>
      </c>
      <c r="L17" s="138" t="s">
        <v>64</v>
      </c>
      <c r="M17" s="76">
        <v>7.42</v>
      </c>
      <c r="N17" s="84"/>
      <c r="O17" s="2"/>
    </row>
    <row r="18" spans="1:15">
      <c r="A18" s="60" t="s">
        <v>37</v>
      </c>
      <c r="B18" s="12" t="s">
        <v>8</v>
      </c>
      <c r="C18" s="12" t="s">
        <v>17</v>
      </c>
      <c r="D18" s="25">
        <v>38245</v>
      </c>
      <c r="E18" s="100">
        <v>35.573996000000001</v>
      </c>
      <c r="F18" s="26">
        <v>35304</v>
      </c>
      <c r="G18" s="120">
        <v>3.27</v>
      </c>
      <c r="H18" s="120">
        <v>10.82</v>
      </c>
      <c r="I18" s="109">
        <v>6.16</v>
      </c>
      <c r="J18" s="109">
        <v>7.19</v>
      </c>
      <c r="K18" s="109">
        <v>4.9800000000000004</v>
      </c>
      <c r="L18" s="109">
        <v>4.63</v>
      </c>
      <c r="M18" s="109">
        <v>5.56</v>
      </c>
      <c r="N18" s="2"/>
      <c r="O18" s="2"/>
    </row>
    <row r="19" spans="1:15" ht="12.75" customHeight="1">
      <c r="A19" s="62" t="s">
        <v>13</v>
      </c>
      <c r="B19" s="22" t="s">
        <v>8</v>
      </c>
      <c r="C19" s="22" t="s">
        <v>21</v>
      </c>
      <c r="D19" s="23">
        <v>37834</v>
      </c>
      <c r="E19" s="142">
        <v>36.175334180189196</v>
      </c>
      <c r="F19" s="143">
        <v>38153</v>
      </c>
      <c r="G19" s="144">
        <v>3.1639766850273476</v>
      </c>
      <c r="H19" s="144">
        <v>12.02860302918014</v>
      </c>
      <c r="I19" s="144">
        <v>8.1171137282634689</v>
      </c>
      <c r="J19" s="144">
        <v>7.9246217226682791</v>
      </c>
      <c r="K19" s="13">
        <v>6.1275262923501383</v>
      </c>
      <c r="L19" s="138">
        <v>3.6906218988289829</v>
      </c>
      <c r="M19" s="13">
        <v>4.1311753233072901</v>
      </c>
      <c r="N19" s="2"/>
      <c r="O19" s="2"/>
    </row>
    <row r="20" spans="1:15" ht="12.75" customHeight="1">
      <c r="A20" s="63" t="s">
        <v>34</v>
      </c>
      <c r="B20" s="22" t="s">
        <v>8</v>
      </c>
      <c r="C20" s="22" t="s">
        <v>30</v>
      </c>
      <c r="D20" s="23">
        <v>39078</v>
      </c>
      <c r="E20" s="142">
        <v>10.351315381081401</v>
      </c>
      <c r="F20" s="143">
        <v>14540</v>
      </c>
      <c r="G20" s="144">
        <v>6.1426008562744272</v>
      </c>
      <c r="H20" s="144">
        <v>20.194272714834362</v>
      </c>
      <c r="I20" s="144">
        <v>13.230498160402782</v>
      </c>
      <c r="J20" s="144">
        <v>11.569017096535216</v>
      </c>
      <c r="K20" s="13">
        <v>8.0380498392657262</v>
      </c>
      <c r="L20" s="138" t="s">
        <v>65</v>
      </c>
      <c r="M20" s="13">
        <v>0.23593806924131489</v>
      </c>
      <c r="N20" s="2"/>
      <c r="O20" s="2"/>
    </row>
    <row r="21" spans="1:15" ht="12.75" customHeight="1">
      <c r="A21" s="32" t="s">
        <v>40</v>
      </c>
      <c r="B21" s="33" t="s">
        <v>8</v>
      </c>
      <c r="C21" s="33"/>
      <c r="D21" s="34"/>
      <c r="E21" s="69">
        <f>SUM(E13:E20)</f>
        <v>99.252703711270598</v>
      </c>
      <c r="F21" s="35">
        <f>SUM(F13:F20)</f>
        <v>117310</v>
      </c>
      <c r="G21" s="133">
        <f>($E$13*G13+$E$14*G14+$E$15*G15+$E$16*G16+$E$17*G17+$E$18*G18+$E$19*G19+$E$20*G20)/$E$21</f>
        <v>3.6005891981644971</v>
      </c>
      <c r="H21" s="134">
        <f>($E$13*H13+$E$14*H14+$E$15*H15+$E$16*H16+$E$17*H17+$E$18*H18+$E$19*H19+$E$20*H20)/$E$21</f>
        <v>11.834230033172947</v>
      </c>
      <c r="I21" s="134">
        <f>($E$13*I13+$E$14*I14+$E$15*I15+$E$16*I16+$E$17*I17+$E$18*I18+$E$19*I19+$E$20*I20)/$E$21</f>
        <v>7.5868062521877944</v>
      </c>
      <c r="J21" s="134">
        <f>($E$13*J13+$E$14*J14+$E$15*J15+$E$16*J16+$E$18*J18+$E$19*J19+$E$20*J20+E17*J17)/($E$21)</f>
        <v>7.8794849866795946</v>
      </c>
      <c r="K21" s="134">
        <f>($E$13*K13+$E$14*K14+$E$15*K15+$E$16*K16+$E$18*K18+$E$19*K19+$E$20*K20)/($E$21-$E$17)</f>
        <v>5.8052982132147957</v>
      </c>
      <c r="L21" s="134">
        <f>($E$13*L13+$E$19*L19)/($E$13+$E$19)</f>
        <v>3.6875055291509509</v>
      </c>
      <c r="M21" s="135">
        <f>($E$13*M13+$E$14*M14+$E$15*M15+$E$16*M16+$E$17*M17+$E$18*M18+$E$19*M19+$E$20*M20)/$E$21</f>
        <v>4.5492112052240374</v>
      </c>
    </row>
    <row r="22" spans="1:15" s="14" customFormat="1" ht="12.75" customHeight="1">
      <c r="A22" s="58"/>
      <c r="B22" s="15"/>
      <c r="C22" s="15"/>
      <c r="D22" s="47"/>
      <c r="E22" s="71"/>
      <c r="F22" s="30"/>
      <c r="G22" s="83"/>
      <c r="H22" s="84"/>
      <c r="I22" s="84"/>
      <c r="J22" s="84"/>
      <c r="K22" s="84"/>
      <c r="L22" s="84"/>
      <c r="M22" s="85"/>
    </row>
    <row r="23" spans="1:15" ht="12.75" customHeight="1">
      <c r="A23" s="63" t="s">
        <v>61</v>
      </c>
      <c r="B23" s="12" t="s">
        <v>9</v>
      </c>
      <c r="C23" s="12" t="s">
        <v>17</v>
      </c>
      <c r="D23" s="23">
        <v>38808</v>
      </c>
      <c r="E23" s="99">
        <v>1.1787633878814685</v>
      </c>
      <c r="F23" s="66">
        <v>686</v>
      </c>
      <c r="G23" s="163">
        <v>1.4131918416845377</v>
      </c>
      <c r="H23" s="78">
        <v>1.8371951102578166</v>
      </c>
      <c r="I23" s="78">
        <v>0.14215016802896496</v>
      </c>
      <c r="J23" s="78">
        <v>3.4802735376667115</v>
      </c>
      <c r="K23" s="78">
        <v>3.2122518903617836</v>
      </c>
      <c r="L23" s="78" t="s">
        <v>64</v>
      </c>
      <c r="M23" s="96">
        <v>4.3881701940150508</v>
      </c>
    </row>
    <row r="24" spans="1:15" ht="12.75" customHeight="1">
      <c r="A24" s="62" t="s">
        <v>14</v>
      </c>
      <c r="B24" s="22" t="s">
        <v>9</v>
      </c>
      <c r="C24" s="22" t="s">
        <v>21</v>
      </c>
      <c r="D24" s="23">
        <v>37816</v>
      </c>
      <c r="E24" s="142">
        <v>2.3872070711332154</v>
      </c>
      <c r="F24" s="143">
        <v>2110</v>
      </c>
      <c r="G24" s="13">
        <v>0.34731374333183407</v>
      </c>
      <c r="H24" s="13">
        <v>5.3070729986982812</v>
      </c>
      <c r="I24" s="13">
        <v>3.0344460964711439</v>
      </c>
      <c r="J24" s="13">
        <v>3.3605068505524027</v>
      </c>
      <c r="K24" s="13">
        <v>3.2845102379231328</v>
      </c>
      <c r="L24" s="138">
        <v>1.820774092485089</v>
      </c>
      <c r="M24" s="13">
        <v>2.2028462091159273</v>
      </c>
    </row>
    <row r="25" spans="1:15" ht="12.75" customHeight="1">
      <c r="A25" s="32" t="s">
        <v>40</v>
      </c>
      <c r="B25" s="33" t="s">
        <v>9</v>
      </c>
      <c r="C25" s="37"/>
      <c r="D25" s="38"/>
      <c r="E25" s="70">
        <f>SUM(E23:E24)</f>
        <v>3.5659704590146841</v>
      </c>
      <c r="F25" s="36">
        <f>SUM(F23:F24)</f>
        <v>2796</v>
      </c>
      <c r="G25" s="133">
        <f>($E$23*G23+$E$24*G24)/$E$25</f>
        <v>0.69964926958575935</v>
      </c>
      <c r="H25" s="134">
        <f>($E$23*H23+$E$24*H24)/$E$25</f>
        <v>4.1600738683568492</v>
      </c>
      <c r="I25" s="134">
        <f>($E$23*I23+$E$24*I24)/$E$25</f>
        <v>2.0783718421969466</v>
      </c>
      <c r="J25" s="134">
        <f>($E$23*J23+$E$24*J24)/$E$25</f>
        <v>3.4000967987813095</v>
      </c>
      <c r="K25" s="134">
        <f>($E$23*K23+$E$24*K24)/$E$25</f>
        <v>3.2606245956966773</v>
      </c>
      <c r="L25" s="134">
        <f>L24</f>
        <v>1.820774092485089</v>
      </c>
      <c r="M25" s="135">
        <f>($E$23*M23+$E$24*M24)/$E$25</f>
        <v>2.9252245724998165</v>
      </c>
    </row>
    <row r="26" spans="1:15" s="14" customFormat="1" ht="12.75" customHeight="1">
      <c r="A26" s="58"/>
      <c r="B26" s="15"/>
      <c r="C26" s="15"/>
      <c r="D26" s="47"/>
      <c r="E26" s="71"/>
      <c r="F26" s="30"/>
      <c r="G26" s="83"/>
      <c r="H26" s="81"/>
      <c r="I26" s="81"/>
      <c r="J26" s="81"/>
      <c r="K26" s="81"/>
      <c r="L26" s="81"/>
      <c r="M26" s="82"/>
    </row>
    <row r="27" spans="1:15" s="20" customFormat="1" ht="21" customHeight="1">
      <c r="A27" s="53" t="s">
        <v>42</v>
      </c>
      <c r="B27" s="54"/>
      <c r="C27" s="54"/>
      <c r="D27" s="54"/>
      <c r="E27" s="70">
        <f>E25+E21</f>
        <v>102.81867417028528</v>
      </c>
      <c r="F27" s="36">
        <f>F25+F21</f>
        <v>120106</v>
      </c>
      <c r="G27" s="86">
        <f>($E$21*G21+$E$25*G25)/$E$27</f>
        <v>3.4999784270942982</v>
      </c>
      <c r="H27" s="86">
        <f t="shared" ref="H27:M27" si="0">($E$21*H21+$E$25*H25)/$E$27</f>
        <v>11.56807396373874</v>
      </c>
      <c r="I27" s="86">
        <f t="shared" si="0"/>
        <v>7.3957620227230638</v>
      </c>
      <c r="J27" s="86">
        <f t="shared" si="0"/>
        <v>7.7241302704142401</v>
      </c>
      <c r="K27" s="86">
        <f t="shared" si="0"/>
        <v>5.7170435160877426</v>
      </c>
      <c r="L27" s="86">
        <f t="shared" si="0"/>
        <v>3.6227633097848475</v>
      </c>
      <c r="M27" s="86">
        <f t="shared" si="0"/>
        <v>4.4928878923155455</v>
      </c>
    </row>
    <row r="28" spans="1:15" s="20" customFormat="1" ht="26.25" customHeight="1">
      <c r="A28" s="217" t="s">
        <v>43</v>
      </c>
      <c r="B28" s="217"/>
      <c r="C28" s="217"/>
      <c r="D28" s="217"/>
      <c r="E28" s="72">
        <f>SUM(E10,E27)</f>
        <v>230.35247749190279</v>
      </c>
      <c r="F28" s="55">
        <f>SUM(F10, F27)</f>
        <v>224197</v>
      </c>
      <c r="G28" s="141"/>
      <c r="H28" s="218"/>
      <c r="I28" s="219"/>
      <c r="J28" s="219"/>
      <c r="K28" s="219"/>
      <c r="L28" s="219"/>
      <c r="M28" s="220"/>
    </row>
    <row r="29" spans="1:15" s="21" customFormat="1" ht="10.5" customHeight="1">
      <c r="A29" s="59"/>
      <c r="B29" s="48"/>
      <c r="C29" s="48"/>
      <c r="D29" s="48"/>
      <c r="E29" s="49"/>
      <c r="F29" s="30"/>
      <c r="G29" s="83"/>
      <c r="H29" s="83"/>
      <c r="I29" s="83"/>
      <c r="J29" s="83"/>
      <c r="K29" s="83"/>
      <c r="L29" s="83"/>
      <c r="M29" s="87"/>
    </row>
    <row r="30" spans="1:15" ht="22.5" customHeight="1">
      <c r="A30" s="56" t="s">
        <v>23</v>
      </c>
      <c r="B30" s="50"/>
      <c r="C30" s="50"/>
      <c r="D30" s="50"/>
      <c r="E30" s="51"/>
      <c r="F30" s="52"/>
      <c r="G30" s="88"/>
      <c r="H30" s="113"/>
      <c r="I30" s="113"/>
      <c r="J30" s="113"/>
      <c r="K30" s="113"/>
      <c r="L30" s="113"/>
      <c r="M30" s="114"/>
    </row>
    <row r="31" spans="1:15" ht="39" customHeight="1" thickBot="1">
      <c r="A31" s="64" t="s">
        <v>38</v>
      </c>
      <c r="B31" s="12" t="s">
        <v>8</v>
      </c>
      <c r="C31" s="12" t="s">
        <v>18</v>
      </c>
      <c r="D31" s="23">
        <v>36495</v>
      </c>
      <c r="E31" s="105">
        <v>60.435000000000002</v>
      </c>
      <c r="F31" s="106">
        <v>12338</v>
      </c>
      <c r="G31" s="107">
        <v>1.43</v>
      </c>
      <c r="H31" s="107">
        <v>5.43</v>
      </c>
      <c r="I31" s="107">
        <v>4.08</v>
      </c>
      <c r="J31" s="107">
        <v>5.17</v>
      </c>
      <c r="K31" s="107">
        <v>4.62</v>
      </c>
      <c r="L31" s="107">
        <v>4.72</v>
      </c>
      <c r="M31" s="108">
        <v>7.52</v>
      </c>
    </row>
    <row r="32" spans="1:15" ht="31.5" customHeight="1">
      <c r="A32" s="221" t="s">
        <v>31</v>
      </c>
      <c r="B32" s="222"/>
      <c r="C32" s="222"/>
      <c r="D32" s="223"/>
      <c r="E32" s="115">
        <f>E28+E31</f>
        <v>290.78747749190279</v>
      </c>
      <c r="F32" s="116">
        <f>F28+F31</f>
        <v>236535</v>
      </c>
      <c r="G32" s="117"/>
      <c r="H32" s="118"/>
      <c r="I32" s="118"/>
      <c r="J32" s="118"/>
      <c r="K32" s="118"/>
      <c r="L32" s="118"/>
      <c r="M32" s="118"/>
    </row>
    <row r="33" spans="1:13" ht="41.25" customHeight="1">
      <c r="A33" s="204" t="s">
        <v>53</v>
      </c>
      <c r="B33" s="205"/>
      <c r="C33" s="205"/>
      <c r="D33" s="205"/>
      <c r="E33" s="205"/>
      <c r="F33" s="205"/>
      <c r="G33" s="205"/>
      <c r="H33" s="205"/>
      <c r="I33" s="205"/>
      <c r="J33" s="205"/>
      <c r="K33" s="205"/>
      <c r="L33" s="205"/>
      <c r="M33" s="206"/>
    </row>
    <row r="34" spans="1:13" s="4" customFormat="1" ht="24" customHeight="1">
      <c r="A34" s="207" t="s">
        <v>29</v>
      </c>
      <c r="B34" s="208"/>
      <c r="C34" s="208"/>
      <c r="D34" s="208"/>
      <c r="E34" s="208"/>
      <c r="F34" s="208"/>
      <c r="G34" s="208"/>
      <c r="H34" s="208"/>
      <c r="I34" s="208"/>
      <c r="J34" s="208"/>
      <c r="K34" s="208"/>
      <c r="L34" s="208"/>
      <c r="M34" s="209"/>
    </row>
    <row r="35" spans="1:13" s="4" customFormat="1" ht="24" customHeight="1">
      <c r="A35" s="127" t="s">
        <v>49</v>
      </c>
      <c r="B35" s="128"/>
      <c r="C35" s="128"/>
      <c r="D35" s="128"/>
      <c r="E35" s="128"/>
      <c r="F35" s="128"/>
      <c r="G35" s="128"/>
      <c r="H35" s="128"/>
      <c r="I35" s="128"/>
      <c r="J35" s="128"/>
      <c r="K35" s="128"/>
      <c r="L35" s="128"/>
      <c r="M35" s="129"/>
    </row>
    <row r="36" spans="1:13" ht="22.5" customHeight="1">
      <c r="B36" s="11"/>
      <c r="C36" s="11"/>
      <c r="D36" s="11"/>
      <c r="E36" s="210" t="s">
        <v>46</v>
      </c>
      <c r="F36" s="211"/>
      <c r="G36" s="89">
        <f>($E$10*G10+$E$21*G21+$E$25*G25+$E$31*G31)/$E$32</f>
        <v>2.4382785033392373</v>
      </c>
      <c r="H36" s="89">
        <f t="shared" ref="H36:M36" si="1">($E$10*H10+$E$21*H21+$E$25*H25+$E$31*H31)/$E$32</f>
        <v>8.3768402070985921</v>
      </c>
      <c r="I36" s="89">
        <f t="shared" si="1"/>
        <v>5.3815038986841541</v>
      </c>
      <c r="J36" s="89">
        <f t="shared" si="1"/>
        <v>6.2128216751690131</v>
      </c>
      <c r="K36" s="89">
        <f t="shared" si="1"/>
        <v>5.02518175165745</v>
      </c>
      <c r="L36" s="89">
        <f t="shared" si="1"/>
        <v>4.1487418828569433</v>
      </c>
      <c r="M36" s="89">
        <f t="shared" si="1"/>
        <v>5.6659111514859015</v>
      </c>
    </row>
    <row r="37" spans="1:13" ht="16.5" customHeight="1">
      <c r="B37" s="10"/>
      <c r="C37" s="10"/>
      <c r="D37" s="10"/>
      <c r="E37" s="16"/>
      <c r="F37" s="119" t="s">
        <v>54</v>
      </c>
      <c r="G37" s="90"/>
      <c r="H37" s="90">
        <f>H36-'DEC-2014'!H39</f>
        <v>3.0481321729139248</v>
      </c>
      <c r="I37" s="90">
        <f>I36-'DEC-2014'!I39</f>
        <v>1.0962046770618148</v>
      </c>
      <c r="J37" s="90">
        <f>J36-'DEC-2014'!J39</f>
        <v>0.20813930375452561</v>
      </c>
      <c r="K37" s="90">
        <f>K36-'DEC-2014'!K39</f>
        <v>0.39712592919494405</v>
      </c>
      <c r="L37" s="90">
        <f>L36-'DEC-2014'!L39</f>
        <v>0.12308632892055638</v>
      </c>
      <c r="M37" s="90">
        <f>M36-'DEC-2014'!M39</f>
        <v>0.24432818873570827</v>
      </c>
    </row>
    <row r="38" spans="1:13">
      <c r="E38" s="17"/>
      <c r="F38" s="67"/>
      <c r="G38" s="67"/>
      <c r="H38" s="9"/>
      <c r="I38" s="9"/>
      <c r="J38" s="9"/>
      <c r="K38" s="9"/>
      <c r="L38" s="9"/>
      <c r="M38" s="9"/>
    </row>
    <row r="39" spans="1:13">
      <c r="E39" s="18"/>
      <c r="F39" s="67"/>
      <c r="G39" s="67"/>
      <c r="H39" s="6"/>
      <c r="I39" s="6"/>
      <c r="J39" s="6"/>
      <c r="K39" s="6"/>
      <c r="L39" s="6"/>
      <c r="M39" s="6"/>
    </row>
    <row r="40" spans="1:13">
      <c r="H40" s="7"/>
      <c r="I40" s="6"/>
      <c r="J40" s="6"/>
      <c r="K40" s="6"/>
      <c r="L40" s="6"/>
      <c r="M40" s="6"/>
    </row>
    <row r="41" spans="1:13">
      <c r="A41" s="20" t="s">
        <v>62</v>
      </c>
      <c r="B41" s="92"/>
      <c r="C41" s="92"/>
      <c r="D41" s="20"/>
      <c r="E41" s="93">
        <f>E32-'DEC-2014'!E35</f>
        <v>10.080897523821591</v>
      </c>
      <c r="F41" s="94">
        <f>E41/'DEC-2014'!E35</f>
        <v>3.5912580050556267E-2</v>
      </c>
      <c r="H41" s="6"/>
      <c r="I41" s="6"/>
      <c r="J41" s="6"/>
      <c r="K41" s="6"/>
      <c r="L41" s="6"/>
      <c r="M41" s="6"/>
    </row>
    <row r="42" spans="1:13">
      <c r="A42" s="20" t="s">
        <v>63</v>
      </c>
      <c r="B42" s="92"/>
      <c r="C42" s="92"/>
      <c r="D42" s="20"/>
      <c r="E42" s="95">
        <f>F32-'DEC-2014'!F35</f>
        <v>652</v>
      </c>
      <c r="F42" s="94">
        <f>E42/'DEC-2014'!F35</f>
        <v>2.7640821932907417E-3</v>
      </c>
      <c r="H42" s="5"/>
      <c r="I42" s="5"/>
      <c r="J42" s="5"/>
      <c r="K42" s="5"/>
      <c r="L42" s="5"/>
      <c r="M42" s="5"/>
    </row>
  </sheetData>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O42"/>
  <sheetViews>
    <sheetView zoomScaleNormal="100" workbookViewId="0">
      <pane ySplit="3" topLeftCell="A4" activePane="bottomLeft" state="frozen"/>
      <selection pane="bottomLeft" activeCell="S23" sqref="S23"/>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8" customWidth="1"/>
    <col min="7" max="7" width="9.5703125" style="68" customWidth="1"/>
    <col min="8" max="13" width="9" style="1" customWidth="1"/>
    <col min="14" max="16384" width="9.140625" style="1"/>
  </cols>
  <sheetData>
    <row r="1" spans="1:15" s="3" customFormat="1" ht="27" customHeight="1">
      <c r="A1" s="194" t="s">
        <v>66</v>
      </c>
      <c r="B1" s="194"/>
      <c r="C1" s="194"/>
      <c r="D1" s="194"/>
      <c r="E1" s="194"/>
      <c r="F1" s="194"/>
      <c r="G1" s="194"/>
      <c r="H1" s="194"/>
      <c r="I1" s="194"/>
      <c r="J1" s="194"/>
      <c r="K1" s="194"/>
      <c r="L1" s="194"/>
      <c r="M1" s="194"/>
    </row>
    <row r="2" spans="1:15" ht="24" customHeight="1">
      <c r="A2" s="195" t="s">
        <v>0</v>
      </c>
      <c r="B2" s="196" t="s">
        <v>10</v>
      </c>
      <c r="C2" s="197" t="s">
        <v>16</v>
      </c>
      <c r="D2" s="198" t="s">
        <v>35</v>
      </c>
      <c r="E2" s="199" t="s">
        <v>52</v>
      </c>
      <c r="F2" s="200" t="s">
        <v>1</v>
      </c>
      <c r="G2" s="201" t="s">
        <v>2</v>
      </c>
      <c r="H2" s="202"/>
      <c r="I2" s="202"/>
      <c r="J2" s="202"/>
      <c r="K2" s="202"/>
      <c r="L2" s="202"/>
      <c r="M2" s="203"/>
    </row>
    <row r="3" spans="1:15" ht="42.75" customHeight="1">
      <c r="A3" s="195"/>
      <c r="B3" s="196"/>
      <c r="C3" s="197"/>
      <c r="D3" s="198"/>
      <c r="E3" s="199"/>
      <c r="F3" s="200"/>
      <c r="G3" s="74" t="s">
        <v>47</v>
      </c>
      <c r="H3" s="149" t="s">
        <v>3</v>
      </c>
      <c r="I3" s="149" t="s">
        <v>4</v>
      </c>
      <c r="J3" s="149" t="s">
        <v>5</v>
      </c>
      <c r="K3" s="149" t="s">
        <v>6</v>
      </c>
      <c r="L3" s="73" t="s">
        <v>48</v>
      </c>
      <c r="M3" s="150" t="s">
        <v>7</v>
      </c>
    </row>
    <row r="4" spans="1:15" ht="26.25" customHeight="1">
      <c r="A4" s="212" t="s">
        <v>44</v>
      </c>
      <c r="B4" s="213"/>
      <c r="C4" s="213"/>
      <c r="D4" s="213"/>
      <c r="E4" s="213"/>
      <c r="F4" s="213"/>
      <c r="G4" s="213"/>
      <c r="H4" s="213"/>
      <c r="I4" s="213"/>
      <c r="J4" s="213"/>
      <c r="K4" s="213"/>
      <c r="L4" s="213"/>
      <c r="M4" s="214"/>
    </row>
    <row r="5" spans="1:15" ht="23.25" customHeight="1">
      <c r="A5" s="215" t="s">
        <v>39</v>
      </c>
      <c r="B5" s="215"/>
      <c r="C5" s="215"/>
      <c r="D5" s="215"/>
      <c r="E5" s="215"/>
      <c r="F5" s="215"/>
      <c r="G5" s="215"/>
      <c r="H5" s="215"/>
      <c r="I5" s="215"/>
      <c r="J5" s="215"/>
      <c r="K5" s="215"/>
      <c r="L5" s="215"/>
      <c r="M5" s="215"/>
    </row>
    <row r="6" spans="1:15" s="14" customFormat="1">
      <c r="A6" s="60" t="s">
        <v>59</v>
      </c>
      <c r="B6" s="12" t="s">
        <v>8</v>
      </c>
      <c r="C6" s="12" t="s">
        <v>24</v>
      </c>
      <c r="D6" s="23">
        <v>36433</v>
      </c>
      <c r="E6" s="99">
        <v>24.836205810000003</v>
      </c>
      <c r="F6" s="66">
        <v>29475</v>
      </c>
      <c r="G6" s="163">
        <v>2.9165921189946769</v>
      </c>
      <c r="H6" s="96">
        <v>5.2636548696552543</v>
      </c>
      <c r="I6" s="96">
        <v>4.5181577128837747</v>
      </c>
      <c r="J6" s="96">
        <v>5.2870707396106997</v>
      </c>
      <c r="K6" s="96">
        <v>4.9566346171661779</v>
      </c>
      <c r="L6" s="96">
        <v>3.7189314363192283</v>
      </c>
      <c r="M6" s="96">
        <v>5.773754341606252</v>
      </c>
    </row>
    <row r="7" spans="1:15" s="2" customFormat="1" ht="12.75" customHeight="1">
      <c r="A7" s="60" t="s">
        <v>32</v>
      </c>
      <c r="B7" s="12" t="s">
        <v>8</v>
      </c>
      <c r="C7" s="12" t="s">
        <v>19</v>
      </c>
      <c r="D7" s="25">
        <v>40834</v>
      </c>
      <c r="E7" s="136">
        <v>5.94</v>
      </c>
      <c r="F7" s="137">
        <v>4501</v>
      </c>
      <c r="G7" s="76">
        <v>3.673</v>
      </c>
      <c r="H7" s="76">
        <v>9.0299999999999994</v>
      </c>
      <c r="I7" s="76">
        <v>4.75</v>
      </c>
      <c r="J7" s="76">
        <v>5.23</v>
      </c>
      <c r="K7" s="76"/>
      <c r="L7" s="76"/>
      <c r="M7" s="78">
        <v>5.42</v>
      </c>
    </row>
    <row r="8" spans="1:15" s="2" customFormat="1" ht="12.75" customHeight="1">
      <c r="A8" s="60" t="s">
        <v>36</v>
      </c>
      <c r="B8" s="12" t="s">
        <v>8</v>
      </c>
      <c r="C8" s="12" t="s">
        <v>19</v>
      </c>
      <c r="D8" s="25">
        <v>36738</v>
      </c>
      <c r="E8" s="100">
        <v>74.939819999999997</v>
      </c>
      <c r="F8" s="26">
        <v>43422</v>
      </c>
      <c r="G8" s="120">
        <v>4.49</v>
      </c>
      <c r="H8" s="109">
        <v>9.4700000000000006</v>
      </c>
      <c r="I8" s="109">
        <v>5.0999999999999996</v>
      </c>
      <c r="J8" s="109">
        <v>5.59</v>
      </c>
      <c r="K8" s="109">
        <v>4.55</v>
      </c>
      <c r="L8" s="109">
        <v>4.6399999999999997</v>
      </c>
      <c r="M8" s="120">
        <v>5.21</v>
      </c>
    </row>
    <row r="9" spans="1:15" ht="12.75" customHeight="1">
      <c r="A9" s="61" t="s">
        <v>11</v>
      </c>
      <c r="B9" s="27" t="s">
        <v>8</v>
      </c>
      <c r="C9" s="27" t="s">
        <v>19</v>
      </c>
      <c r="D9" s="28">
        <v>37816</v>
      </c>
      <c r="E9" s="142">
        <v>25.088895627465597</v>
      </c>
      <c r="F9" s="143">
        <v>27834</v>
      </c>
      <c r="G9" s="144">
        <v>2.8670927523476886</v>
      </c>
      <c r="H9" s="144">
        <v>8.6731039654250672</v>
      </c>
      <c r="I9" s="144">
        <v>5.5991025423264507</v>
      </c>
      <c r="J9" s="144">
        <v>5.8181761965763634</v>
      </c>
      <c r="K9" s="13">
        <v>5.2667876648618162</v>
      </c>
      <c r="L9" s="138">
        <v>3.1442017474923478</v>
      </c>
      <c r="M9" s="13">
        <v>3.3225907255665099</v>
      </c>
    </row>
    <row r="10" spans="1:15" s="20" customFormat="1" ht="23.25" customHeight="1">
      <c r="A10" s="43" t="s">
        <v>41</v>
      </c>
      <c r="B10" s="44" t="s">
        <v>8</v>
      </c>
      <c r="C10" s="44"/>
      <c r="D10" s="45"/>
      <c r="E10" s="65">
        <f>SUM(E6:E9)</f>
        <v>130.80492143746559</v>
      </c>
      <c r="F10" s="46">
        <f>SUM(F6:F9)</f>
        <v>105232</v>
      </c>
      <c r="G10" s="130">
        <f>($E$6*G6+$E$7*G7+$E$8*G8+$E$9*G9+$E$31*G31)/($E$10+$E$31)</f>
        <v>3.4464704209211714</v>
      </c>
      <c r="H10" s="131">
        <f>($E$6*H6+$E$7*H7+$E$8*H8+$E$9*H9+$E$31*H31)/($E$10+$E$31)</f>
        <v>7.6346522771822825</v>
      </c>
      <c r="I10" s="131">
        <f>($E$6*I6+$E$7*I7+$E$8*I8+$E$9*I9+$E$31*I31)/($E$10+$E$31)</f>
        <v>4.8463060010580374</v>
      </c>
      <c r="J10" s="131">
        <f>($E$6*J6+$E$8*J8+$E$9*J9+$E$31*J31+E7*J7)/($E$6+$E$8+$E$9+$E$31+E7)</f>
        <v>5.4355446092088959</v>
      </c>
      <c r="K10" s="131">
        <f>($E$6*K6+$E$8*K8+$E$9*K9+$E$31*K31)/($E$6+$E$8+$E$9+$E$31)</f>
        <v>4.7305047583727466</v>
      </c>
      <c r="L10" s="131">
        <f>($E$6*L6+$E$8*L8+$E$9*L9+$E$31*L31)/($E$6+$E$8+$E$9+$E$31)</f>
        <v>4.3417890615362387</v>
      </c>
      <c r="M10" s="132">
        <f>($E$6*M6+$E$7*M7+$E$8*M8+$E$9*M9+$E$31*M31)/($E$10+$E$31)</f>
        <v>5.8178695431014802</v>
      </c>
    </row>
    <row r="11" spans="1:15" s="21" customFormat="1" ht="12" customHeight="1">
      <c r="A11" s="57"/>
      <c r="B11" s="39"/>
      <c r="C11" s="39"/>
      <c r="D11" s="40"/>
      <c r="E11" s="41"/>
      <c r="F11" s="42"/>
      <c r="G11" s="31"/>
      <c r="H11" s="31"/>
      <c r="I11" s="31"/>
      <c r="J11" s="31"/>
      <c r="K11" s="31"/>
      <c r="L11" s="31"/>
      <c r="M11" s="111"/>
    </row>
    <row r="12" spans="1:15" ht="21" customHeight="1">
      <c r="A12" s="216" t="s">
        <v>40</v>
      </c>
      <c r="B12" s="216"/>
      <c r="C12" s="216"/>
      <c r="D12" s="216"/>
      <c r="E12" s="216"/>
      <c r="F12" s="216"/>
      <c r="G12" s="216"/>
      <c r="H12" s="216"/>
      <c r="I12" s="216"/>
      <c r="J12" s="216"/>
      <c r="K12" s="216"/>
      <c r="L12" s="216"/>
      <c r="M12" s="216"/>
    </row>
    <row r="13" spans="1:15">
      <c r="A13" s="63" t="s">
        <v>60</v>
      </c>
      <c r="B13" s="12" t="s">
        <v>8</v>
      </c>
      <c r="C13" s="12" t="s">
        <v>17</v>
      </c>
      <c r="D13" s="23">
        <v>36606</v>
      </c>
      <c r="E13" s="99">
        <v>12.43920003</v>
      </c>
      <c r="F13" s="66">
        <v>23727</v>
      </c>
      <c r="G13" s="163">
        <v>4.7708026216336403</v>
      </c>
      <c r="H13" s="96">
        <v>7.2590415896447213</v>
      </c>
      <c r="I13" s="96">
        <v>5.9984196508555687</v>
      </c>
      <c r="J13" s="96">
        <v>6.8622526577169385</v>
      </c>
      <c r="K13" s="96">
        <v>5.5793711719927863</v>
      </c>
      <c r="L13" s="96">
        <v>3.7359759355477307</v>
      </c>
      <c r="M13" s="96">
        <v>5.7025603070765651</v>
      </c>
    </row>
    <row r="14" spans="1:15">
      <c r="A14" s="63" t="s">
        <v>28</v>
      </c>
      <c r="B14" s="12" t="s">
        <v>8</v>
      </c>
      <c r="C14" s="12" t="s">
        <v>18</v>
      </c>
      <c r="D14" s="23">
        <v>36091</v>
      </c>
      <c r="E14" s="100">
        <v>0.49060799999999999</v>
      </c>
      <c r="F14" s="26">
        <v>526</v>
      </c>
      <c r="G14" s="76">
        <v>0.71302579798380172</v>
      </c>
      <c r="H14" s="76">
        <v>7.183354328473146</v>
      </c>
      <c r="I14" s="76">
        <v>5.2559464429899005</v>
      </c>
      <c r="J14" s="76">
        <v>6.0447220296353077</v>
      </c>
      <c r="K14" s="76">
        <v>4.302146730520473</v>
      </c>
      <c r="L14" s="138"/>
      <c r="M14" s="76">
        <v>5.1529517478703601</v>
      </c>
      <c r="N14" s="2"/>
      <c r="O14" s="2"/>
    </row>
    <row r="15" spans="1:15" ht="13.5" customHeight="1">
      <c r="A15" s="63" t="s">
        <v>15</v>
      </c>
      <c r="B15" s="12" t="s">
        <v>8</v>
      </c>
      <c r="C15" s="12" t="s">
        <v>22</v>
      </c>
      <c r="D15" s="23">
        <v>4.1063829196259997E-2</v>
      </c>
      <c r="E15" s="100">
        <v>6.4088000000000006E-2</v>
      </c>
      <c r="F15" s="26">
        <v>104</v>
      </c>
      <c r="G15" s="76">
        <v>1.7587241059845882</v>
      </c>
      <c r="H15" s="76">
        <v>5.5237794026594234</v>
      </c>
      <c r="I15" s="76">
        <v>3.9089814306967563</v>
      </c>
      <c r="J15" s="76">
        <v>5.2919757864800632</v>
      </c>
      <c r="K15" s="76">
        <v>3.2833928839381743</v>
      </c>
      <c r="L15" s="138"/>
      <c r="M15" s="76">
        <v>4.3570631762047007</v>
      </c>
      <c r="N15" s="2"/>
      <c r="O15" s="2"/>
    </row>
    <row r="16" spans="1:15" ht="12.75" customHeight="1">
      <c r="A16" s="63" t="s">
        <v>33</v>
      </c>
      <c r="B16" s="12" t="s">
        <v>8</v>
      </c>
      <c r="C16" s="12" t="s">
        <v>17</v>
      </c>
      <c r="D16" s="23">
        <v>39514</v>
      </c>
      <c r="E16" s="100">
        <v>0.65207099999999996</v>
      </c>
      <c r="F16" s="26">
        <v>1757</v>
      </c>
      <c r="G16" s="76">
        <v>1.2637607451234656</v>
      </c>
      <c r="H16" s="76">
        <v>4.9664921532086348</v>
      </c>
      <c r="I16" s="76">
        <v>3.9554782569531488</v>
      </c>
      <c r="J16" s="76">
        <v>4.7888522305805203</v>
      </c>
      <c r="K16" s="76">
        <v>3.8010693576105314</v>
      </c>
      <c r="L16" s="138"/>
      <c r="M16" s="76">
        <v>5.091774513167846</v>
      </c>
      <c r="N16" s="2"/>
      <c r="O16" s="2"/>
    </row>
    <row r="17" spans="1:15" ht="12.75" customHeight="1">
      <c r="A17" s="60" t="s">
        <v>12</v>
      </c>
      <c r="B17" s="12" t="s">
        <v>8</v>
      </c>
      <c r="C17" s="12" t="s">
        <v>20</v>
      </c>
      <c r="D17" s="25">
        <v>40834</v>
      </c>
      <c r="E17" s="136">
        <v>3.5</v>
      </c>
      <c r="F17" s="137">
        <v>3251</v>
      </c>
      <c r="G17" s="76">
        <v>7.99</v>
      </c>
      <c r="H17" s="76">
        <v>17.04</v>
      </c>
      <c r="I17" s="138">
        <v>10.32</v>
      </c>
      <c r="J17" s="138">
        <v>8.3699999999999992</v>
      </c>
      <c r="K17" s="138"/>
      <c r="L17" s="138"/>
      <c r="M17" s="76">
        <v>7.97</v>
      </c>
      <c r="N17" s="84"/>
      <c r="O17" s="2"/>
    </row>
    <row r="18" spans="1:15">
      <c r="A18" s="60" t="s">
        <v>37</v>
      </c>
      <c r="B18" s="12" t="s">
        <v>8</v>
      </c>
      <c r="C18" s="12" t="s">
        <v>17</v>
      </c>
      <c r="D18" s="25">
        <v>38245</v>
      </c>
      <c r="E18" s="100">
        <v>36.527484000000001</v>
      </c>
      <c r="F18" s="26">
        <v>35339</v>
      </c>
      <c r="G18" s="120">
        <v>5.88</v>
      </c>
      <c r="H18" s="120">
        <v>12.06</v>
      </c>
      <c r="I18" s="109">
        <v>7.27</v>
      </c>
      <c r="J18" s="109">
        <v>7.23</v>
      </c>
      <c r="K18" s="109">
        <v>5.36</v>
      </c>
      <c r="L18" s="109">
        <v>4.78</v>
      </c>
      <c r="M18" s="109">
        <v>5.77</v>
      </c>
      <c r="N18" s="2"/>
      <c r="O18" s="2"/>
    </row>
    <row r="19" spans="1:15" ht="12.75" customHeight="1">
      <c r="A19" s="62" t="s">
        <v>13</v>
      </c>
      <c r="B19" s="22" t="s">
        <v>8</v>
      </c>
      <c r="C19" s="22" t="s">
        <v>21</v>
      </c>
      <c r="D19" s="23">
        <v>37834</v>
      </c>
      <c r="E19" s="142">
        <v>37.645615906007997</v>
      </c>
      <c r="F19" s="143">
        <v>38578</v>
      </c>
      <c r="G19" s="144">
        <v>6.1541592291872949</v>
      </c>
      <c r="H19" s="144">
        <v>13.611377389666179</v>
      </c>
      <c r="I19" s="144">
        <v>8.9974923206382904</v>
      </c>
      <c r="J19" s="144">
        <v>8.0383443281254241</v>
      </c>
      <c r="K19" s="13">
        <v>6.5708663852906302</v>
      </c>
      <c r="L19" s="138">
        <v>3.8618457149464103</v>
      </c>
      <c r="M19" s="13">
        <v>4.3602580227859677</v>
      </c>
      <c r="N19" s="2"/>
      <c r="O19" s="2"/>
    </row>
    <row r="20" spans="1:15" ht="12.75" customHeight="1">
      <c r="A20" s="63" t="s">
        <v>34</v>
      </c>
      <c r="B20" s="22" t="s">
        <v>8</v>
      </c>
      <c r="C20" s="22" t="s">
        <v>30</v>
      </c>
      <c r="D20" s="23">
        <v>39078</v>
      </c>
      <c r="E20" s="142">
        <v>11.0427038518675</v>
      </c>
      <c r="F20" s="143">
        <v>14640</v>
      </c>
      <c r="G20" s="144">
        <v>12.229981997477889</v>
      </c>
      <c r="H20" s="144">
        <v>24.447942019415603</v>
      </c>
      <c r="I20" s="144">
        <v>15.030109907697264</v>
      </c>
      <c r="J20" s="144">
        <v>12.255084752065294</v>
      </c>
      <c r="K20" s="13">
        <v>9.0725686379627302</v>
      </c>
      <c r="L20" s="138"/>
      <c r="M20" s="13">
        <v>0.91932639787488668</v>
      </c>
      <c r="N20" s="2"/>
      <c r="O20" s="2"/>
    </row>
    <row r="21" spans="1:15" ht="12.75" customHeight="1">
      <c r="A21" s="32" t="s">
        <v>40</v>
      </c>
      <c r="B21" s="33" t="s">
        <v>8</v>
      </c>
      <c r="C21" s="33"/>
      <c r="D21" s="34"/>
      <c r="E21" s="69">
        <f>SUM(E13:E20)</f>
        <v>102.3617707878755</v>
      </c>
      <c r="F21" s="35">
        <f>SUM(F13:F20)</f>
        <v>117922</v>
      </c>
      <c r="G21" s="133">
        <f>($E$13*G13+$E$14*G14+$E$15*G15+$E$16*G16+$E$17*G17+$E$18*G18+$E$19*G19+$E$20*G20)/$E$21</f>
        <v>6.5464610836507262</v>
      </c>
      <c r="H21" s="134">
        <f>($E$13*H13+$E$14*H14+$E$15*H15+$E$16*H16+$E$17*H17+$E$18*H18+$E$19*H19+$E$20*H20)/$E$21</f>
        <v>13.481155220634744</v>
      </c>
      <c r="I21" s="134">
        <f>($E$13*I13+$E$14*I14+$E$15*I15+$E$16*I16+$E$17*I17+$E$18*I18+$E$19*I19+$E$20*I20)/$E$21</f>
        <v>8.659364889714416</v>
      </c>
      <c r="J21" s="134">
        <f>($E$13*J13+$E$14*J14+$E$15*J15+$E$16*J16+$E$18*J18+$E$19*J19+$E$20*J20+E17*J17)/($E$21)</f>
        <v>8.0412320335634906</v>
      </c>
      <c r="K21" s="134">
        <f>($E$13*K13+$E$14*K14+$E$15*K15+$E$16*K16+$E$18*K18+$E$19*K19+$E$20*K20)/($E$21-$E$17)</f>
        <v>6.2464983674385337</v>
      </c>
      <c r="L21" s="134">
        <f>($E$13*L13+$E$19*L19+$E$18*L18)/($E$13+$E$19+$E$18)</f>
        <v>4.2309866639429892</v>
      </c>
      <c r="M21" s="135">
        <f>($E$13*M13+$E$14*M14+$E$15*M15+$E$16*M16+$E$17*M17+$E$18*M18+$E$19*M19+$E$20*M20)/$E$21</f>
        <v>4.7871175781502169</v>
      </c>
    </row>
    <row r="22" spans="1:15" s="14" customFormat="1" ht="12.75" customHeight="1">
      <c r="A22" s="58"/>
      <c r="B22" s="15"/>
      <c r="C22" s="15"/>
      <c r="D22" s="47"/>
      <c r="E22" s="71"/>
      <c r="F22" s="30"/>
      <c r="G22" s="83"/>
      <c r="H22" s="84"/>
      <c r="I22" s="84"/>
      <c r="J22" s="84"/>
      <c r="K22" s="84"/>
      <c r="L22" s="84"/>
      <c r="M22" s="85"/>
    </row>
    <row r="23" spans="1:15" ht="12.75" customHeight="1">
      <c r="A23" s="63" t="s">
        <v>61</v>
      </c>
      <c r="B23" s="12" t="s">
        <v>9</v>
      </c>
      <c r="C23" s="12" t="s">
        <v>17</v>
      </c>
      <c r="D23" s="23">
        <v>38808</v>
      </c>
      <c r="E23" s="99">
        <v>1.1796781227758009</v>
      </c>
      <c r="F23" s="66">
        <v>679</v>
      </c>
      <c r="G23" s="163">
        <v>2.040234523818627</v>
      </c>
      <c r="H23" s="78">
        <v>1.1649576386731253</v>
      </c>
      <c r="I23" s="78">
        <v>0.74423390264812816</v>
      </c>
      <c r="J23" s="78">
        <v>2.8671294772671274</v>
      </c>
      <c r="K23" s="78">
        <v>3.2716380706448334</v>
      </c>
      <c r="L23" s="78" t="s">
        <v>65</v>
      </c>
      <c r="M23" s="96">
        <v>4.4226949477171429</v>
      </c>
    </row>
    <row r="24" spans="1:15" ht="12.75" customHeight="1">
      <c r="A24" s="62" t="s">
        <v>14</v>
      </c>
      <c r="B24" s="22" t="s">
        <v>9</v>
      </c>
      <c r="C24" s="22" t="s">
        <v>21</v>
      </c>
      <c r="D24" s="23">
        <v>37816</v>
      </c>
      <c r="E24" s="142">
        <v>2.4949121342490215</v>
      </c>
      <c r="F24" s="143">
        <v>2219</v>
      </c>
      <c r="G24" s="13">
        <v>3.069486811396227</v>
      </c>
      <c r="H24" s="13">
        <v>5.2944530120161648</v>
      </c>
      <c r="I24" s="13">
        <v>4.4479970801350355</v>
      </c>
      <c r="J24" s="13">
        <v>3.710200515860862</v>
      </c>
      <c r="K24" s="13">
        <v>3.7916942052041769</v>
      </c>
      <c r="L24" s="138">
        <v>1.9936555781929544</v>
      </c>
      <c r="M24" s="13">
        <v>2.4117566049618677</v>
      </c>
    </row>
    <row r="25" spans="1:15" ht="12.75" customHeight="1">
      <c r="A25" s="32" t="s">
        <v>40</v>
      </c>
      <c r="B25" s="33" t="s">
        <v>9</v>
      </c>
      <c r="C25" s="37"/>
      <c r="D25" s="38"/>
      <c r="E25" s="70">
        <f>SUM(E23:E24)</f>
        <v>3.6745902570248221</v>
      </c>
      <c r="F25" s="36">
        <f>SUM(F23:F24)</f>
        <v>2898</v>
      </c>
      <c r="G25" s="133">
        <f>($E$23*G23+$E$24*G24)/$E$25</f>
        <v>2.739059111559206</v>
      </c>
      <c r="H25" s="134">
        <f>($E$23*H23+$E$24*H24)/$E$25</f>
        <v>3.9687336775342517</v>
      </c>
      <c r="I25" s="134">
        <f>($E$23*I23+$E$24*I24)/$E$25</f>
        <v>3.258953380889638</v>
      </c>
      <c r="J25" s="134">
        <f>($E$23*J23+$E$24*J24)/$E$25</f>
        <v>3.4395438193016781</v>
      </c>
      <c r="K25" s="134">
        <f>($E$23*K23+$E$24*K24)/$E$25</f>
        <v>3.6247371292738304</v>
      </c>
      <c r="L25" s="134">
        <f>L24</f>
        <v>1.9936555781929544</v>
      </c>
      <c r="M25" s="135">
        <f>($E$23*M23+$E$24*M24)/$E$25</f>
        <v>3.0573415010368263</v>
      </c>
    </row>
    <row r="26" spans="1:15" s="14" customFormat="1" ht="12.75" customHeight="1">
      <c r="A26" s="58"/>
      <c r="B26" s="15"/>
      <c r="C26" s="15"/>
      <c r="D26" s="47"/>
      <c r="E26" s="71"/>
      <c r="F26" s="30"/>
      <c r="G26" s="83"/>
      <c r="H26" s="81"/>
      <c r="I26" s="81"/>
      <c r="J26" s="81"/>
      <c r="K26" s="81"/>
      <c r="L26" s="81"/>
      <c r="M26" s="82"/>
    </row>
    <row r="27" spans="1:15" s="20" customFormat="1" ht="21" customHeight="1">
      <c r="A27" s="53" t="s">
        <v>42</v>
      </c>
      <c r="B27" s="54"/>
      <c r="C27" s="54"/>
      <c r="D27" s="54"/>
      <c r="E27" s="70">
        <f>E25+E21</f>
        <v>106.03636104490032</v>
      </c>
      <c r="F27" s="36">
        <f>F25+F21</f>
        <v>120820</v>
      </c>
      <c r="G27" s="86">
        <f>($E$21*G21+$E$25*G25)/$E$27</f>
        <v>6.4145191530397687</v>
      </c>
      <c r="H27" s="86">
        <f t="shared" ref="H27:M27" si="0">($E$21*H21+$E$25*H25)/$E$27</f>
        <v>13.151511208160674</v>
      </c>
      <c r="I27" s="86">
        <f t="shared" si="0"/>
        <v>8.4722187134527722</v>
      </c>
      <c r="J27" s="86">
        <f t="shared" si="0"/>
        <v>7.8817648610637452</v>
      </c>
      <c r="K27" s="86">
        <f t="shared" si="0"/>
        <v>6.155643700161467</v>
      </c>
      <c r="L27" s="86">
        <f>($E$21*L21+$E$25*L25)/$E$27</f>
        <v>4.1534540616505113</v>
      </c>
      <c r="M27" s="86">
        <f t="shared" si="0"/>
        <v>4.7271738168106143</v>
      </c>
    </row>
    <row r="28" spans="1:15" s="20" customFormat="1" ht="26.25" customHeight="1">
      <c r="A28" s="217" t="s">
        <v>43</v>
      </c>
      <c r="B28" s="217"/>
      <c r="C28" s="217"/>
      <c r="D28" s="217"/>
      <c r="E28" s="72">
        <f>SUM(E10,E27)</f>
        <v>236.8412824823659</v>
      </c>
      <c r="F28" s="55">
        <f>SUM(F10, F27)</f>
        <v>226052</v>
      </c>
      <c r="G28" s="148"/>
      <c r="H28" s="218"/>
      <c r="I28" s="219"/>
      <c r="J28" s="219"/>
      <c r="K28" s="219"/>
      <c r="L28" s="219"/>
      <c r="M28" s="220"/>
    </row>
    <row r="29" spans="1:15" s="21" customFormat="1" ht="10.5" customHeight="1">
      <c r="A29" s="59"/>
      <c r="B29" s="48"/>
      <c r="C29" s="48"/>
      <c r="D29" s="48"/>
      <c r="E29" s="49"/>
      <c r="F29" s="30"/>
      <c r="G29" s="83"/>
      <c r="H29" s="83"/>
      <c r="I29" s="83"/>
      <c r="J29" s="83"/>
      <c r="K29" s="83"/>
      <c r="L29" s="83"/>
      <c r="M29" s="87"/>
    </row>
    <row r="30" spans="1:15" ht="22.5" customHeight="1">
      <c r="A30" s="56" t="s">
        <v>23</v>
      </c>
      <c r="B30" s="50"/>
      <c r="C30" s="50"/>
      <c r="D30" s="50"/>
      <c r="E30" s="51"/>
      <c r="F30" s="52"/>
      <c r="G30" s="88"/>
      <c r="H30" s="113"/>
      <c r="I30" s="113"/>
      <c r="J30" s="113"/>
      <c r="K30" s="113"/>
      <c r="L30" s="113"/>
      <c r="M30" s="114"/>
    </row>
    <row r="31" spans="1:15" ht="39" customHeight="1" thickBot="1">
      <c r="A31" s="64" t="s">
        <v>38</v>
      </c>
      <c r="B31" s="12" t="s">
        <v>8</v>
      </c>
      <c r="C31" s="12" t="s">
        <v>18</v>
      </c>
      <c r="D31" s="23">
        <v>36495</v>
      </c>
      <c r="E31" s="105">
        <v>61.256</v>
      </c>
      <c r="F31" s="106">
        <v>12345</v>
      </c>
      <c r="G31" s="107">
        <v>2.6</v>
      </c>
      <c r="H31" s="107">
        <v>5.79</v>
      </c>
      <c r="I31" s="107">
        <v>4.37</v>
      </c>
      <c r="J31" s="107">
        <v>5.17</v>
      </c>
      <c r="K31" s="107">
        <v>4.6399999999999997</v>
      </c>
      <c r="L31" s="107">
        <v>4.72</v>
      </c>
      <c r="M31" s="108">
        <v>7.64</v>
      </c>
    </row>
    <row r="32" spans="1:15" ht="31.5" customHeight="1">
      <c r="A32" s="221" t="s">
        <v>31</v>
      </c>
      <c r="B32" s="222"/>
      <c r="C32" s="222"/>
      <c r="D32" s="223"/>
      <c r="E32" s="115">
        <f>E28+E31</f>
        <v>298.09728248236593</v>
      </c>
      <c r="F32" s="116">
        <f>F28+F31</f>
        <v>238397</v>
      </c>
      <c r="G32" s="117"/>
      <c r="H32" s="118"/>
      <c r="I32" s="118"/>
      <c r="J32" s="118"/>
      <c r="K32" s="118"/>
      <c r="L32" s="118"/>
      <c r="M32" s="118"/>
    </row>
    <row r="33" spans="1:13" ht="41.25" customHeight="1">
      <c r="A33" s="204" t="s">
        <v>53</v>
      </c>
      <c r="B33" s="205"/>
      <c r="C33" s="205"/>
      <c r="D33" s="205"/>
      <c r="E33" s="205"/>
      <c r="F33" s="205"/>
      <c r="G33" s="205"/>
      <c r="H33" s="205"/>
      <c r="I33" s="205"/>
      <c r="J33" s="205"/>
      <c r="K33" s="205"/>
      <c r="L33" s="205"/>
      <c r="M33" s="206"/>
    </row>
    <row r="34" spans="1:13" s="4" customFormat="1" ht="24" customHeight="1">
      <c r="A34" s="207" t="s">
        <v>29</v>
      </c>
      <c r="B34" s="208"/>
      <c r="C34" s="208"/>
      <c r="D34" s="208"/>
      <c r="E34" s="208"/>
      <c r="F34" s="208"/>
      <c r="G34" s="208"/>
      <c r="H34" s="208"/>
      <c r="I34" s="208"/>
      <c r="J34" s="208"/>
      <c r="K34" s="208"/>
      <c r="L34" s="208"/>
      <c r="M34" s="209"/>
    </row>
    <row r="35" spans="1:13" s="4" customFormat="1" ht="24" customHeight="1">
      <c r="A35" s="145" t="s">
        <v>49</v>
      </c>
      <c r="B35" s="146"/>
      <c r="C35" s="146"/>
      <c r="D35" s="146"/>
      <c r="E35" s="146"/>
      <c r="F35" s="146"/>
      <c r="G35" s="146"/>
      <c r="H35" s="146"/>
      <c r="I35" s="146"/>
      <c r="J35" s="146"/>
      <c r="K35" s="146"/>
      <c r="L35" s="146"/>
      <c r="M35" s="147"/>
    </row>
    <row r="36" spans="1:13" ht="22.5" customHeight="1">
      <c r="B36" s="11"/>
      <c r="C36" s="11"/>
      <c r="D36" s="11"/>
      <c r="E36" s="210" t="s">
        <v>46</v>
      </c>
      <c r="F36" s="211"/>
      <c r="G36" s="89">
        <f>($E$10*G10+$E$21*G21+$E$25*G25+$E$31*G31)/$E$32</f>
        <v>4.3282956179334553</v>
      </c>
      <c r="H36" s="89">
        <f t="shared" ref="H36:M36" si="1">($E$10*H10+$E$21*H21+$E$25*H25+$E$31*H31)/$E$32</f>
        <v>9.2179999065785694</v>
      </c>
      <c r="I36" s="89">
        <f t="shared" si="1"/>
        <v>6.0382054579374831</v>
      </c>
      <c r="J36" s="89">
        <f t="shared" si="1"/>
        <v>6.2511243126357785</v>
      </c>
      <c r="K36" s="89">
        <f t="shared" si="1"/>
        <v>5.2188439565014182</v>
      </c>
      <c r="L36" s="89">
        <f t="shared" si="1"/>
        <v>4.352514859418851</v>
      </c>
      <c r="M36" s="89">
        <f t="shared" si="1"/>
        <v>5.8043270427414813</v>
      </c>
    </row>
    <row r="37" spans="1:13" ht="16.5" customHeight="1">
      <c r="B37" s="10"/>
      <c r="C37" s="10"/>
      <c r="D37" s="10"/>
      <c r="E37" s="16"/>
      <c r="F37" s="119" t="s">
        <v>54</v>
      </c>
      <c r="G37" s="90"/>
      <c r="H37" s="90">
        <f>H36-'JAN-2015'!H36</f>
        <v>0.84115969947997726</v>
      </c>
      <c r="I37" s="90">
        <f>I36-'JAN-2015'!I36</f>
        <v>0.65670155925332896</v>
      </c>
      <c r="J37" s="90">
        <f>J36-'JAN-2015'!J36</f>
        <v>3.8302637466765432E-2</v>
      </c>
      <c r="K37" s="90">
        <f>K36-'JAN-2015'!K36</f>
        <v>0.19366220484396823</v>
      </c>
      <c r="L37" s="90">
        <f>L36-'JAN-2015'!L36</f>
        <v>0.20377297656190763</v>
      </c>
      <c r="M37" s="90">
        <f>M36-'JAN-2015'!M36</f>
        <v>0.13841589125557974</v>
      </c>
    </row>
    <row r="38" spans="1:13">
      <c r="E38" s="17"/>
      <c r="F38" s="67"/>
      <c r="G38" s="67"/>
      <c r="H38" s="9"/>
      <c r="I38" s="9"/>
      <c r="J38" s="9"/>
      <c r="K38" s="9"/>
      <c r="L38" s="9"/>
      <c r="M38" s="9"/>
    </row>
    <row r="39" spans="1:13">
      <c r="E39" s="18"/>
      <c r="F39" s="67"/>
      <c r="G39" s="67"/>
      <c r="H39" s="6"/>
      <c r="I39" s="6"/>
      <c r="J39" s="6"/>
      <c r="K39" s="6"/>
      <c r="L39" s="6"/>
      <c r="M39" s="6"/>
    </row>
    <row r="40" spans="1:13">
      <c r="H40" s="7"/>
      <c r="I40" s="6"/>
      <c r="J40" s="6"/>
      <c r="K40" s="6"/>
      <c r="L40" s="6"/>
      <c r="M40" s="6"/>
    </row>
    <row r="41" spans="1:13">
      <c r="A41" s="20" t="s">
        <v>67</v>
      </c>
      <c r="B41" s="92"/>
      <c r="C41" s="92"/>
      <c r="D41" s="20"/>
      <c r="E41" s="93">
        <f>E32-'DEC-2014'!E35</f>
        <v>17.390702514284726</v>
      </c>
      <c r="F41" s="94">
        <f>E41/'DEC-2014'!E35</f>
        <v>6.1953312659297835E-2</v>
      </c>
      <c r="H41" s="6"/>
      <c r="I41" s="6"/>
      <c r="J41" s="6"/>
      <c r="K41" s="6"/>
      <c r="L41" s="6"/>
      <c r="M41" s="6"/>
    </row>
    <row r="42" spans="1:13">
      <c r="A42" s="20" t="s">
        <v>68</v>
      </c>
      <c r="B42" s="92"/>
      <c r="C42" s="92"/>
      <c r="D42" s="20"/>
      <c r="E42" s="95">
        <f>F32-'DEC-2014'!F35</f>
        <v>2514</v>
      </c>
      <c r="F42" s="94">
        <f>E42/'DEC-2014'!F35</f>
        <v>1.0657826125663995E-2</v>
      </c>
      <c r="H42" s="5"/>
      <c r="I42" s="5"/>
      <c r="J42" s="5"/>
      <c r="K42" s="5"/>
      <c r="L42" s="5"/>
      <c r="M42" s="5"/>
    </row>
  </sheetData>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O42"/>
  <sheetViews>
    <sheetView zoomScaleNormal="100" workbookViewId="0">
      <pane ySplit="3" topLeftCell="A4" activePane="bottomLeft" state="frozen"/>
      <selection pane="bottomLeft" activeCell="T21" sqref="T21"/>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8" customWidth="1"/>
    <col min="7" max="7" width="9.5703125" style="68" customWidth="1"/>
    <col min="8" max="13" width="9" style="1" customWidth="1"/>
    <col min="14" max="16384" width="9.140625" style="1"/>
  </cols>
  <sheetData>
    <row r="1" spans="1:15" s="3" customFormat="1" ht="27" customHeight="1">
      <c r="A1" s="194" t="s">
        <v>69</v>
      </c>
      <c r="B1" s="194"/>
      <c r="C1" s="194"/>
      <c r="D1" s="194"/>
      <c r="E1" s="194"/>
      <c r="F1" s="194"/>
      <c r="G1" s="194"/>
      <c r="H1" s="194"/>
      <c r="I1" s="194"/>
      <c r="J1" s="194"/>
      <c r="K1" s="194"/>
      <c r="L1" s="194"/>
      <c r="M1" s="194"/>
    </row>
    <row r="2" spans="1:15" ht="24" customHeight="1">
      <c r="A2" s="195" t="s">
        <v>0</v>
      </c>
      <c r="B2" s="196" t="s">
        <v>10</v>
      </c>
      <c r="C2" s="197" t="s">
        <v>16</v>
      </c>
      <c r="D2" s="198" t="s">
        <v>35</v>
      </c>
      <c r="E2" s="199" t="s">
        <v>52</v>
      </c>
      <c r="F2" s="200" t="s">
        <v>1</v>
      </c>
      <c r="G2" s="201" t="s">
        <v>2</v>
      </c>
      <c r="H2" s="202"/>
      <c r="I2" s="202"/>
      <c r="J2" s="202"/>
      <c r="K2" s="202"/>
      <c r="L2" s="202"/>
      <c r="M2" s="203"/>
    </row>
    <row r="3" spans="1:15" ht="42.75" customHeight="1">
      <c r="A3" s="195"/>
      <c r="B3" s="196"/>
      <c r="C3" s="197"/>
      <c r="D3" s="198"/>
      <c r="E3" s="199"/>
      <c r="F3" s="200"/>
      <c r="G3" s="74" t="s">
        <v>47</v>
      </c>
      <c r="H3" s="151" t="s">
        <v>3</v>
      </c>
      <c r="I3" s="151" t="s">
        <v>4</v>
      </c>
      <c r="J3" s="151" t="s">
        <v>5</v>
      </c>
      <c r="K3" s="151" t="s">
        <v>6</v>
      </c>
      <c r="L3" s="73" t="s">
        <v>48</v>
      </c>
      <c r="M3" s="152" t="s">
        <v>7</v>
      </c>
    </row>
    <row r="4" spans="1:15" ht="26.25" customHeight="1">
      <c r="A4" s="212" t="s">
        <v>44</v>
      </c>
      <c r="B4" s="213"/>
      <c r="C4" s="213"/>
      <c r="D4" s="213"/>
      <c r="E4" s="213"/>
      <c r="F4" s="213"/>
      <c r="G4" s="213"/>
      <c r="H4" s="213"/>
      <c r="I4" s="213"/>
      <c r="J4" s="213"/>
      <c r="K4" s="213"/>
      <c r="L4" s="213"/>
      <c r="M4" s="214"/>
    </row>
    <row r="5" spans="1:15" ht="23.25" customHeight="1">
      <c r="A5" s="215" t="s">
        <v>39</v>
      </c>
      <c r="B5" s="215"/>
      <c r="C5" s="215"/>
      <c r="D5" s="215"/>
      <c r="E5" s="215"/>
      <c r="F5" s="215"/>
      <c r="G5" s="215"/>
      <c r="H5" s="215"/>
      <c r="I5" s="215"/>
      <c r="J5" s="215"/>
      <c r="K5" s="215"/>
      <c r="L5" s="215"/>
      <c r="M5" s="215"/>
    </row>
    <row r="6" spans="1:15" s="14" customFormat="1">
      <c r="A6" s="60" t="s">
        <v>59</v>
      </c>
      <c r="B6" s="12" t="s">
        <v>8</v>
      </c>
      <c r="C6" s="12" t="s">
        <v>24</v>
      </c>
      <c r="D6" s="23">
        <v>36433</v>
      </c>
      <c r="E6" s="99">
        <v>25.140999999999998</v>
      </c>
      <c r="F6" s="66">
        <v>29555</v>
      </c>
      <c r="G6" s="75">
        <v>3.7419778832235755</v>
      </c>
      <c r="H6" s="96">
        <v>6.2243028224655106</v>
      </c>
      <c r="I6" s="96">
        <v>4.6451432136927151</v>
      </c>
      <c r="J6" s="96">
        <v>5.3162181204711167</v>
      </c>
      <c r="K6" s="96">
        <v>4.7439193820730807</v>
      </c>
      <c r="L6" s="96">
        <v>3.7233941517015534</v>
      </c>
      <c r="M6" s="96">
        <v>5.7931920163492023</v>
      </c>
    </row>
    <row r="7" spans="1:15" s="2" customFormat="1" ht="12.75" customHeight="1">
      <c r="A7" s="60" t="s">
        <v>32</v>
      </c>
      <c r="B7" s="12" t="s">
        <v>8</v>
      </c>
      <c r="C7" s="12" t="s">
        <v>19</v>
      </c>
      <c r="D7" s="25">
        <v>40834</v>
      </c>
      <c r="E7" s="136">
        <v>6.26</v>
      </c>
      <c r="F7" s="137">
        <v>4835</v>
      </c>
      <c r="G7" s="76">
        <v>4.46</v>
      </c>
      <c r="H7" s="76">
        <v>9.5500000000000007</v>
      </c>
      <c r="I7" s="76">
        <v>4.7300000000000004</v>
      </c>
      <c r="J7" s="76">
        <v>5.3</v>
      </c>
      <c r="K7" s="76"/>
      <c r="L7" s="76"/>
      <c r="M7" s="78">
        <v>5.69</v>
      </c>
    </row>
    <row r="8" spans="1:15" s="2" customFormat="1" ht="12.75" customHeight="1">
      <c r="A8" s="60" t="s">
        <v>36</v>
      </c>
      <c r="B8" s="12" t="s">
        <v>8</v>
      </c>
      <c r="C8" s="12" t="s">
        <v>19</v>
      </c>
      <c r="D8" s="25">
        <v>36738</v>
      </c>
      <c r="E8" s="100">
        <v>75.915597000000005</v>
      </c>
      <c r="F8" s="26">
        <v>43603</v>
      </c>
      <c r="G8" s="120">
        <v>5.55</v>
      </c>
      <c r="H8" s="109">
        <v>10.58</v>
      </c>
      <c r="I8" s="109">
        <v>5.14</v>
      </c>
      <c r="J8" s="109">
        <v>5.52</v>
      </c>
      <c r="K8" s="109">
        <v>4.3600000000000003</v>
      </c>
      <c r="L8" s="109">
        <v>4.71</v>
      </c>
      <c r="M8" s="120">
        <v>5.25</v>
      </c>
    </row>
    <row r="9" spans="1:15" ht="12.75" customHeight="1">
      <c r="A9" s="61" t="s">
        <v>11</v>
      </c>
      <c r="B9" s="27" t="s">
        <v>8</v>
      </c>
      <c r="C9" s="27" t="s">
        <v>19</v>
      </c>
      <c r="D9" s="28">
        <v>37816</v>
      </c>
      <c r="E9" s="142">
        <v>25.604217839700699</v>
      </c>
      <c r="F9" s="143">
        <v>28369</v>
      </c>
      <c r="G9" s="144">
        <v>3.4206257254096428</v>
      </c>
      <c r="H9" s="144">
        <v>9.0124130825931523</v>
      </c>
      <c r="I9" s="144">
        <v>5.6333594933990261</v>
      </c>
      <c r="J9" s="144">
        <v>5.782438066573925</v>
      </c>
      <c r="K9" s="13">
        <v>4.9117418773075183</v>
      </c>
      <c r="L9" s="138">
        <v>3.1249912922383105</v>
      </c>
      <c r="M9" s="13">
        <v>3.345425057988427</v>
      </c>
    </row>
    <row r="10" spans="1:15" s="20" customFormat="1" ht="23.25" customHeight="1">
      <c r="A10" s="43" t="s">
        <v>41</v>
      </c>
      <c r="B10" s="44" t="s">
        <v>8</v>
      </c>
      <c r="C10" s="44"/>
      <c r="D10" s="45"/>
      <c r="E10" s="65">
        <f>SUM(E6:E9)</f>
        <v>132.92081483970071</v>
      </c>
      <c r="F10" s="46">
        <f>SUM(F6:F9)</f>
        <v>106362</v>
      </c>
      <c r="G10" s="130">
        <f>($E$6*G6+$E$7*G7+$E$8*G8+$E$9*G9+$E$31*G31)/($E$10+$E$31)</f>
        <v>4.2462919587170216</v>
      </c>
      <c r="H10" s="131">
        <f>($E$6*H6+$E$7*H7+$E$8*H8+$E$9*H9+$E$31*H31)/($E$10+$E$31)</f>
        <v>8.4139134416913386</v>
      </c>
      <c r="I10" s="131">
        <f>($E$6*I6+$E$7*I7+$E$8*I8+$E$9*I9+$E$31*I31)/($E$10+$E$31)</f>
        <v>4.9025172087301199</v>
      </c>
      <c r="J10" s="131">
        <f>($E$6*J6+$E$8*J8+$E$9*J9+$E$31*J31+E7*J7)/($E$6+$E$8+$E$9+$E$31+E7)</f>
        <v>5.4227630134275824</v>
      </c>
      <c r="K10" s="131">
        <f>($E$6*K6+$E$8*K8+$E$9*K9+$E$31*K31)/($E$6+$E$8+$E$9+$E$31)</f>
        <v>4.5320876270516717</v>
      </c>
      <c r="L10" s="131">
        <f>($E$6*L6+$E$8*L8+$E$9*L9+$E$31*L31)/($E$6+$E$8+$E$9+$E$31)</f>
        <v>4.3662823872770877</v>
      </c>
      <c r="M10" s="132">
        <f>($E$6*M6+$E$7*M7+$E$8*M8+$E$9*M9+$E$31*M31)/($E$10+$E$31)</f>
        <v>5.8548539829411714</v>
      </c>
    </row>
    <row r="11" spans="1:15" s="21" customFormat="1" ht="12" customHeight="1">
      <c r="A11" s="57"/>
      <c r="B11" s="39"/>
      <c r="C11" s="39"/>
      <c r="D11" s="40"/>
      <c r="E11" s="41"/>
      <c r="F11" s="42"/>
      <c r="G11" s="31"/>
      <c r="H11" s="31"/>
      <c r="I11" s="31"/>
      <c r="J11" s="31"/>
      <c r="K11" s="31"/>
      <c r="L11" s="31"/>
      <c r="M11" s="111"/>
    </row>
    <row r="12" spans="1:15" ht="21" customHeight="1">
      <c r="A12" s="216" t="s">
        <v>40</v>
      </c>
      <c r="B12" s="216"/>
      <c r="C12" s="216"/>
      <c r="D12" s="216"/>
      <c r="E12" s="216"/>
      <c r="F12" s="216"/>
      <c r="G12" s="216"/>
      <c r="H12" s="216"/>
      <c r="I12" s="216"/>
      <c r="J12" s="216"/>
      <c r="K12" s="216"/>
      <c r="L12" s="216"/>
      <c r="M12" s="216"/>
    </row>
    <row r="13" spans="1:15">
      <c r="A13" s="63" t="s">
        <v>60</v>
      </c>
      <c r="B13" s="12" t="s">
        <v>8</v>
      </c>
      <c r="C13" s="12" t="s">
        <v>17</v>
      </c>
      <c r="D13" s="23">
        <v>36606</v>
      </c>
      <c r="E13" s="99">
        <v>12.557</v>
      </c>
      <c r="F13" s="66">
        <v>23684</v>
      </c>
      <c r="G13" s="75">
        <v>5.8966348440659209</v>
      </c>
      <c r="H13" s="96">
        <v>8.4637758728469912</v>
      </c>
      <c r="I13" s="96">
        <v>6.1542412136118552</v>
      </c>
      <c r="J13" s="96">
        <v>6.8418281492665045</v>
      </c>
      <c r="K13" s="96">
        <v>5.4391205344778593</v>
      </c>
      <c r="L13" s="96">
        <v>3.8285757974491297</v>
      </c>
      <c r="M13" s="96">
        <v>5.7408634766871858</v>
      </c>
    </row>
    <row r="14" spans="1:15">
      <c r="A14" s="63" t="s">
        <v>28</v>
      </c>
      <c r="B14" s="12" t="s">
        <v>8</v>
      </c>
      <c r="C14" s="12" t="s">
        <v>18</v>
      </c>
      <c r="D14" s="23">
        <v>36091</v>
      </c>
      <c r="E14" s="100">
        <v>0.49369142999999899</v>
      </c>
      <c r="F14" s="26">
        <v>526</v>
      </c>
      <c r="G14" s="76">
        <v>1.1317050374665794</v>
      </c>
      <c r="H14" s="76">
        <v>3.7267703173452515</v>
      </c>
      <c r="I14" s="76">
        <v>5.1513488048485323</v>
      </c>
      <c r="J14" s="76">
        <v>6.0179902981190248</v>
      </c>
      <c r="K14" s="76">
        <v>4.1438132351268475</v>
      </c>
      <c r="L14" s="138"/>
      <c r="M14" s="76">
        <v>5.1511001937969647</v>
      </c>
      <c r="N14" s="2"/>
      <c r="O14" s="2"/>
    </row>
    <row r="15" spans="1:15" ht="13.5" customHeight="1">
      <c r="A15" s="63" t="s">
        <v>15</v>
      </c>
      <c r="B15" s="12" t="s">
        <v>8</v>
      </c>
      <c r="C15" s="12" t="s">
        <v>22</v>
      </c>
      <c r="D15" s="23">
        <v>4.1063829196259997E-2</v>
      </c>
      <c r="E15" s="100">
        <v>6.4396440000000194E-2</v>
      </c>
      <c r="F15" s="26">
        <v>104</v>
      </c>
      <c r="G15" s="76">
        <v>1.8902594768883452</v>
      </c>
      <c r="H15" s="76">
        <v>3.6394876412956467</v>
      </c>
      <c r="I15" s="76">
        <v>3.9319556445073234</v>
      </c>
      <c r="J15" s="76">
        <v>5.1553194225722576</v>
      </c>
      <c r="K15" s="76">
        <v>3.0088083561313983</v>
      </c>
      <c r="L15" s="138"/>
      <c r="M15" s="76">
        <v>4.3210591972764778</v>
      </c>
      <c r="N15" s="2"/>
      <c r="O15" s="2"/>
    </row>
    <row r="16" spans="1:15" ht="12.75" customHeight="1">
      <c r="A16" s="63" t="s">
        <v>33</v>
      </c>
      <c r="B16" s="12" t="s">
        <v>8</v>
      </c>
      <c r="C16" s="12" t="s">
        <v>17</v>
      </c>
      <c r="D16" s="23">
        <v>39514</v>
      </c>
      <c r="E16" s="100">
        <v>0.65095052999999903</v>
      </c>
      <c r="F16" s="26">
        <v>1754</v>
      </c>
      <c r="G16" s="76">
        <v>1.2982634457648246</v>
      </c>
      <c r="H16" s="76">
        <v>3.2664348316717717</v>
      </c>
      <c r="I16" s="76">
        <v>3.7830715632972689</v>
      </c>
      <c r="J16" s="76">
        <v>4.6347445214069971</v>
      </c>
      <c r="K16" s="76">
        <v>3.4666508112359162</v>
      </c>
      <c r="L16" s="138"/>
      <c r="M16" s="76">
        <v>5.0314552292428649</v>
      </c>
      <c r="N16" s="2"/>
      <c r="O16" s="2"/>
    </row>
    <row r="17" spans="1:15" ht="12.75" customHeight="1">
      <c r="A17" s="60" t="s">
        <v>12</v>
      </c>
      <c r="B17" s="12" t="s">
        <v>8</v>
      </c>
      <c r="C17" s="12" t="s">
        <v>20</v>
      </c>
      <c r="D17" s="25">
        <v>40834</v>
      </c>
      <c r="E17" s="136">
        <v>3.7010000000000001</v>
      </c>
      <c r="F17" s="137">
        <v>3415</v>
      </c>
      <c r="G17" s="76">
        <v>10.02</v>
      </c>
      <c r="H17" s="76">
        <v>19.260000000000002</v>
      </c>
      <c r="I17" s="138">
        <v>10.29</v>
      </c>
      <c r="J17" s="138">
        <v>8.93</v>
      </c>
      <c r="K17" s="138"/>
      <c r="L17" s="138"/>
      <c r="M17" s="76">
        <v>8.82</v>
      </c>
      <c r="N17" s="84"/>
      <c r="O17" s="2"/>
    </row>
    <row r="18" spans="1:15">
      <c r="A18" s="60" t="s">
        <v>37</v>
      </c>
      <c r="B18" s="12" t="s">
        <v>8</v>
      </c>
      <c r="C18" s="12" t="s">
        <v>17</v>
      </c>
      <c r="D18" s="25">
        <v>38245</v>
      </c>
      <c r="E18" s="100">
        <v>36.970337000000001</v>
      </c>
      <c r="F18" s="26">
        <v>35354</v>
      </c>
      <c r="G18" s="120">
        <v>7.32</v>
      </c>
      <c r="H18" s="120">
        <v>13.94</v>
      </c>
      <c r="I18" s="109">
        <v>7.23</v>
      </c>
      <c r="J18" s="109">
        <v>7.16</v>
      </c>
      <c r="K18" s="109">
        <v>5.16</v>
      </c>
      <c r="L18" s="109">
        <v>4.8099999999999996</v>
      </c>
      <c r="M18" s="109">
        <v>5.86</v>
      </c>
      <c r="N18" s="2"/>
      <c r="O18" s="2"/>
    </row>
    <row r="19" spans="1:15" ht="12.75" customHeight="1">
      <c r="A19" s="62" t="s">
        <v>13</v>
      </c>
      <c r="B19" s="22" t="s">
        <v>8</v>
      </c>
      <c r="C19" s="22" t="s">
        <v>21</v>
      </c>
      <c r="D19" s="23">
        <v>37834</v>
      </c>
      <c r="E19" s="142">
        <v>38.666254673309297</v>
      </c>
      <c r="F19" s="143">
        <v>39002</v>
      </c>
      <c r="G19" s="144">
        <v>7.5610519051702685</v>
      </c>
      <c r="H19" s="144">
        <v>14.917911632198377</v>
      </c>
      <c r="I19" s="144">
        <v>8.7657239120034305</v>
      </c>
      <c r="J19" s="144">
        <v>8.5389457944877947</v>
      </c>
      <c r="K19" s="13">
        <v>5.864659073036993</v>
      </c>
      <c r="L19" s="138">
        <v>3.7731158113288643</v>
      </c>
      <c r="M19" s="13">
        <v>4.4455895060470318</v>
      </c>
      <c r="N19" s="2"/>
      <c r="O19" s="2"/>
    </row>
    <row r="20" spans="1:15" ht="12.75" customHeight="1">
      <c r="A20" s="63" t="s">
        <v>34</v>
      </c>
      <c r="B20" s="22" t="s">
        <v>8</v>
      </c>
      <c r="C20" s="22" t="s">
        <v>30</v>
      </c>
      <c r="D20" s="23">
        <v>39078</v>
      </c>
      <c r="E20" s="142">
        <v>11.481901270494999</v>
      </c>
      <c r="F20" s="143">
        <v>14747</v>
      </c>
      <c r="G20" s="144">
        <v>15.206433885905412</v>
      </c>
      <c r="H20" s="144">
        <v>28.098985377959785</v>
      </c>
      <c r="I20" s="144">
        <v>14.707697638569828</v>
      </c>
      <c r="J20" s="144">
        <v>13.356528543729729</v>
      </c>
      <c r="K20" s="13">
        <v>8.0550495987256721</v>
      </c>
      <c r="L20" s="138"/>
      <c r="M20" s="13">
        <v>1.229898220766823</v>
      </c>
      <c r="N20" s="2"/>
      <c r="O20" s="2"/>
    </row>
    <row r="21" spans="1:15" ht="12.75" customHeight="1">
      <c r="A21" s="32" t="s">
        <v>40</v>
      </c>
      <c r="B21" s="33" t="s">
        <v>8</v>
      </c>
      <c r="C21" s="33"/>
      <c r="D21" s="34"/>
      <c r="E21" s="69">
        <f>SUM(E13:E20)</f>
        <v>104.58553134380429</v>
      </c>
      <c r="F21" s="35">
        <f>SUM(F13:F20)</f>
        <v>118586</v>
      </c>
      <c r="G21" s="133">
        <f>($E$13*G13+$E$14*G14+$E$15*G15+$E$16*G16+$E$17*G17+$E$18*G18+$E$19*G19+$E$20*G20)/$E$21</f>
        <v>8.1295452163171227</v>
      </c>
      <c r="H21" s="134">
        <f>($E$13*H13+$E$14*H14+$E$15*H15+$E$16*H16+$E$17*H17+$E$18*H18+$E$19*H19+$E$20*H20)/$E$21</f>
        <v>15.265758554516413</v>
      </c>
      <c r="I21" s="134">
        <f>($E$13*I13+$E$14*I14+$E$15*I15+$E$16*I16+$E$17*I17+$E$18*I18+$E$19*I19+$E$20*I20)/$E$21</f>
        <v>8.5645369913299714</v>
      </c>
      <c r="J21" s="134">
        <f>($E$13*J13+$E$14*J14+$E$15*J15+$E$16*J16+$E$18*J18+$E$19*J19+$E$20*J20+E17*J17)/($E$21)</f>
        <v>8.3521856839090791</v>
      </c>
      <c r="K21" s="134">
        <f>($E$13*K13+$E$14*K14+$E$15*K15+$E$16*K16+$E$18*K18+$E$19*K19+$E$20*K20)/($E$21-$E$17)</f>
        <v>5.7770382934955364</v>
      </c>
      <c r="L21" s="134">
        <f>($E$13*L13+$E$19*L19+$E$18*L18)/($E$13+$E$19+$E$18)</f>
        <v>4.2156691555155223</v>
      </c>
      <c r="M21" s="135">
        <f>($E$13*M13+$E$14*M14+$E$15*M15+$E$16*M16+$E$17*M17+$E$18*M18+$E$19*M19+$E$20*M20)/$E$21</f>
        <v>4.9097558730605249</v>
      </c>
    </row>
    <row r="22" spans="1:15" s="14" customFormat="1" ht="12.75" customHeight="1">
      <c r="A22" s="58"/>
      <c r="B22" s="15"/>
      <c r="C22" s="15"/>
      <c r="D22" s="47"/>
      <c r="E22" s="71"/>
      <c r="F22" s="30"/>
      <c r="G22" s="83"/>
      <c r="H22" s="84"/>
      <c r="I22" s="84"/>
      <c r="J22" s="84"/>
      <c r="K22" s="84"/>
      <c r="L22" s="84"/>
      <c r="M22" s="85"/>
    </row>
    <row r="23" spans="1:15" ht="12.75" customHeight="1">
      <c r="A23" s="63" t="s">
        <v>61</v>
      </c>
      <c r="B23" s="12" t="s">
        <v>9</v>
      </c>
      <c r="C23" s="12" t="s">
        <v>17</v>
      </c>
      <c r="D23" s="23">
        <v>38808</v>
      </c>
      <c r="E23" s="99">
        <v>1.1850000000000001</v>
      </c>
      <c r="F23" s="66">
        <v>674</v>
      </c>
      <c r="G23" s="75">
        <v>2.2130701265748756</v>
      </c>
      <c r="H23" s="78">
        <v>1.332845722491105</v>
      </c>
      <c r="I23" s="78">
        <v>0.86964593873104512</v>
      </c>
      <c r="J23" s="78">
        <v>2.6878379463655122</v>
      </c>
      <c r="K23" s="78">
        <v>3.0024782916829862</v>
      </c>
      <c r="L23" s="78"/>
      <c r="M23" s="96">
        <v>4.3962818177414542</v>
      </c>
    </row>
    <row r="24" spans="1:15" ht="12.75" customHeight="1">
      <c r="A24" s="62" t="s">
        <v>14</v>
      </c>
      <c r="B24" s="22" t="s">
        <v>9</v>
      </c>
      <c r="C24" s="22" t="s">
        <v>21</v>
      </c>
      <c r="D24" s="23">
        <v>37816</v>
      </c>
      <c r="E24" s="142">
        <v>2.6710233387061995</v>
      </c>
      <c r="F24" s="143">
        <v>2304</v>
      </c>
      <c r="G24" s="13">
        <v>2.6035371025539433</v>
      </c>
      <c r="H24" s="13">
        <v>4.6905072422720462</v>
      </c>
      <c r="I24" s="13">
        <v>4.0436758647524718</v>
      </c>
      <c r="J24" s="13">
        <v>3.7317582445393516</v>
      </c>
      <c r="K24" s="13">
        <v>3.1688985223392141</v>
      </c>
      <c r="L24" s="138">
        <v>1.6663554001872249</v>
      </c>
      <c r="M24" s="13">
        <v>2.354509621667944</v>
      </c>
    </row>
    <row r="25" spans="1:15" ht="12.75" customHeight="1">
      <c r="A25" s="32" t="s">
        <v>40</v>
      </c>
      <c r="B25" s="33" t="s">
        <v>9</v>
      </c>
      <c r="C25" s="37"/>
      <c r="D25" s="38"/>
      <c r="E25" s="70">
        <f>SUM(E23:E24)</f>
        <v>3.8560233387061995</v>
      </c>
      <c r="F25" s="36">
        <f>SUM(F23:F24)</f>
        <v>2978</v>
      </c>
      <c r="G25" s="133">
        <f>($E$23*G23+$E$24*G24)/$E$25</f>
        <v>2.483542142489608</v>
      </c>
      <c r="H25" s="134">
        <f>($E$23*H23+$E$24*H24)/$E$25</f>
        <v>3.6586595195154148</v>
      </c>
      <c r="I25" s="134">
        <f>($E$23*I23+$E$24*I24)/$E$25</f>
        <v>3.0682602274608719</v>
      </c>
      <c r="J25" s="134">
        <f>($E$23*J23+$E$24*J24)/$E$25</f>
        <v>3.4109496174445111</v>
      </c>
      <c r="K25" s="134">
        <f>($E$23*K23+$E$24*K24)/$E$25</f>
        <v>3.1177556852749038</v>
      </c>
      <c r="L25" s="134">
        <f>L24</f>
        <v>1.6663554001872249</v>
      </c>
      <c r="M25" s="135">
        <f>($E$23*M23+$E$24*M24)/$E$25</f>
        <v>2.9819695304450824</v>
      </c>
    </row>
    <row r="26" spans="1:15" s="14" customFormat="1" ht="12.75" customHeight="1">
      <c r="A26" s="58"/>
      <c r="B26" s="15"/>
      <c r="C26" s="15"/>
      <c r="D26" s="47"/>
      <c r="E26" s="71"/>
      <c r="F26" s="30"/>
      <c r="G26" s="83"/>
      <c r="H26" s="81"/>
      <c r="I26" s="81"/>
      <c r="J26" s="81"/>
      <c r="K26" s="81"/>
      <c r="L26" s="81"/>
      <c r="M26" s="82"/>
    </row>
    <row r="27" spans="1:15" s="20" customFormat="1" ht="21" customHeight="1">
      <c r="A27" s="53" t="s">
        <v>42</v>
      </c>
      <c r="B27" s="54"/>
      <c r="C27" s="54"/>
      <c r="D27" s="54"/>
      <c r="E27" s="70">
        <f>E25+E21</f>
        <v>108.44155468251049</v>
      </c>
      <c r="F27" s="36">
        <f>F25+F21</f>
        <v>121564</v>
      </c>
      <c r="G27" s="86">
        <f>($E$21*G21+$E$25*G25)/$E$27</f>
        <v>7.9287815912766471</v>
      </c>
      <c r="H27" s="86">
        <f t="shared" ref="H27:M27" si="0">($E$21*H21+$E$25*H25)/$E$27</f>
        <v>14.853027061458462</v>
      </c>
      <c r="I27" s="86">
        <f t="shared" si="0"/>
        <v>8.3690974152420239</v>
      </c>
      <c r="J27" s="86">
        <f t="shared" si="0"/>
        <v>8.1764825445532487</v>
      </c>
      <c r="K27" s="86">
        <f t="shared" si="0"/>
        <v>5.6824780870180831</v>
      </c>
      <c r="L27" s="86">
        <f>($E$21*L21+$E$25*L25)/$E$27</f>
        <v>4.1250192808709629</v>
      </c>
      <c r="M27" s="86">
        <f t="shared" si="0"/>
        <v>4.8412066056608838</v>
      </c>
    </row>
    <row r="28" spans="1:15" s="20" customFormat="1" ht="26.25" customHeight="1">
      <c r="A28" s="217" t="s">
        <v>43</v>
      </c>
      <c r="B28" s="217"/>
      <c r="C28" s="217"/>
      <c r="D28" s="217"/>
      <c r="E28" s="72">
        <f>SUM(E10,E27)</f>
        <v>241.3623695222112</v>
      </c>
      <c r="F28" s="55">
        <f>SUM(F10, F27)</f>
        <v>227926</v>
      </c>
      <c r="G28" s="156"/>
      <c r="H28" s="218"/>
      <c r="I28" s="219"/>
      <c r="J28" s="219"/>
      <c r="K28" s="219"/>
      <c r="L28" s="219"/>
      <c r="M28" s="220"/>
    </row>
    <row r="29" spans="1:15" s="21" customFormat="1" ht="10.5" customHeight="1">
      <c r="A29" s="59"/>
      <c r="B29" s="48"/>
      <c r="C29" s="48"/>
      <c r="D29" s="48"/>
      <c r="E29" s="49"/>
      <c r="F29" s="30"/>
      <c r="G29" s="83"/>
      <c r="H29" s="83"/>
      <c r="I29" s="83"/>
      <c r="J29" s="83"/>
      <c r="K29" s="83"/>
      <c r="L29" s="83"/>
      <c r="M29" s="87"/>
    </row>
    <row r="30" spans="1:15" ht="22.5" customHeight="1">
      <c r="A30" s="56" t="s">
        <v>23</v>
      </c>
      <c r="B30" s="50"/>
      <c r="C30" s="50"/>
      <c r="D30" s="50"/>
      <c r="E30" s="51"/>
      <c r="F30" s="52"/>
      <c r="G30" s="88"/>
      <c r="H30" s="113"/>
      <c r="I30" s="113"/>
      <c r="J30" s="113"/>
      <c r="K30" s="113"/>
      <c r="L30" s="113"/>
      <c r="M30" s="114"/>
    </row>
    <row r="31" spans="1:15" ht="39" customHeight="1" thickBot="1">
      <c r="A31" s="64" t="s">
        <v>38</v>
      </c>
      <c r="B31" s="12" t="s">
        <v>8</v>
      </c>
      <c r="C31" s="12" t="s">
        <v>18</v>
      </c>
      <c r="D31" s="23">
        <v>36495</v>
      </c>
      <c r="E31" s="105">
        <v>61.777000000000001</v>
      </c>
      <c r="F31" s="106">
        <v>12329</v>
      </c>
      <c r="G31" s="107">
        <v>3.17</v>
      </c>
      <c r="H31" s="107">
        <v>6.28</v>
      </c>
      <c r="I31" s="107">
        <v>4.43</v>
      </c>
      <c r="J31" s="107">
        <v>5.21</v>
      </c>
      <c r="K31" s="107">
        <v>4.5</v>
      </c>
      <c r="L31" s="107">
        <v>4.72</v>
      </c>
      <c r="M31" s="108">
        <v>7.68</v>
      </c>
    </row>
    <row r="32" spans="1:15" ht="31.5" customHeight="1">
      <c r="A32" s="221" t="s">
        <v>31</v>
      </c>
      <c r="B32" s="222"/>
      <c r="C32" s="222"/>
      <c r="D32" s="223"/>
      <c r="E32" s="115">
        <f>E28+E31</f>
        <v>303.13936952221121</v>
      </c>
      <c r="F32" s="116">
        <f>F28+F31</f>
        <v>240255</v>
      </c>
      <c r="G32" s="117"/>
      <c r="H32" s="118"/>
      <c r="I32" s="118"/>
      <c r="J32" s="118"/>
      <c r="K32" s="118"/>
      <c r="L32" s="118"/>
      <c r="M32" s="118"/>
    </row>
    <row r="33" spans="1:13" ht="41.25" customHeight="1">
      <c r="A33" s="204" t="s">
        <v>53</v>
      </c>
      <c r="B33" s="205"/>
      <c r="C33" s="205"/>
      <c r="D33" s="205"/>
      <c r="E33" s="205"/>
      <c r="F33" s="205"/>
      <c r="G33" s="205"/>
      <c r="H33" s="205"/>
      <c r="I33" s="205"/>
      <c r="J33" s="205"/>
      <c r="K33" s="205"/>
      <c r="L33" s="205"/>
      <c r="M33" s="206"/>
    </row>
    <row r="34" spans="1:13" s="4" customFormat="1" ht="24" customHeight="1">
      <c r="A34" s="207" t="s">
        <v>29</v>
      </c>
      <c r="B34" s="208"/>
      <c r="C34" s="208"/>
      <c r="D34" s="208"/>
      <c r="E34" s="208"/>
      <c r="F34" s="208"/>
      <c r="G34" s="208"/>
      <c r="H34" s="208"/>
      <c r="I34" s="208"/>
      <c r="J34" s="208"/>
      <c r="K34" s="208"/>
      <c r="L34" s="208"/>
      <c r="M34" s="209"/>
    </row>
    <row r="35" spans="1:13" s="4" customFormat="1" ht="24" customHeight="1">
      <c r="A35" s="153" t="s">
        <v>49</v>
      </c>
      <c r="B35" s="154"/>
      <c r="C35" s="154"/>
      <c r="D35" s="154"/>
      <c r="E35" s="154"/>
      <c r="F35" s="154"/>
      <c r="G35" s="154"/>
      <c r="H35" s="154"/>
      <c r="I35" s="154"/>
      <c r="J35" s="154"/>
      <c r="K35" s="154"/>
      <c r="L35" s="154"/>
      <c r="M35" s="155"/>
    </row>
    <row r="36" spans="1:13" ht="22.5" customHeight="1">
      <c r="B36" s="11"/>
      <c r="C36" s="11"/>
      <c r="D36" s="11"/>
      <c r="E36" s="210" t="s">
        <v>46</v>
      </c>
      <c r="F36" s="211"/>
      <c r="G36" s="89">
        <f>($E$10*G10+$E$21*G21+$E$25*G25+$E$31*G31)/$E$32</f>
        <v>5.3442846511473698</v>
      </c>
      <c r="H36" s="89">
        <f t="shared" ref="H36:M36" si="1">($E$10*H10+$E$21*H21+$E$25*H25+$E$31*H31)/$E$32</f>
        <v>10.282495282150716</v>
      </c>
      <c r="I36" s="89">
        <f t="shared" si="1"/>
        <v>6.0463166827758128</v>
      </c>
      <c r="J36" s="89">
        <f t="shared" si="1"/>
        <v>6.3644874977276267</v>
      </c>
      <c r="K36" s="89">
        <f t="shared" si="1"/>
        <v>4.9370757776433072</v>
      </c>
      <c r="L36" s="89">
        <f t="shared" si="1"/>
        <v>4.3520601059817743</v>
      </c>
      <c r="M36" s="89">
        <f t="shared" si="1"/>
        <v>5.8641914306246603</v>
      </c>
    </row>
    <row r="37" spans="1:13" ht="16.5" customHeight="1">
      <c r="B37" s="10"/>
      <c r="C37" s="10"/>
      <c r="D37" s="10"/>
      <c r="E37" s="16"/>
      <c r="F37" s="119" t="s">
        <v>54</v>
      </c>
      <c r="G37" s="90"/>
      <c r="H37" s="90">
        <f>H36-'FEB-2015'!H36</f>
        <v>1.0644953755721467</v>
      </c>
      <c r="I37" s="90">
        <f>I36-'FEB-2015'!I36</f>
        <v>8.1112248383297114E-3</v>
      </c>
      <c r="J37" s="90">
        <f>J36-'FEB-2015'!J36</f>
        <v>0.11336318509184817</v>
      </c>
      <c r="K37" s="90">
        <f>K36-'FEB-2015'!K36</f>
        <v>-0.28176817885811101</v>
      </c>
      <c r="L37" s="90">
        <f>L36-'FEB-2015'!L36</f>
        <v>-4.5475343707668259E-4</v>
      </c>
      <c r="M37" s="90">
        <f>M36-'FEB-2015'!M36</f>
        <v>5.9864387883179049E-2</v>
      </c>
    </row>
    <row r="38" spans="1:13">
      <c r="E38" s="17"/>
      <c r="F38" s="67"/>
      <c r="G38" s="67"/>
      <c r="H38" s="9"/>
      <c r="I38" s="9"/>
      <c r="J38" s="9"/>
      <c r="K38" s="9"/>
      <c r="L38" s="9"/>
      <c r="M38" s="9"/>
    </row>
    <row r="39" spans="1:13">
      <c r="E39" s="18"/>
      <c r="F39" s="67"/>
      <c r="G39" s="67"/>
      <c r="H39" s="6"/>
      <c r="I39" s="6"/>
      <c r="J39" s="6"/>
      <c r="K39" s="6"/>
      <c r="L39" s="6"/>
      <c r="M39" s="6"/>
    </row>
    <row r="40" spans="1:13">
      <c r="H40" s="7"/>
      <c r="I40" s="6"/>
      <c r="J40" s="6"/>
      <c r="K40" s="6"/>
      <c r="L40" s="6"/>
      <c r="M40" s="6"/>
    </row>
    <row r="41" spans="1:13">
      <c r="A41" s="20" t="s">
        <v>70</v>
      </c>
      <c r="B41" s="92"/>
      <c r="C41" s="92"/>
      <c r="D41" s="20"/>
      <c r="E41" s="93">
        <f>E32-'DEC-2014'!E35</f>
        <v>22.432789554130011</v>
      </c>
      <c r="F41" s="94">
        <f>E41/'DEC-2014'!E35</f>
        <v>7.9915438949385562E-2</v>
      </c>
      <c r="H41" s="6"/>
      <c r="I41" s="6"/>
      <c r="J41" s="6"/>
      <c r="K41" s="6"/>
      <c r="L41" s="6"/>
      <c r="M41" s="6"/>
    </row>
    <row r="42" spans="1:13">
      <c r="A42" s="20" t="s">
        <v>71</v>
      </c>
      <c r="B42" s="92"/>
      <c r="C42" s="92"/>
      <c r="D42" s="20"/>
      <c r="E42" s="95">
        <f>F32-'DEC-2014'!F35</f>
        <v>4372</v>
      </c>
      <c r="F42" s="94">
        <f>E42/'DEC-2014'!F35</f>
        <v>1.8534612498569206E-2</v>
      </c>
      <c r="H42" s="5"/>
      <c r="I42" s="5"/>
      <c r="J42" s="5"/>
      <c r="K42" s="5"/>
      <c r="L42" s="5"/>
      <c r="M42" s="5"/>
    </row>
  </sheetData>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O42"/>
  <sheetViews>
    <sheetView zoomScaleNormal="100" workbookViewId="0">
      <pane ySplit="3" topLeftCell="A4" activePane="bottomLeft" state="frozen"/>
      <selection pane="bottomLeft" activeCell="S33" sqref="S33"/>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8" customWidth="1"/>
    <col min="7" max="7" width="9.5703125" style="68" customWidth="1"/>
    <col min="8" max="13" width="9" style="1" customWidth="1"/>
    <col min="14" max="16384" width="9.140625" style="1"/>
  </cols>
  <sheetData>
    <row r="1" spans="1:15" s="3" customFormat="1" ht="27" customHeight="1">
      <c r="A1" s="194" t="s">
        <v>72</v>
      </c>
      <c r="B1" s="194"/>
      <c r="C1" s="194"/>
      <c r="D1" s="194"/>
      <c r="E1" s="194"/>
      <c r="F1" s="194"/>
      <c r="G1" s="194"/>
      <c r="H1" s="194"/>
      <c r="I1" s="194"/>
      <c r="J1" s="194"/>
      <c r="K1" s="194"/>
      <c r="L1" s="194"/>
      <c r="M1" s="194"/>
    </row>
    <row r="2" spans="1:15" ht="24" customHeight="1">
      <c r="A2" s="195" t="s">
        <v>0</v>
      </c>
      <c r="B2" s="196" t="s">
        <v>10</v>
      </c>
      <c r="C2" s="197" t="s">
        <v>16</v>
      </c>
      <c r="D2" s="198" t="s">
        <v>35</v>
      </c>
      <c r="E2" s="199" t="s">
        <v>52</v>
      </c>
      <c r="F2" s="200" t="s">
        <v>1</v>
      </c>
      <c r="G2" s="201" t="s">
        <v>2</v>
      </c>
      <c r="H2" s="202"/>
      <c r="I2" s="202"/>
      <c r="J2" s="202"/>
      <c r="K2" s="202"/>
      <c r="L2" s="202"/>
      <c r="M2" s="203"/>
    </row>
    <row r="3" spans="1:15" ht="42.75" customHeight="1">
      <c r="A3" s="195"/>
      <c r="B3" s="196"/>
      <c r="C3" s="197"/>
      <c r="D3" s="198"/>
      <c r="E3" s="199"/>
      <c r="F3" s="200"/>
      <c r="G3" s="74" t="s">
        <v>47</v>
      </c>
      <c r="H3" s="161" t="s">
        <v>3</v>
      </c>
      <c r="I3" s="161" t="s">
        <v>4</v>
      </c>
      <c r="J3" s="161" t="s">
        <v>5</v>
      </c>
      <c r="K3" s="161" t="s">
        <v>6</v>
      </c>
      <c r="L3" s="73" t="s">
        <v>48</v>
      </c>
      <c r="M3" s="162" t="s">
        <v>7</v>
      </c>
    </row>
    <row r="4" spans="1:15" ht="26.25" customHeight="1">
      <c r="A4" s="212" t="s">
        <v>44</v>
      </c>
      <c r="B4" s="213"/>
      <c r="C4" s="213"/>
      <c r="D4" s="213"/>
      <c r="E4" s="213"/>
      <c r="F4" s="213"/>
      <c r="G4" s="213"/>
      <c r="H4" s="213"/>
      <c r="I4" s="213"/>
      <c r="J4" s="213"/>
      <c r="K4" s="213"/>
      <c r="L4" s="213"/>
      <c r="M4" s="214"/>
    </row>
    <row r="5" spans="1:15" ht="23.25" customHeight="1">
      <c r="A5" s="215" t="s">
        <v>39</v>
      </c>
      <c r="B5" s="215"/>
      <c r="C5" s="215"/>
      <c r="D5" s="215"/>
      <c r="E5" s="215"/>
      <c r="F5" s="215"/>
      <c r="G5" s="215"/>
      <c r="H5" s="215"/>
      <c r="I5" s="215"/>
      <c r="J5" s="215"/>
      <c r="K5" s="215"/>
      <c r="L5" s="215"/>
      <c r="M5" s="215"/>
    </row>
    <row r="6" spans="1:15" s="14" customFormat="1">
      <c r="A6" s="60" t="s">
        <v>59</v>
      </c>
      <c r="B6" s="12" t="s">
        <v>8</v>
      </c>
      <c r="C6" s="12" t="s">
        <v>24</v>
      </c>
      <c r="D6" s="23">
        <v>36433</v>
      </c>
      <c r="E6" s="99">
        <v>25.330573209999997</v>
      </c>
      <c r="F6" s="66">
        <v>29520</v>
      </c>
      <c r="G6" s="75">
        <v>3.9132018588820845</v>
      </c>
      <c r="H6" s="96">
        <v>6.1282860245559734</v>
      </c>
      <c r="I6" s="96">
        <v>4.4077948666095379</v>
      </c>
      <c r="J6" s="96">
        <v>5.2431741166862444</v>
      </c>
      <c r="K6" s="96">
        <v>4.6477376321551356</v>
      </c>
      <c r="L6" s="96">
        <v>3.7208815634978798</v>
      </c>
      <c r="M6" s="96">
        <v>5.7735493253911585</v>
      </c>
    </row>
    <row r="7" spans="1:15" s="2" customFormat="1" ht="12.75" customHeight="1">
      <c r="A7" s="60" t="s">
        <v>32</v>
      </c>
      <c r="B7" s="12" t="s">
        <v>8</v>
      </c>
      <c r="C7" s="12" t="s">
        <v>19</v>
      </c>
      <c r="D7" s="25">
        <v>40834</v>
      </c>
      <c r="E7" s="136">
        <v>6.5289999999999999</v>
      </c>
      <c r="F7" s="137">
        <v>5003</v>
      </c>
      <c r="G7" s="76">
        <v>3.66</v>
      </c>
      <c r="H7" s="76">
        <v>8.3000000000000007</v>
      </c>
      <c r="I7" s="76">
        <v>3.88</v>
      </c>
      <c r="J7" s="76">
        <v>4.97</v>
      </c>
      <c r="K7" s="76"/>
      <c r="L7" s="76"/>
      <c r="M7" s="78">
        <v>5.32</v>
      </c>
    </row>
    <row r="8" spans="1:15" s="2" customFormat="1" ht="12.75" customHeight="1">
      <c r="A8" s="60" t="s">
        <v>36</v>
      </c>
      <c r="B8" s="12" t="s">
        <v>8</v>
      </c>
      <c r="C8" s="12" t="s">
        <v>19</v>
      </c>
      <c r="D8" s="25">
        <v>36738</v>
      </c>
      <c r="E8" s="100">
        <v>76.255234999999999</v>
      </c>
      <c r="F8" s="26">
        <v>43788</v>
      </c>
      <c r="G8" s="120">
        <v>5.31</v>
      </c>
      <c r="H8" s="109">
        <v>10.039999999999999</v>
      </c>
      <c r="I8" s="109">
        <v>4.79</v>
      </c>
      <c r="J8" s="109">
        <v>5.34</v>
      </c>
      <c r="K8" s="109">
        <v>4.25</v>
      </c>
      <c r="L8" s="109">
        <v>4.67</v>
      </c>
      <c r="M8" s="120">
        <v>5.2</v>
      </c>
    </row>
    <row r="9" spans="1:15" ht="12.75" customHeight="1">
      <c r="A9" s="61" t="s">
        <v>11</v>
      </c>
      <c r="B9" s="27" t="s">
        <v>8</v>
      </c>
      <c r="C9" s="27" t="s">
        <v>19</v>
      </c>
      <c r="D9" s="28">
        <v>37816</v>
      </c>
      <c r="E9" s="142">
        <v>26.334922528795001</v>
      </c>
      <c r="F9" s="143">
        <v>28888</v>
      </c>
      <c r="G9" s="144">
        <v>3.3148556571303223</v>
      </c>
      <c r="H9" s="144">
        <v>8.3758707507170413</v>
      </c>
      <c r="I9" s="144">
        <v>5.231418553901479</v>
      </c>
      <c r="J9" s="144">
        <v>5.6860103394478445</v>
      </c>
      <c r="K9" s="13">
        <v>4.7635487585195868</v>
      </c>
      <c r="L9" s="138">
        <v>3.116818968835644</v>
      </c>
      <c r="M9" s="13">
        <v>3.3127959881564362</v>
      </c>
    </row>
    <row r="10" spans="1:15" s="20" customFormat="1" ht="23.25" customHeight="1">
      <c r="A10" s="43" t="s">
        <v>41</v>
      </c>
      <c r="B10" s="44" t="s">
        <v>8</v>
      </c>
      <c r="C10" s="44"/>
      <c r="D10" s="45"/>
      <c r="E10" s="65">
        <f>SUM(E6:E9)</f>
        <v>134.44973073879498</v>
      </c>
      <c r="F10" s="46">
        <f>SUM(F6:F9)</f>
        <v>107199</v>
      </c>
      <c r="G10" s="130">
        <f>($E$6*G6+$E$7*G7+$E$8*G8+$E$9*G9+$E$31*G31)/($E$10+$E$31)</f>
        <v>4.1168917109264589</v>
      </c>
      <c r="H10" s="131">
        <f>($E$6*H6+$E$7*H7+$E$8*H8+$E$9*H9+$E$31*H31)/($E$10+$E$31)</f>
        <v>7.977435322760944</v>
      </c>
      <c r="I10" s="131">
        <f>($E$6*I6+$E$7*I7+$E$8*I8+$E$9*I9+$E$31*I31)/($E$10+$E$31)</f>
        <v>4.5205632833653073</v>
      </c>
      <c r="J10" s="131">
        <f>($E$6*J6+$E$8*J8+$E$9*J9+$E$31*J31+E7*J7)/($E$6+$E$8+$E$9+$E$31+E7)</f>
        <v>5.2796381836560764</v>
      </c>
      <c r="K10" s="131">
        <f>($E$6*K6+$E$8*K8+$E$9*K9+$E$31*K31)/($E$6+$E$8+$E$9+$E$31)</f>
        <v>4.4232370311650513</v>
      </c>
      <c r="L10" s="131">
        <f>($E$6*L6+$E$8*L8+$E$9*L9+$E$31*L31)/($E$6+$E$8+$E$9+$E$31)</f>
        <v>4.3474473843934529</v>
      </c>
      <c r="M10" s="132">
        <f>($E$6*M6+$E$7*M7+$E$8*M8+$E$9*M9+$E$31*M31)/($E$10+$E$31)</f>
        <v>5.7910168154570734</v>
      </c>
    </row>
    <row r="11" spans="1:15" s="21" customFormat="1" ht="12" customHeight="1">
      <c r="A11" s="57"/>
      <c r="B11" s="39"/>
      <c r="C11" s="39"/>
      <c r="D11" s="40"/>
      <c r="E11" s="41"/>
      <c r="F11" s="42"/>
      <c r="G11" s="31"/>
      <c r="H11" s="31"/>
      <c r="I11" s="31"/>
      <c r="J11" s="31"/>
      <c r="K11" s="31"/>
      <c r="L11" s="31"/>
      <c r="M11" s="111"/>
    </row>
    <row r="12" spans="1:15" ht="21" customHeight="1">
      <c r="A12" s="216" t="s">
        <v>40</v>
      </c>
      <c r="B12" s="216"/>
      <c r="C12" s="216"/>
      <c r="D12" s="216"/>
      <c r="E12" s="216"/>
      <c r="F12" s="216"/>
      <c r="G12" s="216"/>
      <c r="H12" s="216"/>
      <c r="I12" s="216"/>
      <c r="J12" s="216"/>
      <c r="K12" s="216"/>
      <c r="L12" s="216"/>
      <c r="M12" s="216"/>
    </row>
    <row r="13" spans="1:15">
      <c r="A13" s="63" t="s">
        <v>60</v>
      </c>
      <c r="B13" s="12" t="s">
        <v>8</v>
      </c>
      <c r="C13" s="12" t="s">
        <v>17</v>
      </c>
      <c r="D13" s="23">
        <v>36606</v>
      </c>
      <c r="E13" s="99">
        <v>12.58494511</v>
      </c>
      <c r="F13" s="66">
        <v>23632</v>
      </c>
      <c r="G13" s="75">
        <v>6.0047813960790917</v>
      </c>
      <c r="H13" s="96">
        <v>8.299009398708268</v>
      </c>
      <c r="I13" s="96">
        <v>5.852105771602556</v>
      </c>
      <c r="J13" s="96">
        <v>6.688913063770352</v>
      </c>
      <c r="K13" s="96">
        <v>5.4399193142933289</v>
      </c>
      <c r="L13" s="96">
        <v>3.827821332496395</v>
      </c>
      <c r="M13" s="96">
        <v>5.717229227143128</v>
      </c>
    </row>
    <row r="14" spans="1:15">
      <c r="A14" s="63" t="s">
        <v>28</v>
      </c>
      <c r="B14" s="12" t="s">
        <v>8</v>
      </c>
      <c r="C14" s="12" t="s">
        <v>18</v>
      </c>
      <c r="D14" s="23">
        <v>36091</v>
      </c>
      <c r="E14" s="100">
        <v>0.49047553999999899</v>
      </c>
      <c r="F14" s="26">
        <v>525</v>
      </c>
      <c r="G14" s="76">
        <v>0.84766750111093803</v>
      </c>
      <c r="H14" s="76">
        <v>2.7695148381107648</v>
      </c>
      <c r="I14" s="76">
        <v>4.6397091497763165</v>
      </c>
      <c r="J14" s="76">
        <v>5.7920642203693085</v>
      </c>
      <c r="K14" s="76">
        <v>3.8669254384768648</v>
      </c>
      <c r="L14" s="138"/>
      <c r="M14" s="76">
        <v>5.0443839486108422</v>
      </c>
      <c r="N14" s="2"/>
      <c r="O14" s="2"/>
    </row>
    <row r="15" spans="1:15" ht="13.5" customHeight="1">
      <c r="A15" s="63" t="s">
        <v>15</v>
      </c>
      <c r="B15" s="12" t="s">
        <v>8</v>
      </c>
      <c r="C15" s="12" t="s">
        <v>22</v>
      </c>
      <c r="D15" s="23">
        <v>4.1063829196259997E-2</v>
      </c>
      <c r="E15" s="100">
        <v>6.4552260000000194E-2</v>
      </c>
      <c r="F15" s="26">
        <v>104</v>
      </c>
      <c r="G15" s="76">
        <v>1.9340471029451134</v>
      </c>
      <c r="H15" s="76">
        <v>3.4474914429482695</v>
      </c>
      <c r="I15" s="76">
        <v>3.849924098200419</v>
      </c>
      <c r="J15" s="76">
        <v>5.1077461766626309</v>
      </c>
      <c r="K15" s="76">
        <v>2.967339639965183</v>
      </c>
      <c r="L15" s="138"/>
      <c r="M15" s="76">
        <v>4.2745634476996974</v>
      </c>
      <c r="N15" s="2"/>
      <c r="O15" s="2"/>
    </row>
    <row r="16" spans="1:15" ht="12.75" customHeight="1">
      <c r="A16" s="63" t="s">
        <v>33</v>
      </c>
      <c r="B16" s="12" t="s">
        <v>8</v>
      </c>
      <c r="C16" s="12" t="s">
        <v>17</v>
      </c>
      <c r="D16" s="23">
        <v>39514</v>
      </c>
      <c r="E16" s="100">
        <v>0.65143740000000006</v>
      </c>
      <c r="F16" s="26">
        <v>1753</v>
      </c>
      <c r="G16" s="76">
        <v>1.1478364667953933</v>
      </c>
      <c r="H16" s="76">
        <v>2.6740333672109262</v>
      </c>
      <c r="I16" s="76">
        <v>3.6619758001704916</v>
      </c>
      <c r="J16" s="76">
        <v>4.436181938207695</v>
      </c>
      <c r="K16" s="76">
        <v>3.2483816802890031</v>
      </c>
      <c r="L16" s="138"/>
      <c r="M16" s="76">
        <v>4.9466596227775161</v>
      </c>
      <c r="N16" s="2"/>
      <c r="O16" s="2"/>
    </row>
    <row r="17" spans="1:15" ht="12.75" customHeight="1">
      <c r="A17" s="60" t="s">
        <v>12</v>
      </c>
      <c r="B17" s="12" t="s">
        <v>8</v>
      </c>
      <c r="C17" s="12" t="s">
        <v>20</v>
      </c>
      <c r="D17" s="25">
        <v>40834</v>
      </c>
      <c r="E17" s="136">
        <v>3.8</v>
      </c>
      <c r="F17" s="137">
        <v>3532</v>
      </c>
      <c r="G17" s="76">
        <v>8.67</v>
      </c>
      <c r="H17" s="76">
        <v>17.149999999999999</v>
      </c>
      <c r="I17" s="138">
        <v>9.57</v>
      </c>
      <c r="J17" s="138">
        <v>8.57</v>
      </c>
      <c r="K17" s="138"/>
      <c r="L17" s="138"/>
      <c r="M17" s="76">
        <v>8.23</v>
      </c>
      <c r="N17" s="84"/>
      <c r="O17" s="2"/>
    </row>
    <row r="18" spans="1:15">
      <c r="A18" s="60" t="s">
        <v>37</v>
      </c>
      <c r="B18" s="12" t="s">
        <v>8</v>
      </c>
      <c r="C18" s="12" t="s">
        <v>17</v>
      </c>
      <c r="D18" s="25">
        <v>38245</v>
      </c>
      <c r="E18" s="100">
        <v>37.078217000000002</v>
      </c>
      <c r="F18" s="26">
        <v>35414</v>
      </c>
      <c r="G18" s="120">
        <v>7.15</v>
      </c>
      <c r="H18" s="120">
        <v>13.53</v>
      </c>
      <c r="I18" s="109">
        <v>6.96</v>
      </c>
      <c r="J18" s="109">
        <v>7.04</v>
      </c>
      <c r="K18" s="109">
        <v>4.99</v>
      </c>
      <c r="L18" s="109">
        <v>4.78</v>
      </c>
      <c r="M18" s="109">
        <v>5.8</v>
      </c>
      <c r="N18" s="2"/>
      <c r="O18" s="2"/>
    </row>
    <row r="19" spans="1:15" ht="12.75" customHeight="1">
      <c r="A19" s="62" t="s">
        <v>13</v>
      </c>
      <c r="B19" s="22" t="s">
        <v>8</v>
      </c>
      <c r="C19" s="22" t="s">
        <v>21</v>
      </c>
      <c r="D19" s="23">
        <v>37834</v>
      </c>
      <c r="E19" s="142">
        <v>39.0283766654508</v>
      </c>
      <c r="F19" s="143">
        <v>39346</v>
      </c>
      <c r="G19" s="144">
        <v>7.1983771875696378</v>
      </c>
      <c r="H19" s="144">
        <v>13.806491222825379</v>
      </c>
      <c r="I19" s="144">
        <v>7.9052377581569244</v>
      </c>
      <c r="J19" s="144">
        <v>8.6763836943966943</v>
      </c>
      <c r="K19" s="13">
        <v>5.6590234208932166</v>
      </c>
      <c r="L19" s="138">
        <v>4.1079725895232455</v>
      </c>
      <c r="M19" s="13">
        <v>4.3838393120659624</v>
      </c>
      <c r="N19" s="2"/>
      <c r="O19" s="2"/>
    </row>
    <row r="20" spans="1:15" ht="12.75" customHeight="1">
      <c r="A20" s="63" t="s">
        <v>34</v>
      </c>
      <c r="B20" s="22" t="s">
        <v>8</v>
      </c>
      <c r="C20" s="22" t="s">
        <v>30</v>
      </c>
      <c r="D20" s="23">
        <v>39078</v>
      </c>
      <c r="E20" s="142">
        <v>11.508825124430899</v>
      </c>
      <c r="F20" s="143">
        <v>14856</v>
      </c>
      <c r="G20" s="144">
        <v>14.198514469543099</v>
      </c>
      <c r="H20" s="144">
        <v>26.010999765251917</v>
      </c>
      <c r="I20" s="144">
        <v>13.971199094400365</v>
      </c>
      <c r="J20" s="144">
        <v>13.405874545293228</v>
      </c>
      <c r="K20" s="13">
        <v>7.5164375558296914</v>
      </c>
      <c r="L20" s="138"/>
      <c r="M20" s="13">
        <v>1.1112266543698013</v>
      </c>
      <c r="N20" s="2"/>
      <c r="O20" s="2"/>
    </row>
    <row r="21" spans="1:15" ht="12.75" customHeight="1">
      <c r="A21" s="32" t="s">
        <v>40</v>
      </c>
      <c r="B21" s="33" t="s">
        <v>8</v>
      </c>
      <c r="C21" s="33"/>
      <c r="D21" s="34"/>
      <c r="E21" s="69">
        <f>SUM(E13:E20)</f>
        <v>105.2068290998817</v>
      </c>
      <c r="F21" s="35">
        <f>SUM(F13:F20)</f>
        <v>119162</v>
      </c>
      <c r="G21" s="133">
        <f>($E$13*G13+$E$14*G14+$E$15*G15+$E$16*G16+$E$17*G17+$E$18*G18+$E$19*G19+$E$20*G20)/$E$21</f>
        <v>7.7871622025874645</v>
      </c>
      <c r="H21" s="134">
        <f>($E$13*H13+$E$14*H14+$E$15*H15+$E$16*H16+$E$17*H17+$E$18*H18+$E$19*H19+$E$20*H20)/$E$21</f>
        <v>14.379339651045218</v>
      </c>
      <c r="I21" s="134">
        <f>($E$13*I13+$E$14*I14+$E$15*I15+$E$16*I16+$E$17*I17+$E$18*I18+$E$19*I19+$E$20*I20)/$E$21</f>
        <v>8.006222073201954</v>
      </c>
      <c r="J21" s="134">
        <f>($E$13*J13+$E$14*J14+$E$15*J15+$E$16*J16+$E$18*J18+$E$19*J19+$E$20*J20+E17*J17)/($E$21)</f>
        <v>8.3335632567600122</v>
      </c>
      <c r="K21" s="134">
        <f>($E$13*K13+$E$14*K14+$E$15*K15+$E$16*K16+$E$18*K18+$E$19*K19+$E$20*K20)/($E$21-$E$17)</f>
        <v>5.5721449430508407</v>
      </c>
      <c r="L21" s="134">
        <f>($E$13*L13+$E$19*L19+$E$18*L18)/($E$13+$E$19+$E$18)</f>
        <v>4.3491668483982071</v>
      </c>
      <c r="M21" s="135">
        <f>($E$13*M13+$E$14*M14+$E$15*M15+$E$16*M16+$E$17*M17+$E$18*M18+$E$19*M19+$E$20*M20)/$E$21</f>
        <v>4.8298598376053201</v>
      </c>
    </row>
    <row r="22" spans="1:15" s="14" customFormat="1" ht="12.75" customHeight="1">
      <c r="A22" s="58"/>
      <c r="B22" s="15"/>
      <c r="C22" s="15"/>
      <c r="D22" s="47"/>
      <c r="E22" s="71"/>
      <c r="F22" s="30"/>
      <c r="G22" s="83"/>
      <c r="H22" s="84"/>
      <c r="I22" s="84"/>
      <c r="J22" s="84"/>
      <c r="K22" s="84"/>
      <c r="L22" s="84"/>
      <c r="M22" s="85"/>
    </row>
    <row r="23" spans="1:15" ht="12.75" customHeight="1">
      <c r="A23" s="63" t="s">
        <v>61</v>
      </c>
      <c r="B23" s="12" t="s">
        <v>9</v>
      </c>
      <c r="C23" s="12" t="s">
        <v>17</v>
      </c>
      <c r="D23" s="23">
        <v>38808</v>
      </c>
      <c r="E23" s="99">
        <v>1.1661021132411951</v>
      </c>
      <c r="F23" s="66">
        <v>672</v>
      </c>
      <c r="G23" s="75">
        <v>3.5256906927669576</v>
      </c>
      <c r="H23" s="78">
        <v>2.4920478309521155</v>
      </c>
      <c r="I23" s="78">
        <v>1.0232998872636179</v>
      </c>
      <c r="J23" s="78">
        <v>2.9703943339119521</v>
      </c>
      <c r="K23" s="78">
        <v>3.2242787189033395</v>
      </c>
      <c r="L23" s="78"/>
      <c r="M23" s="96">
        <v>4.5032899242137159</v>
      </c>
    </row>
    <row r="24" spans="1:15" ht="12.75" customHeight="1">
      <c r="A24" s="62" t="s">
        <v>14</v>
      </c>
      <c r="B24" s="22" t="s">
        <v>9</v>
      </c>
      <c r="C24" s="22" t="s">
        <v>21</v>
      </c>
      <c r="D24" s="23">
        <v>37816</v>
      </c>
      <c r="E24" s="142">
        <v>2.64621993761659</v>
      </c>
      <c r="F24" s="143">
        <v>2344</v>
      </c>
      <c r="G24" s="13">
        <v>3.6571658140990726</v>
      </c>
      <c r="H24" s="13">
        <v>4.7797688526092896</v>
      </c>
      <c r="I24" s="13">
        <v>3.8229917951504433</v>
      </c>
      <c r="J24" s="13">
        <v>4.1527447290652164</v>
      </c>
      <c r="K24" s="13">
        <v>3.2737664095464192</v>
      </c>
      <c r="L24" s="138">
        <v>2.1198247038329399</v>
      </c>
      <c r="M24" s="13">
        <v>2.4265294426158102</v>
      </c>
    </row>
    <row r="25" spans="1:15" ht="12.75" customHeight="1">
      <c r="A25" s="32" t="s">
        <v>40</v>
      </c>
      <c r="B25" s="33" t="s">
        <v>9</v>
      </c>
      <c r="C25" s="37"/>
      <c r="D25" s="38"/>
      <c r="E25" s="70">
        <f>SUM(E23:E24)</f>
        <v>3.8123220508577851</v>
      </c>
      <c r="F25" s="36">
        <f>SUM(F23:F24)</f>
        <v>3016</v>
      </c>
      <c r="G25" s="133">
        <f>($E$23*G23+$E$24*G24)/$E$25</f>
        <v>3.6169505818131422</v>
      </c>
      <c r="H25" s="134">
        <f>($E$23*H23+$E$24*H24)/$E$25</f>
        <v>4.0800073208518945</v>
      </c>
      <c r="I25" s="134">
        <f>($E$23*I23+$E$24*I24)/$E$25</f>
        <v>2.9666300799914298</v>
      </c>
      <c r="J25" s="134">
        <f>($E$23*J23+$E$24*J24)/$E$25</f>
        <v>3.7910907879797402</v>
      </c>
      <c r="K25" s="134">
        <f>($E$23*K23+$E$24*K24)/$E$25</f>
        <v>3.2586292569479554</v>
      </c>
      <c r="L25" s="134">
        <f>L24</f>
        <v>2.1198247038329399</v>
      </c>
      <c r="M25" s="135">
        <f>($E$23*M23+$E$24*M24)/$E$25</f>
        <v>3.061762970628541</v>
      </c>
    </row>
    <row r="26" spans="1:15" s="14" customFormat="1" ht="12.75" customHeight="1">
      <c r="A26" s="58"/>
      <c r="B26" s="15"/>
      <c r="C26" s="15"/>
      <c r="D26" s="47"/>
      <c r="E26" s="71"/>
      <c r="F26" s="30"/>
      <c r="G26" s="83"/>
      <c r="H26" s="81"/>
      <c r="I26" s="81"/>
      <c r="J26" s="81"/>
      <c r="K26" s="81"/>
      <c r="L26" s="81"/>
      <c r="M26" s="82"/>
    </row>
    <row r="27" spans="1:15" s="20" customFormat="1" ht="21" customHeight="1">
      <c r="A27" s="53" t="s">
        <v>42</v>
      </c>
      <c r="B27" s="54"/>
      <c r="C27" s="54"/>
      <c r="D27" s="54"/>
      <c r="E27" s="70">
        <f>E25+E21</f>
        <v>109.01915115073949</v>
      </c>
      <c r="F27" s="36">
        <f>F25+F21</f>
        <v>122178</v>
      </c>
      <c r="G27" s="86">
        <f>($E$21*G21+$E$25*G25)/$E$27</f>
        <v>7.6413328730539849</v>
      </c>
      <c r="H27" s="86">
        <f t="shared" ref="H27:M27" si="0">($E$21*H21+$E$25*H25)/$E$27</f>
        <v>14.019179336668728</v>
      </c>
      <c r="I27" s="86">
        <f t="shared" si="0"/>
        <v>7.8299911313880894</v>
      </c>
      <c r="J27" s="86">
        <f t="shared" si="0"/>
        <v>8.1747162305691656</v>
      </c>
      <c r="K27" s="86">
        <f t="shared" si="0"/>
        <v>5.4912429476487636</v>
      </c>
      <c r="L27" s="86">
        <f>($E$21*L21+$E$25*L25)/$E$27</f>
        <v>4.2712083417787481</v>
      </c>
      <c r="M27" s="86">
        <f t="shared" si="0"/>
        <v>4.7680307497535166</v>
      </c>
    </row>
    <row r="28" spans="1:15" s="20" customFormat="1" ht="26.25" customHeight="1">
      <c r="A28" s="217" t="s">
        <v>43</v>
      </c>
      <c r="B28" s="217"/>
      <c r="C28" s="217"/>
      <c r="D28" s="217"/>
      <c r="E28" s="72">
        <f>SUM(E10,E27)</f>
        <v>243.46888188953449</v>
      </c>
      <c r="F28" s="55">
        <f>SUM(F10, F27)</f>
        <v>229377</v>
      </c>
      <c r="G28" s="160"/>
      <c r="H28" s="218"/>
      <c r="I28" s="219"/>
      <c r="J28" s="219"/>
      <c r="K28" s="219"/>
      <c r="L28" s="219"/>
      <c r="M28" s="220"/>
    </row>
    <row r="29" spans="1:15" s="21" customFormat="1" ht="10.5" customHeight="1">
      <c r="A29" s="59"/>
      <c r="B29" s="48"/>
      <c r="C29" s="48"/>
      <c r="D29" s="48"/>
      <c r="E29" s="49"/>
      <c r="F29" s="30"/>
      <c r="G29" s="83"/>
      <c r="H29" s="83"/>
      <c r="I29" s="83"/>
      <c r="J29" s="83"/>
      <c r="K29" s="83"/>
      <c r="L29" s="83"/>
      <c r="M29" s="87"/>
    </row>
    <row r="30" spans="1:15" ht="22.5" customHeight="1">
      <c r="A30" s="56" t="s">
        <v>23</v>
      </c>
      <c r="B30" s="50"/>
      <c r="C30" s="50"/>
      <c r="D30" s="50"/>
      <c r="E30" s="51"/>
      <c r="F30" s="52"/>
      <c r="G30" s="88"/>
      <c r="H30" s="113"/>
      <c r="I30" s="113"/>
      <c r="J30" s="113"/>
      <c r="K30" s="113"/>
      <c r="L30" s="113"/>
      <c r="M30" s="114"/>
    </row>
    <row r="31" spans="1:15" ht="39" customHeight="1" thickBot="1">
      <c r="A31" s="64" t="s">
        <v>38</v>
      </c>
      <c r="B31" s="12" t="s">
        <v>8</v>
      </c>
      <c r="C31" s="12" t="s">
        <v>18</v>
      </c>
      <c r="D31" s="23">
        <v>36495</v>
      </c>
      <c r="E31" s="105">
        <v>61.908999999999999</v>
      </c>
      <c r="F31" s="106">
        <v>12492</v>
      </c>
      <c r="G31" s="107">
        <v>3.12</v>
      </c>
      <c r="H31" s="107">
        <v>5.99</v>
      </c>
      <c r="I31" s="107">
        <v>4</v>
      </c>
      <c r="J31" s="107">
        <v>5.08</v>
      </c>
      <c r="K31" s="107">
        <v>4.4000000000000004</v>
      </c>
      <c r="L31" s="107">
        <v>4.7300000000000004</v>
      </c>
      <c r="M31" s="108">
        <v>7.63</v>
      </c>
    </row>
    <row r="32" spans="1:15" ht="31.5" customHeight="1">
      <c r="A32" s="221" t="s">
        <v>31</v>
      </c>
      <c r="B32" s="222"/>
      <c r="C32" s="222"/>
      <c r="D32" s="223"/>
      <c r="E32" s="115">
        <f>E28+E31</f>
        <v>305.37788188953448</v>
      </c>
      <c r="F32" s="116">
        <f>F28+F31</f>
        <v>241869</v>
      </c>
      <c r="G32" s="117"/>
      <c r="H32" s="118"/>
      <c r="I32" s="118"/>
      <c r="J32" s="118"/>
      <c r="K32" s="118"/>
      <c r="L32" s="118"/>
      <c r="M32" s="118"/>
    </row>
    <row r="33" spans="1:13" ht="41.25" customHeight="1">
      <c r="A33" s="204" t="s">
        <v>53</v>
      </c>
      <c r="B33" s="205"/>
      <c r="C33" s="205"/>
      <c r="D33" s="205"/>
      <c r="E33" s="205"/>
      <c r="F33" s="205"/>
      <c r="G33" s="205"/>
      <c r="H33" s="205"/>
      <c r="I33" s="205"/>
      <c r="J33" s="205"/>
      <c r="K33" s="205"/>
      <c r="L33" s="205"/>
      <c r="M33" s="206"/>
    </row>
    <row r="34" spans="1:13" s="4" customFormat="1" ht="24" customHeight="1">
      <c r="A34" s="207" t="s">
        <v>29</v>
      </c>
      <c r="B34" s="208"/>
      <c r="C34" s="208"/>
      <c r="D34" s="208"/>
      <c r="E34" s="208"/>
      <c r="F34" s="208"/>
      <c r="G34" s="208"/>
      <c r="H34" s="208"/>
      <c r="I34" s="208"/>
      <c r="J34" s="208"/>
      <c r="K34" s="208"/>
      <c r="L34" s="208"/>
      <c r="M34" s="209"/>
    </row>
    <row r="35" spans="1:13" s="4" customFormat="1" ht="24" customHeight="1">
      <c r="A35" s="157" t="s">
        <v>49</v>
      </c>
      <c r="B35" s="158"/>
      <c r="C35" s="158"/>
      <c r="D35" s="158"/>
      <c r="E35" s="158"/>
      <c r="F35" s="158"/>
      <c r="G35" s="158"/>
      <c r="H35" s="158"/>
      <c r="I35" s="158"/>
      <c r="J35" s="158"/>
      <c r="K35" s="158"/>
      <c r="L35" s="158"/>
      <c r="M35" s="159"/>
    </row>
    <row r="36" spans="1:13" ht="22.5" customHeight="1">
      <c r="B36" s="11"/>
      <c r="C36" s="11"/>
      <c r="D36" s="11"/>
      <c r="E36" s="210" t="s">
        <v>46</v>
      </c>
      <c r="F36" s="211"/>
      <c r="G36" s="89">
        <f>($E$10*G10+$E$21*G21+$E$25*G25+$E$31*G31)/$E$32</f>
        <v>5.173009504554968</v>
      </c>
      <c r="H36" s="89">
        <f t="shared" ref="H36:M36" si="1">($E$10*H10+$E$21*H21+$E$25*H25+$E$31*H31)/$E$32</f>
        <v>9.7314119603460938</v>
      </c>
      <c r="I36" s="89">
        <f t="shared" si="1"/>
        <v>5.5964875135132255</v>
      </c>
      <c r="J36" s="89">
        <f t="shared" si="1"/>
        <v>6.2727014304151876</v>
      </c>
      <c r="K36" s="89">
        <f t="shared" si="1"/>
        <v>4.7998016872727334</v>
      </c>
      <c r="L36" s="89">
        <f t="shared" si="1"/>
        <v>4.3977848026572488</v>
      </c>
      <c r="M36" s="89">
        <f t="shared" si="1"/>
        <v>5.7986288187739099</v>
      </c>
    </row>
    <row r="37" spans="1:13" ht="16.5" customHeight="1">
      <c r="B37" s="10"/>
      <c r="C37" s="10"/>
      <c r="D37" s="10"/>
      <c r="E37" s="16"/>
      <c r="F37" s="119" t="s">
        <v>54</v>
      </c>
      <c r="G37" s="90"/>
      <c r="H37" s="90">
        <f>H36-'MAR-2015'!H36</f>
        <v>-0.55108332180462227</v>
      </c>
      <c r="I37" s="90">
        <f>I36-'MAR-2015'!I36</f>
        <v>-0.44982916926258731</v>
      </c>
      <c r="J37" s="90">
        <f>J36-'MAR-2015'!J36</f>
        <v>-9.1786067312439101E-2</v>
      </c>
      <c r="K37" s="90">
        <f>K36-'MAR-2015'!K36</f>
        <v>-0.13727409037057381</v>
      </c>
      <c r="L37" s="90">
        <f>L36-'MAR-2015'!L36</f>
        <v>4.5724696675474519E-2</v>
      </c>
      <c r="M37" s="90">
        <f>M36-'MAR-2015'!M36</f>
        <v>-6.5562611850750407E-2</v>
      </c>
    </row>
    <row r="38" spans="1:13">
      <c r="E38" s="17"/>
      <c r="F38" s="67"/>
      <c r="G38" s="67"/>
      <c r="H38" s="9"/>
      <c r="I38" s="9"/>
      <c r="J38" s="9"/>
      <c r="K38" s="9"/>
      <c r="L38" s="9"/>
      <c r="M38" s="9"/>
    </row>
    <row r="39" spans="1:13">
      <c r="E39" s="18"/>
      <c r="F39" s="67"/>
      <c r="G39" s="67"/>
      <c r="H39" s="6"/>
      <c r="I39" s="6"/>
      <c r="J39" s="6"/>
      <c r="K39" s="6"/>
      <c r="L39" s="6"/>
      <c r="M39" s="6"/>
    </row>
    <row r="40" spans="1:13">
      <c r="H40" s="7"/>
      <c r="I40" s="6"/>
      <c r="J40" s="6"/>
      <c r="K40" s="6"/>
      <c r="L40" s="6"/>
      <c r="M40" s="6"/>
    </row>
    <row r="41" spans="1:13">
      <c r="A41" s="20" t="s">
        <v>73</v>
      </c>
      <c r="B41" s="92"/>
      <c r="C41" s="92"/>
      <c r="D41" s="20"/>
      <c r="E41" s="93">
        <f>E32-'DEC-2014'!E35</f>
        <v>24.671301921453278</v>
      </c>
      <c r="F41" s="94">
        <f>E41/'DEC-2014'!E35</f>
        <v>8.7890002166171599E-2</v>
      </c>
      <c r="H41" s="6"/>
      <c r="I41" s="6"/>
      <c r="J41" s="6"/>
      <c r="K41" s="6"/>
      <c r="L41" s="6"/>
      <c r="M41" s="6"/>
    </row>
    <row r="42" spans="1:13">
      <c r="A42" s="20" t="s">
        <v>74</v>
      </c>
      <c r="B42" s="92"/>
      <c r="C42" s="92"/>
      <c r="D42" s="20"/>
      <c r="E42" s="95">
        <f>F32-'DEC-2014'!F35</f>
        <v>5986</v>
      </c>
      <c r="F42" s="94">
        <f>E42/'DEC-2014'!F35</f>
        <v>2.5376987743923895E-2</v>
      </c>
      <c r="H42" s="5"/>
      <c r="I42" s="5"/>
      <c r="J42" s="5"/>
      <c r="K42" s="5"/>
      <c r="L42" s="5"/>
      <c r="M42" s="5"/>
    </row>
  </sheetData>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O42"/>
  <sheetViews>
    <sheetView zoomScaleNormal="100" workbookViewId="0">
      <pane ySplit="3" topLeftCell="A4" activePane="bottomLeft" state="frozen"/>
      <selection pane="bottomLeft" activeCell="P31" sqref="P31"/>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8" customWidth="1"/>
    <col min="7" max="7" width="9.5703125" style="68" customWidth="1"/>
    <col min="8" max="13" width="9" style="1" customWidth="1"/>
    <col min="14" max="16384" width="9.140625" style="1"/>
  </cols>
  <sheetData>
    <row r="1" spans="1:15" s="3" customFormat="1" ht="27" customHeight="1">
      <c r="A1" s="194" t="s">
        <v>75</v>
      </c>
      <c r="B1" s="194"/>
      <c r="C1" s="194"/>
      <c r="D1" s="194"/>
      <c r="E1" s="194"/>
      <c r="F1" s="194"/>
      <c r="G1" s="194"/>
      <c r="H1" s="194"/>
      <c r="I1" s="194"/>
      <c r="J1" s="194"/>
      <c r="K1" s="194"/>
      <c r="L1" s="194"/>
      <c r="M1" s="194"/>
    </row>
    <row r="2" spans="1:15" ht="24" customHeight="1">
      <c r="A2" s="195" t="s">
        <v>0</v>
      </c>
      <c r="B2" s="196" t="s">
        <v>10</v>
      </c>
      <c r="C2" s="197" t="s">
        <v>16</v>
      </c>
      <c r="D2" s="198" t="s">
        <v>35</v>
      </c>
      <c r="E2" s="199" t="s">
        <v>52</v>
      </c>
      <c r="F2" s="200" t="s">
        <v>1</v>
      </c>
      <c r="G2" s="201" t="s">
        <v>2</v>
      </c>
      <c r="H2" s="202"/>
      <c r="I2" s="202"/>
      <c r="J2" s="202"/>
      <c r="K2" s="202"/>
      <c r="L2" s="202"/>
      <c r="M2" s="203"/>
    </row>
    <row r="3" spans="1:15" ht="42.75" customHeight="1">
      <c r="A3" s="195"/>
      <c r="B3" s="196"/>
      <c r="C3" s="197"/>
      <c r="D3" s="198"/>
      <c r="E3" s="199"/>
      <c r="F3" s="200"/>
      <c r="G3" s="74" t="s">
        <v>47</v>
      </c>
      <c r="H3" s="168" t="s">
        <v>3</v>
      </c>
      <c r="I3" s="168" t="s">
        <v>4</v>
      </c>
      <c r="J3" s="168" t="s">
        <v>5</v>
      </c>
      <c r="K3" s="168" t="s">
        <v>6</v>
      </c>
      <c r="L3" s="73" t="s">
        <v>48</v>
      </c>
      <c r="M3" s="169" t="s">
        <v>7</v>
      </c>
    </row>
    <row r="4" spans="1:15" ht="26.25" customHeight="1">
      <c r="A4" s="212" t="s">
        <v>44</v>
      </c>
      <c r="B4" s="213"/>
      <c r="C4" s="213"/>
      <c r="D4" s="213"/>
      <c r="E4" s="213"/>
      <c r="F4" s="213"/>
      <c r="G4" s="213"/>
      <c r="H4" s="213"/>
      <c r="I4" s="213"/>
      <c r="J4" s="213"/>
      <c r="K4" s="213"/>
      <c r="L4" s="213"/>
      <c r="M4" s="214"/>
    </row>
    <row r="5" spans="1:15" ht="23.25" customHeight="1">
      <c r="A5" s="215" t="s">
        <v>39</v>
      </c>
      <c r="B5" s="215"/>
      <c r="C5" s="215"/>
      <c r="D5" s="215"/>
      <c r="E5" s="215"/>
      <c r="F5" s="215"/>
      <c r="G5" s="215"/>
      <c r="H5" s="215"/>
      <c r="I5" s="215"/>
      <c r="J5" s="215"/>
      <c r="K5" s="215"/>
      <c r="L5" s="215"/>
      <c r="M5" s="215"/>
    </row>
    <row r="6" spans="1:15" s="14" customFormat="1">
      <c r="A6" s="60" t="s">
        <v>59</v>
      </c>
      <c r="B6" s="12" t="s">
        <v>8</v>
      </c>
      <c r="C6" s="12" t="s">
        <v>24</v>
      </c>
      <c r="D6" s="23">
        <v>36433</v>
      </c>
      <c r="E6" s="99">
        <v>25.595702430000003</v>
      </c>
      <c r="F6" s="66">
        <v>29589</v>
      </c>
      <c r="G6" s="75">
        <v>4.0711193359095805</v>
      </c>
      <c r="H6" s="96">
        <v>4.6356245854898948</v>
      </c>
      <c r="I6" s="96">
        <v>4.4145727779875577</v>
      </c>
      <c r="J6" s="96">
        <v>5.555006552971542</v>
      </c>
      <c r="K6" s="96">
        <v>4.7868326807488648</v>
      </c>
      <c r="L6" s="96">
        <v>3.7323691965226224</v>
      </c>
      <c r="M6" s="96">
        <v>5.7511274760698283</v>
      </c>
    </row>
    <row r="7" spans="1:15" s="2" customFormat="1" ht="12.75" customHeight="1">
      <c r="A7" s="60" t="s">
        <v>32</v>
      </c>
      <c r="B7" s="12" t="s">
        <v>8</v>
      </c>
      <c r="C7" s="12" t="s">
        <v>19</v>
      </c>
      <c r="D7" s="25">
        <v>40834</v>
      </c>
      <c r="E7" s="136">
        <v>6.8070000000000004</v>
      </c>
      <c r="F7" s="137">
        <v>5165</v>
      </c>
      <c r="G7" s="76">
        <v>3.88</v>
      </c>
      <c r="H7" s="76">
        <v>7.19</v>
      </c>
      <c r="I7" s="76">
        <v>4.2699999999999996</v>
      </c>
      <c r="J7" s="76">
        <v>5.1100000000000003</v>
      </c>
      <c r="K7" s="76"/>
      <c r="L7" s="76"/>
      <c r="M7" s="78">
        <v>5.26</v>
      </c>
    </row>
    <row r="8" spans="1:15" s="2" customFormat="1" ht="12.75" customHeight="1">
      <c r="A8" s="60" t="s">
        <v>36</v>
      </c>
      <c r="B8" s="12" t="s">
        <v>8</v>
      </c>
      <c r="C8" s="12" t="s">
        <v>19</v>
      </c>
      <c r="D8" s="25">
        <v>36738</v>
      </c>
      <c r="E8" s="100">
        <v>76.755377999999993</v>
      </c>
      <c r="F8" s="26">
        <v>43950</v>
      </c>
      <c r="G8" s="120">
        <v>5.29</v>
      </c>
      <c r="H8" s="109">
        <v>8.17</v>
      </c>
      <c r="I8" s="109">
        <v>4.93</v>
      </c>
      <c r="J8" s="109">
        <v>5.26</v>
      </c>
      <c r="K8" s="109">
        <v>4.41</v>
      </c>
      <c r="L8" s="120">
        <v>4.5999999999999996</v>
      </c>
      <c r="M8" s="120">
        <v>5.17</v>
      </c>
    </row>
    <row r="9" spans="1:15" ht="12.75" customHeight="1">
      <c r="A9" s="61" t="s">
        <v>11</v>
      </c>
      <c r="B9" s="27" t="s">
        <v>8</v>
      </c>
      <c r="C9" s="27" t="s">
        <v>19</v>
      </c>
      <c r="D9" s="28">
        <v>37816</v>
      </c>
      <c r="E9" s="142">
        <v>26.908864978996501</v>
      </c>
      <c r="F9" s="143">
        <v>29279</v>
      </c>
      <c r="G9" s="144">
        <v>3.3177145041481948</v>
      </c>
      <c r="H9" s="144">
        <v>7.1189717892455651</v>
      </c>
      <c r="I9" s="144">
        <v>5.3264936126820484</v>
      </c>
      <c r="J9" s="144">
        <v>5.9577644199846347</v>
      </c>
      <c r="K9" s="13">
        <v>4.9766183500456362</v>
      </c>
      <c r="L9" s="138">
        <v>3.0748528952776244</v>
      </c>
      <c r="M9" s="13">
        <v>3.288988635296497</v>
      </c>
    </row>
    <row r="10" spans="1:15" s="20" customFormat="1" ht="23.25" customHeight="1">
      <c r="A10" s="43" t="s">
        <v>41</v>
      </c>
      <c r="B10" s="44" t="s">
        <v>8</v>
      </c>
      <c r="C10" s="44"/>
      <c r="D10" s="45"/>
      <c r="E10" s="65">
        <f>SUM(E6:E9)</f>
        <v>136.0669454089965</v>
      </c>
      <c r="F10" s="46">
        <f>SUM(F6:F9)</f>
        <v>107983</v>
      </c>
      <c r="G10" s="130">
        <f>($E$6*G6+$E$7*G7+$E$8*G8+$E$9*G9+$E$31*G31)/($E$10+$E$31)</f>
        <v>4.2016432378683106</v>
      </c>
      <c r="H10" s="131">
        <f>($E$6*H6+$E$7*H7+$E$8*H8+$E$9*H9+$E$31*H31)/($E$10+$E$31)</f>
        <v>6.6150561474131049</v>
      </c>
      <c r="I10" s="131">
        <f>($E$6*I6+$E$7*I7+$E$8*I8+$E$9*I9+$E$31*I31)/($E$10+$E$31)</f>
        <v>4.6687214448073364</v>
      </c>
      <c r="J10" s="131">
        <f>($E$6*J6+$E$8*J8+$E$9*J9+$E$31*J31+E7*J7)/($E$6+$E$8+$E$9+$E$31+E7)</f>
        <v>5.3907690187170525</v>
      </c>
      <c r="K10" s="131">
        <f>($E$6*K6+$E$8*K8+$E$9*K9+$E$31*K31)/($E$6+$E$8+$E$9+$E$31)</f>
        <v>4.6147347571632702</v>
      </c>
      <c r="L10" s="131">
        <f>($E$6*L6+$E$8*L8+$E$9*L9+$E$31*L31)/($E$6+$E$8+$E$9+$E$31)</f>
        <v>4.2794133951712823</v>
      </c>
      <c r="M10" s="132">
        <f>($E$6*M6+$E$7*M7+$E$8*M8+$E$9*M9+$E$31*M31)/($E$10+$E$31)</f>
        <v>5.761486724891788</v>
      </c>
    </row>
    <row r="11" spans="1:15" s="21" customFormat="1" ht="12" customHeight="1">
      <c r="A11" s="57"/>
      <c r="B11" s="39"/>
      <c r="C11" s="39"/>
      <c r="D11" s="40"/>
      <c r="E11" s="41"/>
      <c r="F11" s="42"/>
      <c r="G11" s="31"/>
      <c r="H11" s="31"/>
      <c r="I11" s="31"/>
      <c r="J11" s="31"/>
      <c r="K11" s="31"/>
      <c r="L11" s="31"/>
      <c r="M11" s="111"/>
    </row>
    <row r="12" spans="1:15" ht="21" customHeight="1">
      <c r="A12" s="216" t="s">
        <v>40</v>
      </c>
      <c r="B12" s="216"/>
      <c r="C12" s="216"/>
      <c r="D12" s="216"/>
      <c r="E12" s="216"/>
      <c r="F12" s="216"/>
      <c r="G12" s="216"/>
      <c r="H12" s="216"/>
      <c r="I12" s="216"/>
      <c r="J12" s="216"/>
      <c r="K12" s="216"/>
      <c r="L12" s="216"/>
      <c r="M12" s="216"/>
    </row>
    <row r="13" spans="1:15">
      <c r="A13" s="63" t="s">
        <v>60</v>
      </c>
      <c r="B13" s="12" t="s">
        <v>8</v>
      </c>
      <c r="C13" s="12" t="s">
        <v>17</v>
      </c>
      <c r="D13" s="23">
        <v>36606</v>
      </c>
      <c r="E13" s="99">
        <v>12.60598817</v>
      </c>
      <c r="F13" s="66">
        <v>23637</v>
      </c>
      <c r="G13" s="75">
        <v>6.0440266343370848</v>
      </c>
      <c r="H13" s="96">
        <v>6.4984767089418138</v>
      </c>
      <c r="I13" s="96">
        <v>5.6141209236725054</v>
      </c>
      <c r="J13" s="96">
        <v>7.0288507244723464</v>
      </c>
      <c r="K13" s="96">
        <v>5.5680171151573754</v>
      </c>
      <c r="L13" s="96">
        <v>3.7714625268175928</v>
      </c>
      <c r="M13" s="96">
        <v>5.6873668070917649</v>
      </c>
    </row>
    <row r="14" spans="1:15">
      <c r="A14" s="63" t="s">
        <v>28</v>
      </c>
      <c r="B14" s="12" t="s">
        <v>8</v>
      </c>
      <c r="C14" s="12" t="s">
        <v>18</v>
      </c>
      <c r="D14" s="23">
        <v>36091</v>
      </c>
      <c r="E14" s="100">
        <v>0.48942817999999899</v>
      </c>
      <c r="F14" s="26">
        <v>522</v>
      </c>
      <c r="G14" s="76">
        <v>0.75774749472523606</v>
      </c>
      <c r="H14" s="76">
        <v>1.5104107703489911</v>
      </c>
      <c r="I14" s="76">
        <v>4.3150210605296335</v>
      </c>
      <c r="J14" s="76">
        <v>5.524184487877748</v>
      </c>
      <c r="K14" s="76">
        <v>3.6900378433089687</v>
      </c>
      <c r="L14" s="138"/>
      <c r="M14" s="76">
        <v>4.9674298939993422</v>
      </c>
      <c r="N14" s="2"/>
      <c r="O14" s="2"/>
    </row>
    <row r="15" spans="1:15" ht="13.5" customHeight="1">
      <c r="A15" s="63" t="s">
        <v>15</v>
      </c>
      <c r="B15" s="12" t="s">
        <v>8</v>
      </c>
      <c r="C15" s="12" t="s">
        <v>22</v>
      </c>
      <c r="D15" s="23">
        <v>4.1063829196259997E-2</v>
      </c>
      <c r="E15" s="100">
        <v>6.4635950000000206E-2</v>
      </c>
      <c r="F15" s="26">
        <v>104</v>
      </c>
      <c r="G15" s="76">
        <v>1.9002126996948476</v>
      </c>
      <c r="H15" s="76">
        <v>2.5220990803592747</v>
      </c>
      <c r="I15" s="76">
        <v>3.8601299293107738</v>
      </c>
      <c r="J15" s="76">
        <v>5.3968598410771174</v>
      </c>
      <c r="K15" s="76">
        <v>3.0028162519734725</v>
      </c>
      <c r="L15" s="138"/>
      <c r="M15" s="76">
        <v>4.2160132604743161</v>
      </c>
      <c r="N15" s="2"/>
      <c r="O15" s="2"/>
    </row>
    <row r="16" spans="1:15" ht="12.75" customHeight="1">
      <c r="A16" s="63" t="s">
        <v>33</v>
      </c>
      <c r="B16" s="12" t="s">
        <v>8</v>
      </c>
      <c r="C16" s="12" t="s">
        <v>17</v>
      </c>
      <c r="D16" s="23">
        <v>39514</v>
      </c>
      <c r="E16" s="100">
        <v>0.64515685999999905</v>
      </c>
      <c r="F16" s="26">
        <v>1748</v>
      </c>
      <c r="G16" s="76">
        <v>1.2456819764411042</v>
      </c>
      <c r="H16" s="76">
        <v>1.9395296542473739</v>
      </c>
      <c r="I16" s="76">
        <v>3.4947208549174436</v>
      </c>
      <c r="J16" s="76">
        <v>4.6287449309846407</v>
      </c>
      <c r="K16" s="76">
        <v>3.159582360744384</v>
      </c>
      <c r="L16" s="138"/>
      <c r="M16" s="76">
        <v>4.8991481421299943</v>
      </c>
      <c r="N16" s="2"/>
      <c r="O16" s="2"/>
    </row>
    <row r="17" spans="1:15" ht="12.75" customHeight="1">
      <c r="A17" s="60" t="s">
        <v>12</v>
      </c>
      <c r="B17" s="12" t="s">
        <v>8</v>
      </c>
      <c r="C17" s="12" t="s">
        <v>20</v>
      </c>
      <c r="D17" s="25">
        <v>40834</v>
      </c>
      <c r="E17" s="136">
        <v>4.0389999999999997</v>
      </c>
      <c r="F17" s="137">
        <v>3619</v>
      </c>
      <c r="G17" s="76">
        <v>10.02</v>
      </c>
      <c r="H17" s="76">
        <v>16.149999999999999</v>
      </c>
      <c r="I17" s="138">
        <v>10</v>
      </c>
      <c r="J17" s="138">
        <v>9.51</v>
      </c>
      <c r="K17" s="138"/>
      <c r="L17" s="138"/>
      <c r="M17" s="76">
        <v>8.41</v>
      </c>
      <c r="N17" s="84"/>
      <c r="O17" s="2"/>
    </row>
    <row r="18" spans="1:15">
      <c r="A18" s="60" t="s">
        <v>37</v>
      </c>
      <c r="B18" s="12" t="s">
        <v>8</v>
      </c>
      <c r="C18" s="12" t="s">
        <v>17</v>
      </c>
      <c r="D18" s="25">
        <v>38245</v>
      </c>
      <c r="E18" s="100">
        <v>37.358289999999997</v>
      </c>
      <c r="F18" s="26">
        <v>35463</v>
      </c>
      <c r="G18" s="120">
        <v>7.49</v>
      </c>
      <c r="H18" s="120">
        <v>11.44</v>
      </c>
      <c r="I18" s="109">
        <v>7.05</v>
      </c>
      <c r="J18" s="120">
        <v>7.1</v>
      </c>
      <c r="K18" s="109">
        <v>5.33</v>
      </c>
      <c r="L18" s="109">
        <v>4.72</v>
      </c>
      <c r="M18" s="109">
        <v>5.78</v>
      </c>
      <c r="N18" s="2"/>
      <c r="O18" s="2"/>
    </row>
    <row r="19" spans="1:15" ht="12.75" customHeight="1">
      <c r="A19" s="62" t="s">
        <v>13</v>
      </c>
      <c r="B19" s="22" t="s">
        <v>8</v>
      </c>
      <c r="C19" s="22" t="s">
        <v>21</v>
      </c>
      <c r="D19" s="23">
        <v>37834</v>
      </c>
      <c r="E19" s="142">
        <v>39.717179938711404</v>
      </c>
      <c r="F19" s="143">
        <v>39585</v>
      </c>
      <c r="G19" s="144">
        <v>8.0040389648800225</v>
      </c>
      <c r="H19" s="144">
        <v>12.121271080065</v>
      </c>
      <c r="I19" s="144">
        <v>8.1932691992102846</v>
      </c>
      <c r="J19" s="144">
        <v>9.9230378705948308</v>
      </c>
      <c r="K19" s="13">
        <v>6.3127286011497308</v>
      </c>
      <c r="L19" s="138">
        <v>3.9682585824753147</v>
      </c>
      <c r="M19" s="13">
        <v>4.4177272321741956</v>
      </c>
      <c r="N19" s="2"/>
      <c r="O19" s="2"/>
    </row>
    <row r="20" spans="1:15" ht="12.75" customHeight="1">
      <c r="A20" s="63" t="s">
        <v>34</v>
      </c>
      <c r="B20" s="22" t="s">
        <v>8</v>
      </c>
      <c r="C20" s="22" t="s">
        <v>30</v>
      </c>
      <c r="D20" s="23">
        <v>39078</v>
      </c>
      <c r="E20" s="142">
        <v>11.804843660985499</v>
      </c>
      <c r="F20" s="143">
        <v>14939</v>
      </c>
      <c r="G20" s="144">
        <v>15.835644310767648</v>
      </c>
      <c r="H20" s="144">
        <v>23.240218547408698</v>
      </c>
      <c r="I20" s="144">
        <v>13.888125100357374</v>
      </c>
      <c r="J20" s="144">
        <v>16.153866906915692</v>
      </c>
      <c r="K20" s="13">
        <v>9.1117632586892316</v>
      </c>
      <c r="L20" s="138"/>
      <c r="M20" s="13">
        <v>1.2707666063194401</v>
      </c>
      <c r="N20" s="2"/>
      <c r="O20" s="2"/>
    </row>
    <row r="21" spans="1:15" ht="12.75" customHeight="1">
      <c r="A21" s="32" t="s">
        <v>40</v>
      </c>
      <c r="B21" s="33" t="s">
        <v>8</v>
      </c>
      <c r="C21" s="33"/>
      <c r="D21" s="34"/>
      <c r="E21" s="69">
        <f>SUM(E13:E20)</f>
        <v>106.7245227596969</v>
      </c>
      <c r="F21" s="35">
        <f>SUM(F13:F20)</f>
        <v>119617</v>
      </c>
      <c r="G21" s="133">
        <f>($E$13*G13+$E$14*G14+$E$15*G15+$E$16*G16+$E$17*G17+$E$18*G18+$E$19*G19+$E$20*G20)/$E$21</f>
        <v>8.4573609089909088</v>
      </c>
      <c r="H21" s="134">
        <f>($E$13*H13+$E$14*H14+$E$15*H15+$E$16*H16+$E$17*H17+$E$18*H18+$E$19*H19+$E$20*H20)/$E$21</f>
        <v>12.484963919813451</v>
      </c>
      <c r="I21" s="134">
        <f>($E$13*I13+$E$14*I14+$E$15*I15+$E$16*I16+$E$17*I17+$E$18*I18+$E$19*I19+$E$20*I20)/$E$21</f>
        <v>8.1379067886051804</v>
      </c>
      <c r="J21" s="134">
        <f>($E$13*J13+$E$14*J14+$E$15*J15+$E$16*J16+$E$18*J18+$E$19*J19+$E$20*J20+E17*J17)/($E$21)</f>
        <v>9.2116420474860892</v>
      </c>
      <c r="K21" s="134">
        <f>($E$13*K13+$E$14*K14+$E$15*K15+$E$16*K16+$E$18*K18+$E$19*K19+$E$20*K20)/($E$21-$E$17)</f>
        <v>6.1511620112671528</v>
      </c>
      <c r="L21" s="134">
        <f>($E$13*L13+$E$19*L19+$E$18*L18)/($E$13+$E$19+$E$18)</f>
        <v>4.2537464154266766</v>
      </c>
      <c r="M21" s="135">
        <f>($E$13*M13+$E$14*M14+$E$15*M15+$E$16*M16+$E$17*M17+$E$18*M18+$E$19*M19+$E$20*M20)/$E$21</f>
        <v>4.8528591671388321</v>
      </c>
    </row>
    <row r="22" spans="1:15" s="14" customFormat="1" ht="12.75" customHeight="1">
      <c r="A22" s="58"/>
      <c r="B22" s="15"/>
      <c r="C22" s="15"/>
      <c r="D22" s="47"/>
      <c r="E22" s="71"/>
      <c r="F22" s="30"/>
      <c r="G22" s="83"/>
      <c r="H22" s="84"/>
      <c r="I22" s="84"/>
      <c r="J22" s="84"/>
      <c r="K22" s="84"/>
      <c r="L22" s="84"/>
      <c r="M22" s="85"/>
    </row>
    <row r="23" spans="1:15" ht="12.75" customHeight="1">
      <c r="A23" s="63" t="s">
        <v>61</v>
      </c>
      <c r="B23" s="12" t="s">
        <v>9</v>
      </c>
      <c r="C23" s="12" t="s">
        <v>17</v>
      </c>
      <c r="D23" s="23">
        <v>38808</v>
      </c>
      <c r="E23" s="99">
        <v>1.1816532543299909</v>
      </c>
      <c r="F23" s="66">
        <v>666</v>
      </c>
      <c r="G23" s="75">
        <v>3.0614699108782362</v>
      </c>
      <c r="H23" s="78">
        <v>0.40954594270345979</v>
      </c>
      <c r="I23" s="78">
        <v>1.3199253279376544</v>
      </c>
      <c r="J23" s="78">
        <v>3.7020368824788763</v>
      </c>
      <c r="K23" s="78">
        <v>3.6011041647269426</v>
      </c>
      <c r="L23" s="78"/>
      <c r="M23" s="96">
        <v>4.4087691098618542</v>
      </c>
    </row>
    <row r="24" spans="1:15" ht="12.75" customHeight="1">
      <c r="A24" s="62" t="s">
        <v>14</v>
      </c>
      <c r="B24" s="22" t="s">
        <v>9</v>
      </c>
      <c r="C24" s="22" t="s">
        <v>21</v>
      </c>
      <c r="D24" s="23">
        <v>37816</v>
      </c>
      <c r="E24" s="142">
        <v>3.0032729029894001</v>
      </c>
      <c r="F24" s="143">
        <v>2335</v>
      </c>
      <c r="G24" s="13">
        <v>3.5662219843736187</v>
      </c>
      <c r="H24" s="13">
        <v>2.7697065576055557</v>
      </c>
      <c r="I24" s="13">
        <v>4.4568045424734803</v>
      </c>
      <c r="J24" s="13">
        <v>5.242652931311631</v>
      </c>
      <c r="K24" s="13">
        <v>3.9795027680318285</v>
      </c>
      <c r="L24" s="138">
        <v>1.8995580535318801</v>
      </c>
      <c r="M24" s="13">
        <v>2.4014305435870575</v>
      </c>
    </row>
    <row r="25" spans="1:15" ht="12.75" customHeight="1">
      <c r="A25" s="32" t="s">
        <v>40</v>
      </c>
      <c r="B25" s="33" t="s">
        <v>9</v>
      </c>
      <c r="C25" s="37"/>
      <c r="D25" s="38"/>
      <c r="E25" s="70">
        <f>SUM(E23:E24)</f>
        <v>4.1849261573193912</v>
      </c>
      <c r="F25" s="36">
        <f>SUM(F23:F24)</f>
        <v>3001</v>
      </c>
      <c r="G25" s="133">
        <f>($E$23*G23+$E$24*G24)/$E$25</f>
        <v>3.4237004898826204</v>
      </c>
      <c r="H25" s="134">
        <f>($E$23*H23+$E$24*H24)/$E$25</f>
        <v>2.103293013733869</v>
      </c>
      <c r="I25" s="134">
        <f>($E$23*I23+$E$24*I24)/$E$25</f>
        <v>3.5710771979626625</v>
      </c>
      <c r="J25" s="134">
        <f>($E$23*J23+$E$24*J24)/$E$25</f>
        <v>4.8076455024249229</v>
      </c>
      <c r="K25" s="134">
        <f>($E$23*K23+$E$24*K24)/$E$25</f>
        <v>3.8726583640398706</v>
      </c>
      <c r="L25" s="134">
        <f>L24</f>
        <v>1.8995580535318801</v>
      </c>
      <c r="M25" s="135">
        <f>($E$23*M23+$E$24*M24)/$E$25</f>
        <v>2.9682214641943774</v>
      </c>
    </row>
    <row r="26" spans="1:15" s="14" customFormat="1" ht="12.75" customHeight="1">
      <c r="A26" s="58"/>
      <c r="B26" s="15"/>
      <c r="C26" s="15"/>
      <c r="D26" s="47"/>
      <c r="E26" s="71"/>
      <c r="F26" s="30"/>
      <c r="G26" s="83"/>
      <c r="H26" s="81"/>
      <c r="I26" s="81"/>
      <c r="J26" s="81"/>
      <c r="K26" s="81"/>
      <c r="L26" s="81"/>
      <c r="M26" s="82"/>
    </row>
    <row r="27" spans="1:15" s="20" customFormat="1" ht="21" customHeight="1">
      <c r="A27" s="53" t="s">
        <v>42</v>
      </c>
      <c r="B27" s="54"/>
      <c r="C27" s="54"/>
      <c r="D27" s="54"/>
      <c r="E27" s="70">
        <f>E25+E21</f>
        <v>110.90944891701629</v>
      </c>
      <c r="F27" s="36">
        <f>F25+F21</f>
        <v>122618</v>
      </c>
      <c r="G27" s="86">
        <f>($E$21*G21+$E$25*G25)/$E$27</f>
        <v>8.2674267116733198</v>
      </c>
      <c r="H27" s="86">
        <f t="shared" ref="H27:M27" si="0">($E$21*H21+$E$25*H25)/$E$27</f>
        <v>12.093234210976457</v>
      </c>
      <c r="I27" s="86">
        <f t="shared" si="0"/>
        <v>7.9655874344246369</v>
      </c>
      <c r="J27" s="86">
        <f t="shared" si="0"/>
        <v>9.0454668431357312</v>
      </c>
      <c r="K27" s="86">
        <f t="shared" si="0"/>
        <v>6.0651876456388143</v>
      </c>
      <c r="L27" s="86">
        <f>($E$21*L21+$E$25*L25)/$E$27</f>
        <v>4.1649162521614898</v>
      </c>
      <c r="M27" s="86">
        <f t="shared" si="0"/>
        <v>4.7817464738819773</v>
      </c>
    </row>
    <row r="28" spans="1:15" s="20" customFormat="1" ht="26.25" customHeight="1">
      <c r="A28" s="217" t="s">
        <v>43</v>
      </c>
      <c r="B28" s="217"/>
      <c r="C28" s="217"/>
      <c r="D28" s="217"/>
      <c r="E28" s="72">
        <f>SUM(E10,E27)</f>
        <v>246.97639432601278</v>
      </c>
      <c r="F28" s="55">
        <f>SUM(F10, F27)</f>
        <v>230601</v>
      </c>
      <c r="G28" s="167"/>
      <c r="H28" s="218"/>
      <c r="I28" s="219"/>
      <c r="J28" s="219"/>
      <c r="K28" s="219"/>
      <c r="L28" s="219"/>
      <c r="M28" s="220"/>
    </row>
    <row r="29" spans="1:15" s="21" customFormat="1" ht="10.5" customHeight="1">
      <c r="A29" s="59"/>
      <c r="B29" s="48"/>
      <c r="C29" s="48"/>
      <c r="D29" s="48"/>
      <c r="E29" s="49"/>
      <c r="F29" s="30"/>
      <c r="G29" s="83"/>
      <c r="H29" s="83"/>
      <c r="I29" s="83"/>
      <c r="J29" s="83"/>
      <c r="K29" s="83"/>
      <c r="L29" s="83"/>
      <c r="M29" s="87"/>
    </row>
    <row r="30" spans="1:15" ht="22.5" customHeight="1">
      <c r="A30" s="56" t="s">
        <v>23</v>
      </c>
      <c r="B30" s="50"/>
      <c r="C30" s="50"/>
      <c r="D30" s="50"/>
      <c r="E30" s="51"/>
      <c r="F30" s="52"/>
      <c r="G30" s="88"/>
      <c r="H30" s="113"/>
      <c r="I30" s="113"/>
      <c r="J30" s="113"/>
      <c r="K30" s="113"/>
      <c r="L30" s="113"/>
      <c r="M30" s="114"/>
    </row>
    <row r="31" spans="1:15" ht="39" customHeight="1" thickBot="1">
      <c r="A31" s="64" t="s">
        <v>38</v>
      </c>
      <c r="B31" s="12" t="s">
        <v>8</v>
      </c>
      <c r="C31" s="12" t="s">
        <v>18</v>
      </c>
      <c r="D31" s="23">
        <v>36495</v>
      </c>
      <c r="E31" s="105">
        <v>62.206000000000003</v>
      </c>
      <c r="F31" s="106">
        <v>12512</v>
      </c>
      <c r="G31" s="107">
        <v>3.33</v>
      </c>
      <c r="H31" s="107">
        <v>5.23</v>
      </c>
      <c r="I31" s="107">
        <v>4.21</v>
      </c>
      <c r="J31" s="107">
        <v>5.27</v>
      </c>
      <c r="K31" s="107">
        <v>4.6399999999999997</v>
      </c>
      <c r="L31" s="107">
        <v>4.63</v>
      </c>
      <c r="M31" s="108">
        <v>7.62</v>
      </c>
    </row>
    <row r="32" spans="1:15" ht="31.5" customHeight="1">
      <c r="A32" s="221" t="s">
        <v>31</v>
      </c>
      <c r="B32" s="222"/>
      <c r="C32" s="222"/>
      <c r="D32" s="223"/>
      <c r="E32" s="115">
        <f>E28+E31</f>
        <v>309.1823943260128</v>
      </c>
      <c r="F32" s="116">
        <f>F28+F31</f>
        <v>243113</v>
      </c>
      <c r="G32" s="117"/>
      <c r="H32" s="118"/>
      <c r="I32" s="118"/>
      <c r="J32" s="118"/>
      <c r="K32" s="118"/>
      <c r="L32" s="118"/>
      <c r="M32" s="118"/>
    </row>
    <row r="33" spans="1:13" ht="41.25" customHeight="1">
      <c r="A33" s="204" t="s">
        <v>53</v>
      </c>
      <c r="B33" s="205"/>
      <c r="C33" s="205"/>
      <c r="D33" s="205"/>
      <c r="E33" s="205"/>
      <c r="F33" s="205"/>
      <c r="G33" s="205"/>
      <c r="H33" s="205"/>
      <c r="I33" s="205"/>
      <c r="J33" s="205"/>
      <c r="K33" s="205"/>
      <c r="L33" s="205"/>
      <c r="M33" s="206"/>
    </row>
    <row r="34" spans="1:13" s="4" customFormat="1" ht="24" customHeight="1">
      <c r="A34" s="207" t="s">
        <v>29</v>
      </c>
      <c r="B34" s="208"/>
      <c r="C34" s="208"/>
      <c r="D34" s="208"/>
      <c r="E34" s="208"/>
      <c r="F34" s="208"/>
      <c r="G34" s="208"/>
      <c r="H34" s="208"/>
      <c r="I34" s="208"/>
      <c r="J34" s="208"/>
      <c r="K34" s="208"/>
      <c r="L34" s="208"/>
      <c r="M34" s="209"/>
    </row>
    <row r="35" spans="1:13" s="4" customFormat="1" ht="24" customHeight="1">
      <c r="A35" s="164" t="s">
        <v>49</v>
      </c>
      <c r="B35" s="165"/>
      <c r="C35" s="165"/>
      <c r="D35" s="165"/>
      <c r="E35" s="165"/>
      <c r="F35" s="165"/>
      <c r="G35" s="165"/>
      <c r="H35" s="165"/>
      <c r="I35" s="165"/>
      <c r="J35" s="165"/>
      <c r="K35" s="165"/>
      <c r="L35" s="165"/>
      <c r="M35" s="166"/>
    </row>
    <row r="36" spans="1:13" ht="22.5" customHeight="1">
      <c r="B36" s="11"/>
      <c r="C36" s="11"/>
      <c r="D36" s="11"/>
      <c r="E36" s="210" t="s">
        <v>46</v>
      </c>
      <c r="F36" s="211"/>
      <c r="G36" s="89">
        <f>($E$10*G10+$E$21*G21+$E$25*G25+$E$31*G31)/$E$32</f>
        <v>5.4847446450670718</v>
      </c>
      <c r="H36" s="89">
        <f t="shared" ref="H36:M36" si="1">($E$10*H10+$E$21*H21+$E$25*H25+$E$31*H31)/$E$32</f>
        <v>8.3015134521046274</v>
      </c>
      <c r="I36" s="89">
        <f t="shared" si="1"/>
        <v>5.7590757795064649</v>
      </c>
      <c r="J36" s="89">
        <f t="shared" si="1"/>
        <v>6.6774786483303643</v>
      </c>
      <c r="K36" s="89">
        <f t="shared" si="1"/>
        <v>5.1401223058007766</v>
      </c>
      <c r="L36" s="89">
        <f t="shared" si="1"/>
        <v>4.3088774768051827</v>
      </c>
      <c r="M36" s="89">
        <f t="shared" si="1"/>
        <v>5.7839596263168858</v>
      </c>
    </row>
    <row r="37" spans="1:13" ht="16.5" customHeight="1">
      <c r="B37" s="10"/>
      <c r="C37" s="10"/>
      <c r="D37" s="10"/>
      <c r="E37" s="16"/>
      <c r="F37" s="119" t="s">
        <v>54</v>
      </c>
      <c r="G37" s="90"/>
      <c r="H37" s="90">
        <f>H36-'APR-2015'!H36</f>
        <v>-1.4298985082414664</v>
      </c>
      <c r="I37" s="90">
        <f>I36-'APR-2015'!I36</f>
        <v>0.16258826599323939</v>
      </c>
      <c r="J37" s="90">
        <f>J36-'APR-2015'!J36</f>
        <v>0.40477721791517673</v>
      </c>
      <c r="K37" s="90">
        <f>K36-'APR-2015'!K36</f>
        <v>0.34032061852804318</v>
      </c>
      <c r="L37" s="90">
        <f>L36-'APR-2015'!L36</f>
        <v>-8.8907325852066066E-2</v>
      </c>
      <c r="M37" s="90">
        <f>M36-'APR-2015'!M36</f>
        <v>-1.4669192457024138E-2</v>
      </c>
    </row>
    <row r="38" spans="1:13">
      <c r="E38" s="17"/>
      <c r="F38" s="67"/>
      <c r="G38" s="67"/>
      <c r="H38" s="9"/>
      <c r="I38" s="9"/>
      <c r="J38" s="9"/>
      <c r="K38" s="9"/>
      <c r="L38" s="9"/>
      <c r="M38" s="9"/>
    </row>
    <row r="39" spans="1:13">
      <c r="E39" s="18"/>
      <c r="F39" s="67"/>
      <c r="G39" s="67"/>
      <c r="H39" s="6"/>
      <c r="I39" s="6"/>
      <c r="J39" s="6"/>
      <c r="K39" s="6"/>
      <c r="L39" s="6"/>
      <c r="M39" s="6"/>
    </row>
    <row r="40" spans="1:13">
      <c r="H40" s="7"/>
      <c r="I40" s="6"/>
      <c r="J40" s="6"/>
      <c r="K40" s="6"/>
      <c r="L40" s="6"/>
      <c r="M40" s="6"/>
    </row>
    <row r="41" spans="1:13">
      <c r="A41" s="20" t="s">
        <v>76</v>
      </c>
      <c r="B41" s="92"/>
      <c r="C41" s="92"/>
      <c r="D41" s="20"/>
      <c r="E41" s="93">
        <f>E32-'DEC-2014'!E35</f>
        <v>28.475814357931597</v>
      </c>
      <c r="F41" s="94">
        <f>E41/'DEC-2014'!E35</f>
        <v>0.10144334472376652</v>
      </c>
      <c r="H41" s="6"/>
      <c r="I41" s="6"/>
      <c r="J41" s="6"/>
      <c r="K41" s="6"/>
      <c r="L41" s="6"/>
      <c r="M41" s="6"/>
    </row>
    <row r="42" spans="1:13">
      <c r="A42" s="20" t="s">
        <v>77</v>
      </c>
      <c r="B42" s="92"/>
      <c r="C42" s="92"/>
      <c r="D42" s="20"/>
      <c r="E42" s="95">
        <f>F32-'DEC-2014'!F35</f>
        <v>7230</v>
      </c>
      <c r="F42" s="94">
        <f>E42/'DEC-2014'!F35</f>
        <v>3.0650788738484758E-2</v>
      </c>
      <c r="H42" s="5"/>
      <c r="I42" s="5"/>
      <c r="J42" s="5"/>
      <c r="K42" s="5"/>
      <c r="L42" s="5"/>
      <c r="M42" s="5"/>
    </row>
  </sheetData>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O42"/>
  <sheetViews>
    <sheetView zoomScaleNormal="100" workbookViewId="0">
      <pane ySplit="3" topLeftCell="A4" activePane="bottomLeft" state="frozen"/>
      <selection pane="bottomLeft" activeCell="Q22" sqref="Q22"/>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8" customWidth="1"/>
    <col min="7" max="7" width="9.5703125" style="68" customWidth="1"/>
    <col min="8" max="13" width="9" style="1" customWidth="1"/>
    <col min="14" max="16384" width="9.140625" style="1"/>
  </cols>
  <sheetData>
    <row r="1" spans="1:15" s="3" customFormat="1" ht="27" customHeight="1">
      <c r="A1" s="194" t="s">
        <v>78</v>
      </c>
      <c r="B1" s="194"/>
      <c r="C1" s="194"/>
      <c r="D1" s="194"/>
      <c r="E1" s="194"/>
      <c r="F1" s="194"/>
      <c r="G1" s="194"/>
      <c r="H1" s="194"/>
      <c r="I1" s="194"/>
      <c r="J1" s="194"/>
      <c r="K1" s="194"/>
      <c r="L1" s="194"/>
      <c r="M1" s="194"/>
    </row>
    <row r="2" spans="1:15" ht="24" customHeight="1">
      <c r="A2" s="195" t="s">
        <v>0</v>
      </c>
      <c r="B2" s="196" t="s">
        <v>10</v>
      </c>
      <c r="C2" s="197" t="s">
        <v>16</v>
      </c>
      <c r="D2" s="198" t="s">
        <v>35</v>
      </c>
      <c r="E2" s="199" t="s">
        <v>52</v>
      </c>
      <c r="F2" s="200" t="s">
        <v>1</v>
      </c>
      <c r="G2" s="201" t="s">
        <v>2</v>
      </c>
      <c r="H2" s="202"/>
      <c r="I2" s="202"/>
      <c r="J2" s="202"/>
      <c r="K2" s="202"/>
      <c r="L2" s="202"/>
      <c r="M2" s="203"/>
    </row>
    <row r="3" spans="1:15" ht="42.75" customHeight="1">
      <c r="A3" s="195"/>
      <c r="B3" s="196"/>
      <c r="C3" s="197"/>
      <c r="D3" s="198"/>
      <c r="E3" s="199"/>
      <c r="F3" s="200"/>
      <c r="G3" s="74" t="s">
        <v>47</v>
      </c>
      <c r="H3" s="174" t="s">
        <v>3</v>
      </c>
      <c r="I3" s="174" t="s">
        <v>4</v>
      </c>
      <c r="J3" s="174" t="s">
        <v>5</v>
      </c>
      <c r="K3" s="174" t="s">
        <v>6</v>
      </c>
      <c r="L3" s="73" t="s">
        <v>48</v>
      </c>
      <c r="M3" s="175" t="s">
        <v>7</v>
      </c>
    </row>
    <row r="4" spans="1:15" ht="26.25" customHeight="1">
      <c r="A4" s="212" t="s">
        <v>44</v>
      </c>
      <c r="B4" s="213"/>
      <c r="C4" s="213"/>
      <c r="D4" s="213"/>
      <c r="E4" s="213"/>
      <c r="F4" s="213"/>
      <c r="G4" s="213"/>
      <c r="H4" s="213"/>
      <c r="I4" s="213"/>
      <c r="J4" s="213"/>
      <c r="K4" s="213"/>
      <c r="L4" s="213"/>
      <c r="M4" s="214"/>
    </row>
    <row r="5" spans="1:15" ht="23.25" customHeight="1">
      <c r="A5" s="215" t="s">
        <v>39</v>
      </c>
      <c r="B5" s="215"/>
      <c r="C5" s="215"/>
      <c r="D5" s="215"/>
      <c r="E5" s="215"/>
      <c r="F5" s="215"/>
      <c r="G5" s="215"/>
      <c r="H5" s="215"/>
      <c r="I5" s="215"/>
      <c r="J5" s="215"/>
      <c r="K5" s="215"/>
      <c r="L5" s="215"/>
      <c r="M5" s="215"/>
    </row>
    <row r="6" spans="1:15" s="14" customFormat="1">
      <c r="A6" s="60" t="s">
        <v>59</v>
      </c>
      <c r="B6" s="12" t="s">
        <v>8</v>
      </c>
      <c r="C6" s="12" t="s">
        <v>24</v>
      </c>
      <c r="D6" s="23">
        <v>36433</v>
      </c>
      <c r="E6" s="99">
        <v>25.547000000000001</v>
      </c>
      <c r="F6" s="66">
        <v>29644</v>
      </c>
      <c r="G6" s="75">
        <v>2.6349259089992607</v>
      </c>
      <c r="H6" s="96">
        <v>2.7062663801051157</v>
      </c>
      <c r="I6" s="96">
        <v>4.3703738204803777</v>
      </c>
      <c r="J6" s="96">
        <v>5.0238280174764727</v>
      </c>
      <c r="K6" s="96">
        <v>4.2255033945733489</v>
      </c>
      <c r="L6" s="96">
        <v>3.5142282052248452</v>
      </c>
      <c r="M6" s="96">
        <v>5.6273886736028178</v>
      </c>
    </row>
    <row r="7" spans="1:15" s="2" customFormat="1" ht="12.75" customHeight="1">
      <c r="A7" s="60" t="s">
        <v>32</v>
      </c>
      <c r="B7" s="12" t="s">
        <v>8</v>
      </c>
      <c r="C7" s="12" t="s">
        <v>19</v>
      </c>
      <c r="D7" s="25">
        <v>40834</v>
      </c>
      <c r="E7" s="136">
        <v>6.9240000000000004</v>
      </c>
      <c r="F7" s="137">
        <v>5307</v>
      </c>
      <c r="G7" s="76">
        <v>1.08</v>
      </c>
      <c r="H7" s="76">
        <v>4.0999999999999996</v>
      </c>
      <c r="I7" s="76">
        <v>4.79</v>
      </c>
      <c r="J7" s="76">
        <v>4</v>
      </c>
      <c r="K7" s="76"/>
      <c r="L7" s="76"/>
      <c r="M7" s="78">
        <v>4.3600000000000003</v>
      </c>
    </row>
    <row r="8" spans="1:15" s="2" customFormat="1" ht="12.75" customHeight="1">
      <c r="A8" s="60" t="s">
        <v>36</v>
      </c>
      <c r="B8" s="12" t="s">
        <v>8</v>
      </c>
      <c r="C8" s="12" t="s">
        <v>19</v>
      </c>
      <c r="D8" s="25">
        <v>36738</v>
      </c>
      <c r="E8" s="100">
        <v>75.983581000000001</v>
      </c>
      <c r="F8" s="26">
        <v>44113</v>
      </c>
      <c r="G8" s="120">
        <v>3.45</v>
      </c>
      <c r="H8" s="109">
        <v>5.54</v>
      </c>
      <c r="I8" s="109">
        <v>5.33</v>
      </c>
      <c r="J8" s="109">
        <v>4.92</v>
      </c>
      <c r="K8" s="120">
        <v>4</v>
      </c>
      <c r="L8" s="120">
        <v>4.33</v>
      </c>
      <c r="M8" s="120">
        <v>5.0199999999999996</v>
      </c>
    </row>
    <row r="9" spans="1:15" ht="12.75" customHeight="1">
      <c r="A9" s="61" t="s">
        <v>11</v>
      </c>
      <c r="B9" s="27" t="s">
        <v>8</v>
      </c>
      <c r="C9" s="27" t="s">
        <v>19</v>
      </c>
      <c r="D9" s="28">
        <v>37816</v>
      </c>
      <c r="E9" s="142">
        <v>27.051557911337099</v>
      </c>
      <c r="F9" s="143">
        <v>29686</v>
      </c>
      <c r="G9" s="144">
        <v>1.6870834021842196</v>
      </c>
      <c r="H9" s="144">
        <v>4.4281612818968474</v>
      </c>
      <c r="I9" s="144">
        <v>5.3482500906179453</v>
      </c>
      <c r="J9" s="144">
        <v>5.0450144010763642</v>
      </c>
      <c r="K9" s="13">
        <v>4.636217179467983</v>
      </c>
      <c r="L9" s="138">
        <v>2.875946535648688</v>
      </c>
      <c r="M9" s="13">
        <v>3.1289216910120432</v>
      </c>
    </row>
    <row r="10" spans="1:15" s="20" customFormat="1" ht="23.25" customHeight="1">
      <c r="A10" s="43" t="s">
        <v>41</v>
      </c>
      <c r="B10" s="44" t="s">
        <v>8</v>
      </c>
      <c r="C10" s="44"/>
      <c r="D10" s="45"/>
      <c r="E10" s="65">
        <f>SUM(E6:E9)</f>
        <v>135.5061389113371</v>
      </c>
      <c r="F10" s="46">
        <f>SUM(F6:F9)</f>
        <v>108750</v>
      </c>
      <c r="G10" s="130">
        <f>($E$6*G6+$E$7*G7+$E$8*G8+$E$9*G9+$E$31*G31)/($E$10+$E$31)</f>
        <v>2.5661272628195171</v>
      </c>
      <c r="H10" s="131">
        <f>($E$6*H6+$E$7*H7+$E$8*H8+$E$9*H9+$E$31*H31)/($E$10+$E$31)</f>
        <v>4.310320857795733</v>
      </c>
      <c r="I10" s="131">
        <f>($E$6*I6+$E$7*I7+$E$8*I8+$E$9*I9+$E$31*I31)/($E$10+$E$31)</f>
        <v>4.9017499802793729</v>
      </c>
      <c r="J10" s="131">
        <f>($E$6*J6+$E$8*J8+$E$9*J9+$E$31*J31+E7*J7)/($E$6+$E$8+$E$9+$E$31+E7)</f>
        <v>4.7995975124363026</v>
      </c>
      <c r="K10" s="131">
        <f>($E$6*K6+$E$8*K8+$E$9*K9+$E$31*K31)/($E$6+$E$8+$E$9+$E$31)</f>
        <v>4.2114631645660774</v>
      </c>
      <c r="L10" s="131">
        <f>($E$6*L6+$E$8*L8+$E$9*L9+$E$31*L31)/($E$6+$E$8+$E$9+$E$31)</f>
        <v>3.9973312541654682</v>
      </c>
      <c r="M10" s="132">
        <f>($E$6*M6+$E$7*M7+$E$8*M8+$E$9*M9+$E$31*M31)/($E$10+$E$31)</f>
        <v>5.5593828770161187</v>
      </c>
    </row>
    <row r="11" spans="1:15" s="21" customFormat="1" ht="12" customHeight="1">
      <c r="A11" s="57"/>
      <c r="B11" s="39"/>
      <c r="C11" s="39"/>
      <c r="D11" s="40"/>
      <c r="E11" s="41"/>
      <c r="F11" s="42"/>
      <c r="G11" s="31"/>
      <c r="H11" s="31"/>
      <c r="I11" s="31"/>
      <c r="J11" s="31"/>
      <c r="K11" s="31"/>
      <c r="L11" s="31"/>
      <c r="M11" s="111"/>
    </row>
    <row r="12" spans="1:15" ht="21" customHeight="1">
      <c r="A12" s="216" t="s">
        <v>40</v>
      </c>
      <c r="B12" s="216"/>
      <c r="C12" s="216"/>
      <c r="D12" s="216"/>
      <c r="E12" s="216"/>
      <c r="F12" s="216"/>
      <c r="G12" s="216"/>
      <c r="H12" s="216"/>
      <c r="I12" s="216"/>
      <c r="J12" s="216"/>
      <c r="K12" s="216"/>
      <c r="L12" s="216"/>
      <c r="M12" s="216"/>
    </row>
    <row r="13" spans="1:15">
      <c r="A13" s="63" t="s">
        <v>60</v>
      </c>
      <c r="B13" s="12" t="s">
        <v>8</v>
      </c>
      <c r="C13" s="12" t="s">
        <v>17</v>
      </c>
      <c r="D13" s="23">
        <v>36606</v>
      </c>
      <c r="E13" s="99">
        <v>12.468999999999999</v>
      </c>
      <c r="F13" s="66">
        <v>23623</v>
      </c>
      <c r="G13" s="75">
        <v>4.3027448442572966</v>
      </c>
      <c r="H13" s="96">
        <v>4.3805952719552899</v>
      </c>
      <c r="I13" s="96">
        <v>5.6373732773069785</v>
      </c>
      <c r="J13" s="96">
        <v>6.3690435980914506</v>
      </c>
      <c r="K13" s="96">
        <v>4.9755408046217253</v>
      </c>
      <c r="L13" s="96">
        <v>3.534695619305217</v>
      </c>
      <c r="M13" s="96">
        <v>5.5461609997664141</v>
      </c>
    </row>
    <row r="14" spans="1:15">
      <c r="A14" s="63" t="s">
        <v>28</v>
      </c>
      <c r="B14" s="12" t="s">
        <v>8</v>
      </c>
      <c r="C14" s="12" t="s">
        <v>18</v>
      </c>
      <c r="D14" s="23">
        <v>36091</v>
      </c>
      <c r="E14" s="100">
        <v>0.49136928999999901</v>
      </c>
      <c r="F14" s="26">
        <v>519</v>
      </c>
      <c r="G14" s="76">
        <v>-0.45180692020829749</v>
      </c>
      <c r="H14" s="76">
        <v>-0.32904914525405671</v>
      </c>
      <c r="I14" s="76">
        <v>4.1161369736122833</v>
      </c>
      <c r="J14" s="76">
        <v>4.9413283901293292</v>
      </c>
      <c r="K14" s="76">
        <v>3.2975564314333461</v>
      </c>
      <c r="L14" s="138"/>
      <c r="M14" s="76">
        <v>4.7269467372193175</v>
      </c>
      <c r="N14" s="2"/>
      <c r="O14" s="2"/>
    </row>
    <row r="15" spans="1:15" ht="13.5" customHeight="1">
      <c r="A15" s="63" t="s">
        <v>15</v>
      </c>
      <c r="B15" s="12" t="s">
        <v>8</v>
      </c>
      <c r="C15" s="12" t="s">
        <v>22</v>
      </c>
      <c r="D15" s="23">
        <v>4.1063829196259997E-2</v>
      </c>
      <c r="E15" s="100">
        <v>6.37355700000002E-2</v>
      </c>
      <c r="F15" s="26">
        <v>104</v>
      </c>
      <c r="G15" s="76">
        <v>0.32045863637346628</v>
      </c>
      <c r="H15" s="76">
        <v>0.58089257913753745</v>
      </c>
      <c r="I15" s="76">
        <v>3.9759258338350811</v>
      </c>
      <c r="J15" s="76">
        <v>4.4344824749158462</v>
      </c>
      <c r="K15" s="76">
        <v>2.6238511956474087</v>
      </c>
      <c r="L15" s="138"/>
      <c r="M15" s="76">
        <v>3.9333599974326061</v>
      </c>
      <c r="N15" s="2"/>
      <c r="O15" s="2"/>
    </row>
    <row r="16" spans="1:15" ht="12.75" customHeight="1">
      <c r="A16" s="63" t="s">
        <v>33</v>
      </c>
      <c r="B16" s="12" t="s">
        <v>8</v>
      </c>
      <c r="C16" s="12" t="s">
        <v>17</v>
      </c>
      <c r="D16" s="23">
        <v>39514</v>
      </c>
      <c r="E16" s="100">
        <v>0.63917263999999996</v>
      </c>
      <c r="F16" s="26">
        <v>1745</v>
      </c>
      <c r="G16" s="76">
        <v>0.13953550755729793</v>
      </c>
      <c r="H16" s="76">
        <v>0.5140958916067806</v>
      </c>
      <c r="I16" s="76">
        <v>3.6223088094333944</v>
      </c>
      <c r="J16" s="76">
        <v>3.9769452690050722</v>
      </c>
      <c r="K16" s="76">
        <v>2.7744401998489154</v>
      </c>
      <c r="L16" s="138"/>
      <c r="M16" s="76">
        <v>4.6759384636399615</v>
      </c>
      <c r="N16" s="2"/>
      <c r="O16" s="2"/>
    </row>
    <row r="17" spans="1:15" ht="12.75" customHeight="1">
      <c r="A17" s="60" t="s">
        <v>12</v>
      </c>
      <c r="B17" s="12" t="s">
        <v>8</v>
      </c>
      <c r="C17" s="12" t="s">
        <v>20</v>
      </c>
      <c r="D17" s="25">
        <v>40834</v>
      </c>
      <c r="E17" s="136">
        <v>4.0359999999999996</v>
      </c>
      <c r="F17" s="137">
        <v>3730</v>
      </c>
      <c r="G17" s="76">
        <v>5.63</v>
      </c>
      <c r="H17" s="76">
        <v>11.06</v>
      </c>
      <c r="I17" s="138">
        <v>10.16</v>
      </c>
      <c r="J17" s="138">
        <v>8.27</v>
      </c>
      <c r="K17" s="138"/>
      <c r="L17" s="138"/>
      <c r="M17" s="76">
        <v>7.02</v>
      </c>
      <c r="N17" s="84"/>
      <c r="O17" s="2"/>
    </row>
    <row r="18" spans="1:15">
      <c r="A18" s="60" t="s">
        <v>37</v>
      </c>
      <c r="B18" s="12" t="s">
        <v>8</v>
      </c>
      <c r="C18" s="12" t="s">
        <v>17</v>
      </c>
      <c r="D18" s="25">
        <v>38245</v>
      </c>
      <c r="E18" s="100">
        <v>36.664057999999997</v>
      </c>
      <c r="F18" s="26">
        <v>35509</v>
      </c>
      <c r="G18" s="120">
        <v>4.93</v>
      </c>
      <c r="H18" s="120">
        <v>7.86</v>
      </c>
      <c r="I18" s="109">
        <v>7.33</v>
      </c>
      <c r="J18" s="120">
        <v>6.73</v>
      </c>
      <c r="K18" s="109">
        <v>4.88</v>
      </c>
      <c r="L18" s="109">
        <v>4.38</v>
      </c>
      <c r="M18" s="109">
        <v>5.5</v>
      </c>
      <c r="N18" s="2"/>
      <c r="O18" s="2"/>
    </row>
    <row r="19" spans="1:15" ht="12.75" customHeight="1">
      <c r="A19" s="62" t="s">
        <v>13</v>
      </c>
      <c r="B19" s="22" t="s">
        <v>8</v>
      </c>
      <c r="C19" s="22" t="s">
        <v>21</v>
      </c>
      <c r="D19" s="23">
        <v>37834</v>
      </c>
      <c r="E19" s="142">
        <v>39.189813013439498</v>
      </c>
      <c r="F19" s="143">
        <v>39867</v>
      </c>
      <c r="G19" s="144">
        <v>5.1986719424442551</v>
      </c>
      <c r="H19" s="144">
        <v>8.2967664385756201</v>
      </c>
      <c r="I19" s="144">
        <v>8.4615305765888493</v>
      </c>
      <c r="J19" s="144">
        <v>8.379273654684404</v>
      </c>
      <c r="K19" s="13">
        <v>6.0597015764126461</v>
      </c>
      <c r="L19" s="138">
        <v>3.4891914373749833</v>
      </c>
      <c r="M19" s="13">
        <v>4.1564601777696941</v>
      </c>
      <c r="N19" s="2"/>
      <c r="O19" s="2"/>
    </row>
    <row r="20" spans="1:15" ht="12.75" customHeight="1">
      <c r="A20" s="63" t="s">
        <v>34</v>
      </c>
      <c r="B20" s="22" t="s">
        <v>8</v>
      </c>
      <c r="C20" s="22" t="s">
        <v>30</v>
      </c>
      <c r="D20" s="23">
        <v>39078</v>
      </c>
      <c r="E20" s="142">
        <v>11.405883347404799</v>
      </c>
      <c r="F20" s="143">
        <v>15040</v>
      </c>
      <c r="G20" s="144">
        <v>11.020329835786736</v>
      </c>
      <c r="H20" s="144">
        <v>17.0439209900888</v>
      </c>
      <c r="I20" s="144">
        <v>14.126232316026876</v>
      </c>
      <c r="J20" s="144">
        <v>13.246532272005451</v>
      </c>
      <c r="K20" s="13">
        <v>8.7694935089839952</v>
      </c>
      <c r="L20" s="138"/>
      <c r="M20" s="13">
        <v>0.75477189274131273</v>
      </c>
      <c r="N20" s="2"/>
      <c r="O20" s="2"/>
    </row>
    <row r="21" spans="1:15" ht="12.75" customHeight="1">
      <c r="A21" s="32" t="s">
        <v>40</v>
      </c>
      <c r="B21" s="33" t="s">
        <v>8</v>
      </c>
      <c r="C21" s="33"/>
      <c r="D21" s="34"/>
      <c r="E21" s="69">
        <f>SUM(E13:E20)</f>
        <v>104.95903186084429</v>
      </c>
      <c r="F21" s="35">
        <f>SUM(F13:F20)</f>
        <v>120137</v>
      </c>
      <c r="G21" s="133">
        <f>($E$13*G13+$E$14*G14+$E$15*G15+$E$16*G16+$E$17*G17+$E$18*G18+$E$19*G19+$E$20*G20)/$E$21</f>
        <v>5.5873857328168164</v>
      </c>
      <c r="H21" s="134">
        <f>($E$13*H13+$E$14*H14+$E$15*H15+$E$16*H16+$E$17*H17+$E$18*H18+$E$19*H19+$E$20*H20)/$E$21</f>
        <v>8.6433050789862893</v>
      </c>
      <c r="I21" s="134">
        <f>($E$13*I13+$E$14*I14+$E$15*I15+$E$16*I16+$E$17*I17+$E$18*I18+$E$19*I19+$E$20*I20)/$E$21</f>
        <v>8.3591177234094989</v>
      </c>
      <c r="J21" s="134">
        <f>($E$13*J13+$E$14*J14+$E$15*J15+$E$16*J16+$E$18*J18+$E$19*J19+$E$20*J20+E17*J17)/($E$21)</f>
        <v>8.0437633185224175</v>
      </c>
      <c r="K21" s="134">
        <f>($E$13*K13+$E$14*K14+$E$15*K15+$E$16*K16+$E$18*K18+$E$19*K19+$E$20*K20)/($E$21-$E$17)</f>
        <v>5.7670077796765868</v>
      </c>
      <c r="L21" s="134">
        <f>($E$13*L13+$E$19*L19+$E$18*L18)/($E$13+$E$19+$E$18)</f>
        <v>3.8654025825766856</v>
      </c>
      <c r="M21" s="135">
        <f>($E$13*M13+$E$14*M14+$E$15*M15+$E$16*M16+$E$17*M17+$E$18*M18+$E$19*M19+$E$20*M20)/$E$21</f>
        <v>4.5370269973566346</v>
      </c>
    </row>
    <row r="22" spans="1:15" s="14" customFormat="1" ht="12.75" customHeight="1">
      <c r="A22" s="58"/>
      <c r="B22" s="15"/>
      <c r="C22" s="15"/>
      <c r="D22" s="47"/>
      <c r="E22" s="71"/>
      <c r="F22" s="30"/>
      <c r="G22" s="83"/>
      <c r="H22" s="84"/>
      <c r="I22" s="84"/>
      <c r="J22" s="84"/>
      <c r="K22" s="84"/>
      <c r="L22" s="84"/>
      <c r="M22" s="85"/>
    </row>
    <row r="23" spans="1:15" ht="12.75" customHeight="1">
      <c r="A23" s="63" t="s">
        <v>61</v>
      </c>
      <c r="B23" s="12" t="s">
        <v>9</v>
      </c>
      <c r="C23" s="12" t="s">
        <v>17</v>
      </c>
      <c r="D23" s="23">
        <v>38808</v>
      </c>
      <c r="E23" s="99">
        <v>1.1339999999999999</v>
      </c>
      <c r="F23" s="66">
        <v>666</v>
      </c>
      <c r="G23" s="75">
        <v>1.0780550735505334</v>
      </c>
      <c r="H23" s="78">
        <v>-1.8730446549963586</v>
      </c>
      <c r="I23" s="78">
        <v>1.7497968520107099</v>
      </c>
      <c r="J23" s="78">
        <v>2.4622659926734292</v>
      </c>
      <c r="K23" s="78">
        <v>3.023746054028531</v>
      </c>
      <c r="L23" s="78"/>
      <c r="M23" s="96">
        <v>4.1502061455749084</v>
      </c>
    </row>
    <row r="24" spans="1:15" ht="12.75" customHeight="1">
      <c r="A24" s="62" t="s">
        <v>14</v>
      </c>
      <c r="B24" s="22" t="s">
        <v>9</v>
      </c>
      <c r="C24" s="22" t="s">
        <v>21</v>
      </c>
      <c r="D24" s="23">
        <v>37816</v>
      </c>
      <c r="E24" s="142">
        <v>2.6747785321175299</v>
      </c>
      <c r="F24" s="143">
        <v>2332</v>
      </c>
      <c r="G24" s="13">
        <v>1.5878511414613605</v>
      </c>
      <c r="H24" s="13">
        <v>-7.57676878965996E-2</v>
      </c>
      <c r="I24" s="13">
        <v>4.5383776165603518</v>
      </c>
      <c r="J24" s="13">
        <v>4.0088494462955593</v>
      </c>
      <c r="K24" s="13">
        <v>3.7474594968487818</v>
      </c>
      <c r="L24" s="138">
        <v>1.4852305876589256</v>
      </c>
      <c r="M24" s="13">
        <v>2.2199456505020088</v>
      </c>
    </row>
    <row r="25" spans="1:15" ht="12.75" customHeight="1">
      <c r="A25" s="32" t="s">
        <v>40</v>
      </c>
      <c r="B25" s="33" t="s">
        <v>9</v>
      </c>
      <c r="C25" s="37"/>
      <c r="D25" s="38"/>
      <c r="E25" s="70">
        <f>SUM(E23:E24)</f>
        <v>3.8087785321175298</v>
      </c>
      <c r="F25" s="36">
        <f>SUM(F23:F24)</f>
        <v>2998</v>
      </c>
      <c r="G25" s="133">
        <f>($E$23*G23+$E$24*G24)/$E$25</f>
        <v>1.4360679027836651</v>
      </c>
      <c r="H25" s="134">
        <f>($E$23*H23+$E$24*H24)/$E$25</f>
        <v>-0.61087679531903016</v>
      </c>
      <c r="I25" s="134">
        <f>($E$23*I23+$E$24*I24)/$E$25</f>
        <v>3.7081244106221196</v>
      </c>
      <c r="J25" s="134">
        <f>($E$23*J23+$E$24*J24)/$E$25</f>
        <v>3.548380132677464</v>
      </c>
      <c r="K25" s="134">
        <f>($E$23*K23+$E$24*K24)/$E$25</f>
        <v>3.5319859435198904</v>
      </c>
      <c r="L25" s="134">
        <f>L24</f>
        <v>1.4852305876589256</v>
      </c>
      <c r="M25" s="135">
        <f>($E$23*M23+$E$24*M24)/$E$25</f>
        <v>2.7946483755238591</v>
      </c>
    </row>
    <row r="26" spans="1:15" s="14" customFormat="1" ht="12.75" customHeight="1">
      <c r="A26" s="58"/>
      <c r="B26" s="15"/>
      <c r="C26" s="15"/>
      <c r="D26" s="47"/>
      <c r="E26" s="71"/>
      <c r="F26" s="30"/>
      <c r="G26" s="83"/>
      <c r="H26" s="81"/>
      <c r="I26" s="81"/>
      <c r="J26" s="81"/>
      <c r="K26" s="81"/>
      <c r="L26" s="81"/>
      <c r="M26" s="82"/>
    </row>
    <row r="27" spans="1:15" s="20" customFormat="1" ht="21" customHeight="1">
      <c r="A27" s="53" t="s">
        <v>42</v>
      </c>
      <c r="B27" s="54"/>
      <c r="C27" s="54"/>
      <c r="D27" s="54"/>
      <c r="E27" s="70">
        <f>E25+E21</f>
        <v>108.76781039296182</v>
      </c>
      <c r="F27" s="36">
        <f>F25+F21</f>
        <v>123135</v>
      </c>
      <c r="G27" s="86">
        <f>($E$21*G21+$E$25*G25)/$E$27</f>
        <v>5.4420168946108936</v>
      </c>
      <c r="H27" s="86">
        <f t="shared" ref="H27:M27" si="0">($E$21*H21+$E$25*H25)/$E$27</f>
        <v>8.3192466178678508</v>
      </c>
      <c r="I27" s="86">
        <f t="shared" si="0"/>
        <v>8.1962514910309441</v>
      </c>
      <c r="J27" s="86">
        <f t="shared" si="0"/>
        <v>7.8863461662415224</v>
      </c>
      <c r="K27" s="86">
        <f t="shared" si="0"/>
        <v>5.6887428669453994</v>
      </c>
      <c r="L27" s="86">
        <f>($E$21*L21+$E$25*L25)/$E$27</f>
        <v>3.7820548718501601</v>
      </c>
      <c r="M27" s="86">
        <f t="shared" si="0"/>
        <v>4.4760132262263603</v>
      </c>
    </row>
    <row r="28" spans="1:15" s="20" customFormat="1" ht="26.25" customHeight="1">
      <c r="A28" s="217" t="s">
        <v>43</v>
      </c>
      <c r="B28" s="217"/>
      <c r="C28" s="217"/>
      <c r="D28" s="217"/>
      <c r="E28" s="72">
        <f>SUM(E10,E27)</f>
        <v>244.27394930429892</v>
      </c>
      <c r="F28" s="55">
        <f>SUM(F10, F27)</f>
        <v>231885</v>
      </c>
      <c r="G28" s="173"/>
      <c r="H28" s="218"/>
      <c r="I28" s="219"/>
      <c r="J28" s="219"/>
      <c r="K28" s="219"/>
      <c r="L28" s="219"/>
      <c r="M28" s="220"/>
    </row>
    <row r="29" spans="1:15" s="21" customFormat="1" ht="10.5" customHeight="1">
      <c r="A29" s="59"/>
      <c r="B29" s="48"/>
      <c r="C29" s="48"/>
      <c r="D29" s="48"/>
      <c r="E29" s="49"/>
      <c r="F29" s="30"/>
      <c r="G29" s="83"/>
      <c r="H29" s="83"/>
      <c r="I29" s="83"/>
      <c r="J29" s="83"/>
      <c r="K29" s="83"/>
      <c r="L29" s="83"/>
      <c r="M29" s="87"/>
    </row>
    <row r="30" spans="1:15" ht="22.5" customHeight="1">
      <c r="A30" s="56" t="s">
        <v>23</v>
      </c>
      <c r="B30" s="50"/>
      <c r="C30" s="50"/>
      <c r="D30" s="50"/>
      <c r="E30" s="51"/>
      <c r="F30" s="52"/>
      <c r="G30" s="88"/>
      <c r="H30" s="113"/>
      <c r="I30" s="113"/>
      <c r="J30" s="113"/>
      <c r="K30" s="113"/>
      <c r="L30" s="113"/>
      <c r="M30" s="114"/>
    </row>
    <row r="31" spans="1:15" ht="39" customHeight="1" thickBot="1">
      <c r="A31" s="64" t="s">
        <v>38</v>
      </c>
      <c r="B31" s="12" t="s">
        <v>8</v>
      </c>
      <c r="C31" s="12" t="s">
        <v>18</v>
      </c>
      <c r="D31" s="23">
        <v>36495</v>
      </c>
      <c r="E31" s="105">
        <v>61.555</v>
      </c>
      <c r="F31" s="106">
        <v>12553</v>
      </c>
      <c r="G31" s="107">
        <v>2</v>
      </c>
      <c r="H31" s="107">
        <v>3.43</v>
      </c>
      <c r="I31" s="107">
        <v>4.41</v>
      </c>
      <c r="J31" s="107">
        <v>4.54</v>
      </c>
      <c r="K31" s="107">
        <v>4.28</v>
      </c>
      <c r="L31" s="107">
        <v>4.28</v>
      </c>
      <c r="M31" s="108">
        <v>7.4</v>
      </c>
    </row>
    <row r="32" spans="1:15" ht="31.5" customHeight="1">
      <c r="A32" s="221" t="s">
        <v>31</v>
      </c>
      <c r="B32" s="222"/>
      <c r="C32" s="222"/>
      <c r="D32" s="223"/>
      <c r="E32" s="115">
        <f>E28+E31</f>
        <v>305.82894930429893</v>
      </c>
      <c r="F32" s="116">
        <f>F28+F31</f>
        <v>244438</v>
      </c>
      <c r="G32" s="117"/>
      <c r="H32" s="118"/>
      <c r="I32" s="118"/>
      <c r="J32" s="118"/>
      <c r="K32" s="118"/>
      <c r="L32" s="118"/>
      <c r="M32" s="118"/>
    </row>
    <row r="33" spans="1:13" ht="41.25" customHeight="1">
      <c r="A33" s="204" t="s">
        <v>53</v>
      </c>
      <c r="B33" s="205"/>
      <c r="C33" s="205"/>
      <c r="D33" s="205"/>
      <c r="E33" s="205"/>
      <c r="F33" s="205"/>
      <c r="G33" s="205"/>
      <c r="H33" s="205"/>
      <c r="I33" s="205"/>
      <c r="J33" s="205"/>
      <c r="K33" s="205"/>
      <c r="L33" s="205"/>
      <c r="M33" s="206"/>
    </row>
    <row r="34" spans="1:13" s="4" customFormat="1" ht="24" customHeight="1">
      <c r="A34" s="207" t="s">
        <v>29</v>
      </c>
      <c r="B34" s="208"/>
      <c r="C34" s="208"/>
      <c r="D34" s="208"/>
      <c r="E34" s="208"/>
      <c r="F34" s="208"/>
      <c r="G34" s="208"/>
      <c r="H34" s="208"/>
      <c r="I34" s="208"/>
      <c r="J34" s="208"/>
      <c r="K34" s="208"/>
      <c r="L34" s="208"/>
      <c r="M34" s="209"/>
    </row>
    <row r="35" spans="1:13" s="4" customFormat="1" ht="24" customHeight="1">
      <c r="A35" s="170" t="s">
        <v>49</v>
      </c>
      <c r="B35" s="171"/>
      <c r="C35" s="171"/>
      <c r="D35" s="171"/>
      <c r="E35" s="171"/>
      <c r="F35" s="171"/>
      <c r="G35" s="171"/>
      <c r="H35" s="171"/>
      <c r="I35" s="171"/>
      <c r="J35" s="171"/>
      <c r="K35" s="171"/>
      <c r="L35" s="171"/>
      <c r="M35" s="172"/>
    </row>
    <row r="36" spans="1:13" ht="22.5" customHeight="1">
      <c r="B36" s="11"/>
      <c r="C36" s="11"/>
      <c r="D36" s="11"/>
      <c r="E36" s="210" t="s">
        <v>46</v>
      </c>
      <c r="F36" s="211"/>
      <c r="G36" s="89">
        <f>($E$10*G10+$E$21*G21+$E$25*G25+$E$31*G31)/$E$32</f>
        <v>3.4749890796985601</v>
      </c>
      <c r="H36" s="89">
        <f t="shared" ref="H36:M36" si="1">($E$10*H10+$E$21*H21+$E$25*H25+$E$31*H31)/$E$32</f>
        <v>5.5589074530739468</v>
      </c>
      <c r="I36" s="89">
        <f t="shared" si="1"/>
        <v>5.974460874296903</v>
      </c>
      <c r="J36" s="89">
        <f t="shared" si="1"/>
        <v>5.8451472164691936</v>
      </c>
      <c r="K36" s="89">
        <f t="shared" si="1"/>
        <v>4.7506510467008916</v>
      </c>
      <c r="L36" s="89">
        <f t="shared" si="1"/>
        <v>3.9776618732988314</v>
      </c>
      <c r="M36" s="89">
        <f t="shared" si="1"/>
        <v>5.5445492330212103</v>
      </c>
    </row>
    <row r="37" spans="1:13" ht="16.5" customHeight="1">
      <c r="B37" s="10"/>
      <c r="C37" s="10"/>
      <c r="D37" s="10"/>
      <c r="E37" s="16"/>
      <c r="F37" s="119" t="s">
        <v>54</v>
      </c>
      <c r="G37" s="90"/>
      <c r="H37" s="90">
        <f>H36-'MAI-2015'!H36</f>
        <v>-2.7426059990306806</v>
      </c>
      <c r="I37" s="90">
        <f>I36-'MAI-2015'!I36</f>
        <v>0.2153850947904381</v>
      </c>
      <c r="J37" s="90">
        <f>J36-'MAI-2015'!J36</f>
        <v>-0.83233143186117076</v>
      </c>
      <c r="K37" s="90">
        <f>K36-'MAI-2015'!K36</f>
        <v>-0.389471259099885</v>
      </c>
      <c r="L37" s="90">
        <f>L36-'MAI-2015'!L36</f>
        <v>-0.33121560350635137</v>
      </c>
      <c r="M37" s="90">
        <f>M36-'MAI-2015'!M36</f>
        <v>-0.23941039329567548</v>
      </c>
    </row>
    <row r="38" spans="1:13">
      <c r="E38" s="17"/>
      <c r="F38" s="67"/>
      <c r="G38" s="67"/>
      <c r="H38" s="9"/>
      <c r="I38" s="9"/>
      <c r="J38" s="9"/>
      <c r="K38" s="9"/>
      <c r="L38" s="9"/>
      <c r="M38" s="9"/>
    </row>
    <row r="39" spans="1:13">
      <c r="E39" s="18"/>
      <c r="F39" s="67"/>
      <c r="G39" s="67"/>
      <c r="H39" s="6"/>
      <c r="I39" s="6"/>
      <c r="J39" s="6"/>
      <c r="K39" s="6"/>
      <c r="L39" s="6"/>
      <c r="M39" s="6"/>
    </row>
    <row r="40" spans="1:13">
      <c r="H40" s="7"/>
      <c r="I40" s="6"/>
      <c r="J40" s="6"/>
      <c r="K40" s="6"/>
      <c r="L40" s="6"/>
      <c r="M40" s="6"/>
    </row>
    <row r="41" spans="1:13">
      <c r="A41" s="20" t="s">
        <v>79</v>
      </c>
      <c r="B41" s="92"/>
      <c r="C41" s="92"/>
      <c r="D41" s="20"/>
      <c r="E41" s="93">
        <f>E32-'DEC-2014'!E35</f>
        <v>25.12236933621773</v>
      </c>
      <c r="F41" s="94">
        <f>E41/'DEC-2014'!E35</f>
        <v>8.949690220683236E-2</v>
      </c>
      <c r="H41" s="6"/>
      <c r="I41" s="6"/>
      <c r="J41" s="6"/>
      <c r="K41" s="6"/>
      <c r="L41" s="6"/>
      <c r="M41" s="6"/>
    </row>
    <row r="42" spans="1:13">
      <c r="A42" s="20" t="s">
        <v>80</v>
      </c>
      <c r="B42" s="92"/>
      <c r="C42" s="92"/>
      <c r="D42" s="20"/>
      <c r="E42" s="95">
        <f>F32-'DEC-2014'!F35</f>
        <v>8555</v>
      </c>
      <c r="F42" s="94">
        <f>E42/'DEC-2014'!F35</f>
        <v>3.6267980312273455E-2</v>
      </c>
      <c r="H42" s="5"/>
      <c r="I42" s="5"/>
      <c r="J42" s="5"/>
      <c r="K42" s="5"/>
      <c r="L42" s="5"/>
      <c r="M42" s="5"/>
    </row>
  </sheetData>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O42"/>
  <sheetViews>
    <sheetView zoomScaleNormal="100" workbookViewId="0">
      <pane ySplit="3" topLeftCell="A4" activePane="bottomLeft" state="frozen"/>
      <selection pane="bottomLeft" activeCell="R14" sqref="R14"/>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8" customWidth="1"/>
    <col min="7" max="7" width="9.5703125" style="68" customWidth="1"/>
    <col min="8" max="13" width="9" style="1" customWidth="1"/>
    <col min="14" max="16384" width="9.140625" style="1"/>
  </cols>
  <sheetData>
    <row r="1" spans="1:15" s="3" customFormat="1" ht="27" customHeight="1">
      <c r="A1" s="194" t="s">
        <v>81</v>
      </c>
      <c r="B1" s="194"/>
      <c r="C1" s="194"/>
      <c r="D1" s="194"/>
      <c r="E1" s="194"/>
      <c r="F1" s="194"/>
      <c r="G1" s="194"/>
      <c r="H1" s="194"/>
      <c r="I1" s="194"/>
      <c r="J1" s="194"/>
      <c r="K1" s="194"/>
      <c r="L1" s="194"/>
      <c r="M1" s="194"/>
    </row>
    <row r="2" spans="1:15" ht="24" customHeight="1">
      <c r="A2" s="195" t="s">
        <v>0</v>
      </c>
      <c r="B2" s="196" t="s">
        <v>10</v>
      </c>
      <c r="C2" s="197" t="s">
        <v>16</v>
      </c>
      <c r="D2" s="198" t="s">
        <v>35</v>
      </c>
      <c r="E2" s="199" t="s">
        <v>52</v>
      </c>
      <c r="F2" s="200" t="s">
        <v>1</v>
      </c>
      <c r="G2" s="201" t="s">
        <v>2</v>
      </c>
      <c r="H2" s="202"/>
      <c r="I2" s="202"/>
      <c r="J2" s="202"/>
      <c r="K2" s="202"/>
      <c r="L2" s="202"/>
      <c r="M2" s="203"/>
    </row>
    <row r="3" spans="1:15" ht="42.75" customHeight="1">
      <c r="A3" s="195"/>
      <c r="B3" s="196"/>
      <c r="C3" s="197"/>
      <c r="D3" s="198"/>
      <c r="E3" s="199"/>
      <c r="F3" s="200"/>
      <c r="G3" s="74" t="s">
        <v>47</v>
      </c>
      <c r="H3" s="176" t="s">
        <v>3</v>
      </c>
      <c r="I3" s="176" t="s">
        <v>4</v>
      </c>
      <c r="J3" s="176" t="s">
        <v>5</v>
      </c>
      <c r="K3" s="176" t="s">
        <v>6</v>
      </c>
      <c r="L3" s="73" t="s">
        <v>48</v>
      </c>
      <c r="M3" s="177" t="s">
        <v>7</v>
      </c>
    </row>
    <row r="4" spans="1:15" ht="26.25" customHeight="1">
      <c r="A4" s="212" t="s">
        <v>44</v>
      </c>
      <c r="B4" s="213"/>
      <c r="C4" s="213"/>
      <c r="D4" s="213"/>
      <c r="E4" s="213"/>
      <c r="F4" s="213"/>
      <c r="G4" s="213"/>
      <c r="H4" s="213"/>
      <c r="I4" s="213"/>
      <c r="J4" s="213"/>
      <c r="K4" s="213"/>
      <c r="L4" s="213"/>
      <c r="M4" s="214"/>
    </row>
    <row r="5" spans="1:15" ht="23.25" customHeight="1">
      <c r="A5" s="215" t="s">
        <v>39</v>
      </c>
      <c r="B5" s="215"/>
      <c r="C5" s="215"/>
      <c r="D5" s="215"/>
      <c r="E5" s="215"/>
      <c r="F5" s="215"/>
      <c r="G5" s="215"/>
      <c r="H5" s="215"/>
      <c r="I5" s="215"/>
      <c r="J5" s="215"/>
      <c r="K5" s="215"/>
      <c r="L5" s="215"/>
      <c r="M5" s="215"/>
    </row>
    <row r="6" spans="1:15" s="14" customFormat="1">
      <c r="A6" s="60" t="s">
        <v>59</v>
      </c>
      <c r="B6" s="12" t="s">
        <v>8</v>
      </c>
      <c r="C6" s="12" t="s">
        <v>24</v>
      </c>
      <c r="D6" s="23">
        <v>36433</v>
      </c>
      <c r="E6" s="99">
        <v>25.768000000000001</v>
      </c>
      <c r="F6" s="66">
        <v>29672</v>
      </c>
      <c r="G6" s="75">
        <v>2.99</v>
      </c>
      <c r="H6" s="96">
        <v>3.35</v>
      </c>
      <c r="I6" s="96">
        <v>4.0199999999999996</v>
      </c>
      <c r="J6" s="96">
        <v>4.5599999999999996</v>
      </c>
      <c r="K6" s="96">
        <v>4.21</v>
      </c>
      <c r="L6" s="96">
        <v>3.46</v>
      </c>
      <c r="M6" s="96">
        <v>5.62</v>
      </c>
    </row>
    <row r="7" spans="1:15" s="2" customFormat="1" ht="12.75" customHeight="1">
      <c r="A7" s="60" t="s">
        <v>32</v>
      </c>
      <c r="B7" s="12" t="s">
        <v>8</v>
      </c>
      <c r="C7" s="12" t="s">
        <v>19</v>
      </c>
      <c r="D7" s="25">
        <v>40834</v>
      </c>
      <c r="E7" s="136">
        <v>7.2320000000000002</v>
      </c>
      <c r="F7" s="137">
        <v>5437</v>
      </c>
      <c r="G7" s="76">
        <v>2.2799999999999998</v>
      </c>
      <c r="H7" s="76">
        <v>4.46</v>
      </c>
      <c r="I7" s="76">
        <v>4.6399999999999997</v>
      </c>
      <c r="J7" s="76">
        <v>3.56</v>
      </c>
      <c r="K7" s="76"/>
      <c r="L7" s="76"/>
      <c r="M7" s="78">
        <v>4.58</v>
      </c>
    </row>
    <row r="8" spans="1:15" s="2" customFormat="1" ht="12.75" customHeight="1">
      <c r="A8" s="60" t="s">
        <v>36</v>
      </c>
      <c r="B8" s="12" t="s">
        <v>8</v>
      </c>
      <c r="C8" s="12" t="s">
        <v>19</v>
      </c>
      <c r="D8" s="25">
        <v>36738</v>
      </c>
      <c r="E8" s="100">
        <v>76.867243000000002</v>
      </c>
      <c r="F8" s="26">
        <v>44242</v>
      </c>
      <c r="G8" s="120">
        <v>3.68</v>
      </c>
      <c r="H8" s="109">
        <v>5.64</v>
      </c>
      <c r="I8" s="109">
        <v>5.1100000000000003</v>
      </c>
      <c r="J8" s="109">
        <v>4.82</v>
      </c>
      <c r="K8" s="120">
        <v>3.91</v>
      </c>
      <c r="L8" s="120">
        <v>4.25</v>
      </c>
      <c r="M8" s="120">
        <v>5</v>
      </c>
    </row>
    <row r="9" spans="1:15" ht="12.75" customHeight="1">
      <c r="A9" s="61" t="s">
        <v>11</v>
      </c>
      <c r="B9" s="27" t="s">
        <v>8</v>
      </c>
      <c r="C9" s="27" t="s">
        <v>19</v>
      </c>
      <c r="D9" s="28">
        <v>37816</v>
      </c>
      <c r="E9" s="142">
        <v>27.706648668440199</v>
      </c>
      <c r="F9" s="143">
        <v>30008</v>
      </c>
      <c r="G9" s="144">
        <v>2.0078651069098008</v>
      </c>
      <c r="H9" s="144">
        <v>4.4775980664964354</v>
      </c>
      <c r="I9" s="144">
        <v>5.1207983771528465</v>
      </c>
      <c r="J9" s="144">
        <v>4.6216837210742101</v>
      </c>
      <c r="K9" s="13">
        <v>4.5077133014139958</v>
      </c>
      <c r="L9" s="138">
        <v>2.8880343340783599</v>
      </c>
      <c r="M9" s="13">
        <v>3.1334798759580007</v>
      </c>
    </row>
    <row r="10" spans="1:15" s="20" customFormat="1" ht="23.25" customHeight="1">
      <c r="A10" s="43" t="s">
        <v>41</v>
      </c>
      <c r="B10" s="44" t="s">
        <v>8</v>
      </c>
      <c r="C10" s="44"/>
      <c r="D10" s="45"/>
      <c r="E10" s="65">
        <f>SUM(E6:E9)</f>
        <v>137.57389166844021</v>
      </c>
      <c r="F10" s="46">
        <f>SUM(F6:F9)</f>
        <v>109359</v>
      </c>
      <c r="G10" s="130">
        <f>($E$6*G6+$E$7*G7+$E$8*G8+$E$9*G9+$E$31*G31)/($E$10+$E$31)</f>
        <v>2.9568775962106306</v>
      </c>
      <c r="H10" s="131">
        <f>($E$6*H6+$E$7*H7+$E$8*H8+$E$9*H9+$E$31*H31)/($E$10+$E$31)</f>
        <v>4.6180981085547446</v>
      </c>
      <c r="I10" s="131">
        <f>($E$6*I6+$E$7*I7+$E$8*I8+$E$9*I9+$E$31*I31)/($E$10+$E$31)</f>
        <v>4.698876777944804</v>
      </c>
      <c r="J10" s="131">
        <f>($E$6*J6+$E$8*J8+$E$9*J9+$E$31*J31+E7*J7)/($E$6+$E$8+$E$9+$E$31+E7)</f>
        <v>4.5516256228361396</v>
      </c>
      <c r="K10" s="131">
        <f>($E$6*K6+$E$8*K8+$E$9*K9+$E$31*K31)/($E$6+$E$8+$E$9+$E$31)</f>
        <v>4.1491425456395685</v>
      </c>
      <c r="L10" s="131">
        <f>($E$6*L6+$E$8*L8+$E$9*L9+$E$31*L31)/($E$6+$E$8+$E$9+$E$31)</f>
        <v>3.9351590289277767</v>
      </c>
      <c r="M10" s="132">
        <f>($E$6*M6+$E$7*M7+$E$8*M8+$E$9*M9+$E$31*M31)/($E$10+$E$31)</f>
        <v>5.5611279597576599</v>
      </c>
    </row>
    <row r="11" spans="1:15" s="21" customFormat="1" ht="12" customHeight="1">
      <c r="A11" s="57"/>
      <c r="B11" s="39"/>
      <c r="C11" s="39"/>
      <c r="D11" s="40"/>
      <c r="E11" s="41"/>
      <c r="F11" s="42"/>
      <c r="G11" s="31"/>
      <c r="H11" s="31"/>
      <c r="I11" s="31"/>
      <c r="J11" s="31"/>
      <c r="K11" s="31"/>
      <c r="L11" s="31"/>
      <c r="M11" s="111"/>
    </row>
    <row r="12" spans="1:15" ht="21" customHeight="1">
      <c r="A12" s="216" t="s">
        <v>40</v>
      </c>
      <c r="B12" s="216"/>
      <c r="C12" s="216"/>
      <c r="D12" s="216"/>
      <c r="E12" s="216"/>
      <c r="F12" s="216"/>
      <c r="G12" s="216"/>
      <c r="H12" s="216"/>
      <c r="I12" s="216"/>
      <c r="J12" s="216"/>
      <c r="K12" s="216"/>
      <c r="L12" s="216"/>
      <c r="M12" s="216"/>
    </row>
    <row r="13" spans="1:15">
      <c r="A13" s="63" t="s">
        <v>60</v>
      </c>
      <c r="B13" s="12" t="s">
        <v>8</v>
      </c>
      <c r="C13" s="12" t="s">
        <v>17</v>
      </c>
      <c r="D13" s="23">
        <v>36606</v>
      </c>
      <c r="E13" s="99">
        <v>12.548999999999999</v>
      </c>
      <c r="F13" s="66">
        <v>23615</v>
      </c>
      <c r="G13" s="75">
        <v>4.72</v>
      </c>
      <c r="H13" s="96">
        <v>5.18</v>
      </c>
      <c r="I13" s="96">
        <v>5.16</v>
      </c>
      <c r="J13" s="96">
        <v>5.75</v>
      </c>
      <c r="K13" s="96">
        <v>4.99</v>
      </c>
      <c r="L13" s="96">
        <v>3.55</v>
      </c>
      <c r="M13" s="96">
        <v>5.54</v>
      </c>
    </row>
    <row r="14" spans="1:15">
      <c r="A14" s="63" t="s">
        <v>28</v>
      </c>
      <c r="B14" s="12" t="s">
        <v>8</v>
      </c>
      <c r="C14" s="12" t="s">
        <v>18</v>
      </c>
      <c r="D14" s="23">
        <v>36091</v>
      </c>
      <c r="E14" s="100">
        <v>0.471486989999999</v>
      </c>
      <c r="F14" s="26">
        <v>512</v>
      </c>
      <c r="G14" s="76">
        <v>0.20378821812581105</v>
      </c>
      <c r="H14" s="76">
        <v>0.2138309446056974</v>
      </c>
      <c r="I14" s="76">
        <v>4.0365070307103235</v>
      </c>
      <c r="J14" s="76">
        <v>4.7490055072929804</v>
      </c>
      <c r="K14" s="76">
        <v>3.5164509910572406</v>
      </c>
      <c r="L14" s="138"/>
      <c r="M14" s="76">
        <v>4.7659838303749424</v>
      </c>
      <c r="N14" s="2"/>
      <c r="O14" s="2"/>
    </row>
    <row r="15" spans="1:15" ht="13.5" customHeight="1">
      <c r="A15" s="63" t="s">
        <v>15</v>
      </c>
      <c r="B15" s="12" t="s">
        <v>8</v>
      </c>
      <c r="C15" s="12" t="s">
        <v>22</v>
      </c>
      <c r="D15" s="23">
        <v>4.1063829196259997E-2</v>
      </c>
      <c r="E15" s="100">
        <v>6.4082220000000203E-2</v>
      </c>
      <c r="F15" s="26">
        <v>104</v>
      </c>
      <c r="G15" s="76">
        <v>0.56482624640055157</v>
      </c>
      <c r="H15" s="76">
        <v>1.0434352764018939</v>
      </c>
      <c r="I15" s="76">
        <v>3.5585511905844802</v>
      </c>
      <c r="J15" s="76">
        <v>3.8689319620483165</v>
      </c>
      <c r="K15" s="76">
        <v>2.6655705844675248</v>
      </c>
      <c r="L15" s="138"/>
      <c r="M15" s="76">
        <v>3.9209883494261355</v>
      </c>
      <c r="N15" s="2"/>
      <c r="O15" s="2"/>
    </row>
    <row r="16" spans="1:15" ht="12.75" customHeight="1">
      <c r="A16" s="63" t="s">
        <v>33</v>
      </c>
      <c r="B16" s="12" t="s">
        <v>8</v>
      </c>
      <c r="C16" s="12" t="s">
        <v>17</v>
      </c>
      <c r="D16" s="23">
        <v>39514</v>
      </c>
      <c r="E16" s="100">
        <v>0.64200484999999996</v>
      </c>
      <c r="F16" s="26">
        <v>1741</v>
      </c>
      <c r="G16" s="76">
        <v>0.60481226493944718</v>
      </c>
      <c r="H16" s="76">
        <v>1.3600924981058027</v>
      </c>
      <c r="I16" s="76">
        <v>3.0676012943457787</v>
      </c>
      <c r="J16" s="76">
        <v>3.5059393099920122</v>
      </c>
      <c r="K16" s="76">
        <v>2.8619024726672215</v>
      </c>
      <c r="L16" s="138"/>
      <c r="M16" s="76">
        <v>4.6870780942001034</v>
      </c>
      <c r="N16" s="2"/>
      <c r="O16" s="2"/>
    </row>
    <row r="17" spans="1:15" ht="12.75" customHeight="1">
      <c r="A17" s="60" t="s">
        <v>12</v>
      </c>
      <c r="B17" s="12" t="s">
        <v>8</v>
      </c>
      <c r="C17" s="12" t="s">
        <v>20</v>
      </c>
      <c r="D17" s="25">
        <v>40834</v>
      </c>
      <c r="E17" s="136">
        <v>4.234</v>
      </c>
      <c r="F17" s="137">
        <v>3828</v>
      </c>
      <c r="G17" s="76">
        <v>6.85</v>
      </c>
      <c r="H17" s="76">
        <v>11.2</v>
      </c>
      <c r="I17" s="138">
        <v>9.81</v>
      </c>
      <c r="J17" s="138">
        <v>7.11</v>
      </c>
      <c r="K17" s="138"/>
      <c r="L17" s="138"/>
      <c r="M17" s="76">
        <v>7.18</v>
      </c>
      <c r="N17" s="84"/>
      <c r="O17" s="2"/>
    </row>
    <row r="18" spans="1:15">
      <c r="A18" s="60" t="s">
        <v>37</v>
      </c>
      <c r="B18" s="12" t="s">
        <v>8</v>
      </c>
      <c r="C18" s="12" t="s">
        <v>17</v>
      </c>
      <c r="D18" s="25">
        <v>38245</v>
      </c>
      <c r="E18" s="100">
        <v>37.028167000000003</v>
      </c>
      <c r="F18" s="26">
        <v>35536</v>
      </c>
      <c r="G18" s="120">
        <v>5.49</v>
      </c>
      <c r="H18" s="120">
        <v>8.27</v>
      </c>
      <c r="I18" s="109">
        <v>7.05</v>
      </c>
      <c r="J18" s="120">
        <v>6.7</v>
      </c>
      <c r="K18" s="109">
        <v>4.84</v>
      </c>
      <c r="L18" s="109">
        <v>4.34</v>
      </c>
      <c r="M18" s="109">
        <v>5.51</v>
      </c>
      <c r="N18" s="2"/>
      <c r="O18" s="2"/>
    </row>
    <row r="19" spans="1:15" ht="12.75" customHeight="1">
      <c r="A19" s="62" t="s">
        <v>13</v>
      </c>
      <c r="B19" s="22" t="s">
        <v>8</v>
      </c>
      <c r="C19" s="22" t="s">
        <v>21</v>
      </c>
      <c r="D19" s="23">
        <v>37834</v>
      </c>
      <c r="E19" s="142">
        <v>39.867602447383398</v>
      </c>
      <c r="F19" s="143">
        <v>40113</v>
      </c>
      <c r="G19" s="144">
        <v>5.8720020466137113</v>
      </c>
      <c r="H19" s="144">
        <v>8.665102006537273</v>
      </c>
      <c r="I19" s="144">
        <v>8.0139831068113399</v>
      </c>
      <c r="J19" s="144">
        <v>7.5058046332294737</v>
      </c>
      <c r="K19" s="13">
        <v>5.76787079328831</v>
      </c>
      <c r="L19" s="138">
        <v>3.3872606794953297</v>
      </c>
      <c r="M19" s="13">
        <v>4.1818028744134317</v>
      </c>
      <c r="N19" s="2"/>
      <c r="O19" s="2"/>
    </row>
    <row r="20" spans="1:15" ht="12.75" customHeight="1">
      <c r="A20" s="63" t="s">
        <v>34</v>
      </c>
      <c r="B20" s="22" t="s">
        <v>8</v>
      </c>
      <c r="C20" s="22" t="s">
        <v>30</v>
      </c>
      <c r="D20" s="23">
        <v>39078</v>
      </c>
      <c r="E20" s="142">
        <v>11.7126057259179</v>
      </c>
      <c r="F20" s="143">
        <v>15143</v>
      </c>
      <c r="G20" s="144">
        <v>12.663855146786007</v>
      </c>
      <c r="H20" s="144">
        <v>18.10191733248525</v>
      </c>
      <c r="I20" s="144">
        <v>13.773367091208</v>
      </c>
      <c r="J20" s="144">
        <v>12.196894401616131</v>
      </c>
      <c r="K20" s="13">
        <v>8.4315821274675073</v>
      </c>
      <c r="L20" s="138"/>
      <c r="M20" s="13">
        <v>0.91959003973187681</v>
      </c>
      <c r="N20" s="2"/>
      <c r="O20" s="2"/>
    </row>
    <row r="21" spans="1:15" ht="12.75" customHeight="1">
      <c r="A21" s="32" t="s">
        <v>40</v>
      </c>
      <c r="B21" s="33" t="s">
        <v>8</v>
      </c>
      <c r="C21" s="33"/>
      <c r="D21" s="34"/>
      <c r="E21" s="69">
        <f>SUM(E13:E20)</f>
        <v>106.5689492333013</v>
      </c>
      <c r="F21" s="35">
        <f>SUM(F13:F20)</f>
        <v>120592</v>
      </c>
      <c r="G21" s="133">
        <f>($E$13*G13+$E$14*G14+$E$15*G15+$E$16*G16+$E$17*G17+$E$18*G18+$E$19*G19+$E$20*G20)/$E$21</f>
        <v>6.3289427020931122</v>
      </c>
      <c r="H21" s="134">
        <f>($E$13*H13+$E$14*H14+$E$15*H15+$E$16*H16+$E$17*H17+$E$18*H18+$E$19*H19+$E$20*H20)/$E$21</f>
        <v>9.1693302863445378</v>
      </c>
      <c r="I21" s="134">
        <f>($E$13*I13+$E$14*I14+$E$15*I15+$E$16*I16+$E$17*I17+$E$18*I18+$E$19*I19+$E$20*I20)/$E$21</f>
        <v>7.9972439400094073</v>
      </c>
      <c r="J21" s="134">
        <f>($E$13*J13+$E$14*J14+$E$15*J15+$E$16*J16+$E$18*J18+$E$19*J19+$E$20*J20+E17*J17)/($E$21)</f>
        <v>7.4804426534131787</v>
      </c>
      <c r="K21" s="134">
        <f>($E$13*K13+$E$14*K14+$E$15*K15+$E$16*K16+$E$18*K18+$E$19*K19+$E$20*K20)/($E$21-$E$17)</f>
        <v>5.611073746388433</v>
      </c>
      <c r="L21" s="134">
        <f>($E$13*L13+$E$19*L19+$E$18*L18)/($E$13+$E$19+$E$18)</f>
        <v>3.8045059430328529</v>
      </c>
      <c r="M21" s="135">
        <f>($E$13*M13+$E$14*M14+$E$15*M15+$E$16*M16+$E$17*M17+$E$18*M18+$E$19*M19+$E$20*M20)/$E$21</f>
        <v>4.5692814429152717</v>
      </c>
    </row>
    <row r="22" spans="1:15" s="14" customFormat="1" ht="12.75" customHeight="1">
      <c r="A22" s="58"/>
      <c r="B22" s="15"/>
      <c r="C22" s="15"/>
      <c r="D22" s="47"/>
      <c r="E22" s="71"/>
      <c r="F22" s="30"/>
      <c r="G22" s="83"/>
      <c r="H22" s="84"/>
      <c r="I22" s="84"/>
      <c r="J22" s="84"/>
      <c r="K22" s="84"/>
      <c r="L22" s="84"/>
      <c r="M22" s="85"/>
    </row>
    <row r="23" spans="1:15" ht="12.75" customHeight="1">
      <c r="A23" s="63" t="s">
        <v>61</v>
      </c>
      <c r="B23" s="12" t="s">
        <v>9</v>
      </c>
      <c r="C23" s="12" t="s">
        <v>17</v>
      </c>
      <c r="D23" s="23">
        <v>38808</v>
      </c>
      <c r="E23" s="99">
        <v>1.17</v>
      </c>
      <c r="F23" s="66">
        <v>667</v>
      </c>
      <c r="G23" s="75">
        <v>1.67</v>
      </c>
      <c r="H23" s="78">
        <v>-0.74</v>
      </c>
      <c r="I23" s="78">
        <v>1.28</v>
      </c>
      <c r="J23" s="78">
        <v>1.95</v>
      </c>
      <c r="K23" s="78">
        <v>2.7</v>
      </c>
      <c r="L23" s="78"/>
      <c r="M23" s="96">
        <v>4.18</v>
      </c>
    </row>
    <row r="24" spans="1:15" ht="12.75" customHeight="1">
      <c r="A24" s="62" t="s">
        <v>14</v>
      </c>
      <c r="B24" s="22" t="s">
        <v>9</v>
      </c>
      <c r="C24" s="22" t="s">
        <v>21</v>
      </c>
      <c r="D24" s="23">
        <v>37816</v>
      </c>
      <c r="E24" s="142">
        <v>2.7930894575117202</v>
      </c>
      <c r="F24" s="143">
        <v>2330</v>
      </c>
      <c r="G24" s="13">
        <v>2.3746300913364937</v>
      </c>
      <c r="H24" s="13">
        <v>1.4695467333589507</v>
      </c>
      <c r="I24" s="13">
        <v>4.2906714065806151</v>
      </c>
      <c r="J24" s="13">
        <v>3.8756101316882896</v>
      </c>
      <c r="K24" s="13">
        <v>3.2520477902360234</v>
      </c>
      <c r="L24" s="138">
        <v>1.4104264720533388</v>
      </c>
      <c r="M24" s="13">
        <v>2.2695535344074313</v>
      </c>
    </row>
    <row r="25" spans="1:15" ht="12.75" customHeight="1">
      <c r="A25" s="32" t="s">
        <v>40</v>
      </c>
      <c r="B25" s="33" t="s">
        <v>9</v>
      </c>
      <c r="C25" s="37"/>
      <c r="D25" s="38"/>
      <c r="E25" s="70">
        <f>SUM(E23:E24)</f>
        <v>3.9630894575117201</v>
      </c>
      <c r="F25" s="36">
        <f>SUM(F23:F24)</f>
        <v>2997</v>
      </c>
      <c r="G25" s="133">
        <f>($E$23*G23+$E$24*G24)/$E$25</f>
        <v>2.1666062211457562</v>
      </c>
      <c r="H25" s="134">
        <f>($E$23*H23+$E$24*H24)/$E$25</f>
        <v>0.81723501903971185</v>
      </c>
      <c r="I25" s="134">
        <f>($E$23*I23+$E$24*I24)/$E$25</f>
        <v>3.4018482842504523</v>
      </c>
      <c r="J25" s="134">
        <f>($E$23*J23+$E$24*J24)/$E$25</f>
        <v>3.3071233795648962</v>
      </c>
      <c r="K25" s="134">
        <f>($E$23*K23+$E$24*K24)/$E$25</f>
        <v>3.0890699111089446</v>
      </c>
      <c r="L25" s="134">
        <f>L24</f>
        <v>1.4104264720533388</v>
      </c>
      <c r="M25" s="135">
        <f>($E$23*M23+$E$24*M24)/$E$25</f>
        <v>2.8335636050119737</v>
      </c>
    </row>
    <row r="26" spans="1:15" s="14" customFormat="1" ht="12.75" customHeight="1">
      <c r="A26" s="58"/>
      <c r="B26" s="15"/>
      <c r="C26" s="15"/>
      <c r="D26" s="47"/>
      <c r="E26" s="71"/>
      <c r="F26" s="30"/>
      <c r="G26" s="83"/>
      <c r="H26" s="81"/>
      <c r="I26" s="81"/>
      <c r="J26" s="81"/>
      <c r="K26" s="81"/>
      <c r="L26" s="81"/>
      <c r="M26" s="82"/>
    </row>
    <row r="27" spans="1:15" s="20" customFormat="1" ht="21" customHeight="1">
      <c r="A27" s="53" t="s">
        <v>42</v>
      </c>
      <c r="B27" s="54"/>
      <c r="C27" s="54"/>
      <c r="D27" s="54"/>
      <c r="E27" s="70">
        <f>E25+E21</f>
        <v>110.53203869081301</v>
      </c>
      <c r="F27" s="36">
        <f>F25+F21</f>
        <v>123589</v>
      </c>
      <c r="G27" s="86">
        <f>($E$21*G21+$E$25*G25)/$E$27</f>
        <v>6.1797035129707467</v>
      </c>
      <c r="H27" s="86">
        <f t="shared" ref="H27:M27" si="0">($E$21*H21+$E$25*H25)/$E$27</f>
        <v>8.8698686904666317</v>
      </c>
      <c r="I27" s="86">
        <f t="shared" si="0"/>
        <v>7.8324775583146211</v>
      </c>
      <c r="J27" s="86">
        <f t="shared" si="0"/>
        <v>7.3308096799068894</v>
      </c>
      <c r="K27" s="86">
        <f t="shared" si="0"/>
        <v>5.5206481383042583</v>
      </c>
      <c r="L27" s="86">
        <f>($E$21*L21+$E$25*L25)/$E$27</f>
        <v>3.7186670204520036</v>
      </c>
      <c r="M27" s="86">
        <f t="shared" si="0"/>
        <v>4.5070478575577146</v>
      </c>
    </row>
    <row r="28" spans="1:15" s="20" customFormat="1" ht="26.25" customHeight="1">
      <c r="A28" s="217" t="s">
        <v>43</v>
      </c>
      <c r="B28" s="217"/>
      <c r="C28" s="217"/>
      <c r="D28" s="217"/>
      <c r="E28" s="72">
        <f>SUM(E10,E27)</f>
        <v>248.10593035925322</v>
      </c>
      <c r="F28" s="55">
        <f>SUM(F10, F27)</f>
        <v>232948</v>
      </c>
      <c r="G28" s="181"/>
      <c r="H28" s="218"/>
      <c r="I28" s="219"/>
      <c r="J28" s="219"/>
      <c r="K28" s="219"/>
      <c r="L28" s="219"/>
      <c r="M28" s="220"/>
    </row>
    <row r="29" spans="1:15" s="21" customFormat="1" ht="10.5" customHeight="1">
      <c r="A29" s="59"/>
      <c r="B29" s="48"/>
      <c r="C29" s="48"/>
      <c r="D29" s="48"/>
      <c r="E29" s="49"/>
      <c r="F29" s="30"/>
      <c r="G29" s="83"/>
      <c r="H29" s="83"/>
      <c r="I29" s="83"/>
      <c r="J29" s="83"/>
      <c r="K29" s="83"/>
      <c r="L29" s="83"/>
      <c r="M29" s="87"/>
    </row>
    <row r="30" spans="1:15" ht="22.5" customHeight="1">
      <c r="A30" s="56" t="s">
        <v>23</v>
      </c>
      <c r="B30" s="50"/>
      <c r="C30" s="50"/>
      <c r="D30" s="50"/>
      <c r="E30" s="51"/>
      <c r="F30" s="52"/>
      <c r="G30" s="88"/>
      <c r="H30" s="113"/>
      <c r="I30" s="113"/>
      <c r="J30" s="113"/>
      <c r="K30" s="113"/>
      <c r="L30" s="113"/>
      <c r="M30" s="114"/>
    </row>
    <row r="31" spans="1:15" ht="39" customHeight="1" thickBot="1">
      <c r="A31" s="64" t="s">
        <v>38</v>
      </c>
      <c r="B31" s="12" t="s">
        <v>8</v>
      </c>
      <c r="C31" s="12" t="s">
        <v>18</v>
      </c>
      <c r="D31" s="23">
        <v>36495</v>
      </c>
      <c r="E31" s="105">
        <v>62.055</v>
      </c>
      <c r="F31" s="106">
        <v>12559</v>
      </c>
      <c r="G31" s="107">
        <v>2.5499999999999998</v>
      </c>
      <c r="H31" s="107">
        <v>3.96</v>
      </c>
      <c r="I31" s="107">
        <v>4.29</v>
      </c>
      <c r="J31" s="107">
        <v>4.3</v>
      </c>
      <c r="K31" s="107">
        <v>4.26</v>
      </c>
      <c r="L31" s="107">
        <v>4.21</v>
      </c>
      <c r="M31" s="108">
        <v>7.43</v>
      </c>
    </row>
    <row r="32" spans="1:15" ht="31.5" customHeight="1">
      <c r="A32" s="221" t="s">
        <v>31</v>
      </c>
      <c r="B32" s="222"/>
      <c r="C32" s="222"/>
      <c r="D32" s="223"/>
      <c r="E32" s="115">
        <f>E28+E31</f>
        <v>310.1609303592532</v>
      </c>
      <c r="F32" s="116">
        <f>F28+F31</f>
        <v>245507</v>
      </c>
      <c r="G32" s="117"/>
      <c r="H32" s="118"/>
      <c r="I32" s="118"/>
      <c r="J32" s="118"/>
      <c r="K32" s="118"/>
      <c r="L32" s="118"/>
      <c r="M32" s="118"/>
    </row>
    <row r="33" spans="1:13" ht="41.25" customHeight="1">
      <c r="A33" s="204" t="s">
        <v>53</v>
      </c>
      <c r="B33" s="205"/>
      <c r="C33" s="205"/>
      <c r="D33" s="205"/>
      <c r="E33" s="205"/>
      <c r="F33" s="205"/>
      <c r="G33" s="205"/>
      <c r="H33" s="205"/>
      <c r="I33" s="205"/>
      <c r="J33" s="205"/>
      <c r="K33" s="205"/>
      <c r="L33" s="205"/>
      <c r="M33" s="206"/>
    </row>
    <row r="34" spans="1:13" s="4" customFormat="1" ht="24" customHeight="1">
      <c r="A34" s="207" t="s">
        <v>29</v>
      </c>
      <c r="B34" s="208"/>
      <c r="C34" s="208"/>
      <c r="D34" s="208"/>
      <c r="E34" s="208"/>
      <c r="F34" s="208"/>
      <c r="G34" s="208"/>
      <c r="H34" s="208"/>
      <c r="I34" s="208"/>
      <c r="J34" s="208"/>
      <c r="K34" s="208"/>
      <c r="L34" s="208"/>
      <c r="M34" s="209"/>
    </row>
    <row r="35" spans="1:13" s="4" customFormat="1" ht="24" customHeight="1">
      <c r="A35" s="178" t="s">
        <v>49</v>
      </c>
      <c r="B35" s="179"/>
      <c r="C35" s="179"/>
      <c r="D35" s="179"/>
      <c r="E35" s="179"/>
      <c r="F35" s="179"/>
      <c r="G35" s="179"/>
      <c r="H35" s="179"/>
      <c r="I35" s="179"/>
      <c r="J35" s="179"/>
      <c r="K35" s="179"/>
      <c r="L35" s="179"/>
      <c r="M35" s="180"/>
    </row>
    <row r="36" spans="1:13" ht="22.5" customHeight="1">
      <c r="B36" s="11"/>
      <c r="C36" s="11"/>
      <c r="D36" s="11"/>
      <c r="E36" s="210" t="s">
        <v>46</v>
      </c>
      <c r="F36" s="211"/>
      <c r="G36" s="89">
        <f>($E$10*G10+$E$21*G21+$E$25*G25+$E$31*G31)/$E$32</f>
        <v>4.023990495662118</v>
      </c>
      <c r="H36" s="89">
        <f t="shared" ref="H36:M36" si="1">($E$10*H10+$E$21*H21+$E$25*H25+$E$31*H31)/$E$32</f>
        <v>6.0016333972867626</v>
      </c>
      <c r="I36" s="89">
        <f t="shared" si="1"/>
        <v>5.7337925356136914</v>
      </c>
      <c r="J36" s="89">
        <f t="shared" si="1"/>
        <v>5.4916997042564324</v>
      </c>
      <c r="K36" s="89">
        <f t="shared" si="1"/>
        <v>4.6600855853701324</v>
      </c>
      <c r="L36" s="89">
        <f t="shared" si="1"/>
        <v>3.91299619046438</v>
      </c>
      <c r="M36" s="89">
        <f t="shared" si="1"/>
        <v>5.5593973479049019</v>
      </c>
    </row>
    <row r="37" spans="1:13" ht="16.5" customHeight="1">
      <c r="B37" s="10"/>
      <c r="C37" s="10"/>
      <c r="D37" s="10"/>
      <c r="E37" s="16"/>
      <c r="F37" s="119" t="s">
        <v>54</v>
      </c>
      <c r="G37" s="90"/>
      <c r="H37" s="90">
        <f>H36-'JUN-2015'!H36</f>
        <v>0.44272594421281575</v>
      </c>
      <c r="I37" s="90">
        <f>I36-'JUN-2015'!I36</f>
        <v>-0.24066833868321158</v>
      </c>
      <c r="J37" s="90">
        <f>J36-'JUN-2015'!J36</f>
        <v>-0.35344751221276116</v>
      </c>
      <c r="K37" s="90">
        <f>K36-'JUN-2015'!K36</f>
        <v>-9.0565461330759156E-2</v>
      </c>
      <c r="L37" s="90">
        <f>L36-'JUN-2015'!L36</f>
        <v>-6.4665682834451399E-2</v>
      </c>
      <c r="M37" s="90">
        <f>M36-'JUN-2015'!M36</f>
        <v>1.4848114883691643E-2</v>
      </c>
    </row>
    <row r="38" spans="1:13">
      <c r="E38" s="17"/>
      <c r="F38" s="67"/>
      <c r="G38" s="67"/>
      <c r="H38" s="9"/>
      <c r="I38" s="9"/>
      <c r="J38" s="9"/>
      <c r="K38" s="9"/>
      <c r="L38" s="9"/>
      <c r="M38" s="9"/>
    </row>
    <row r="39" spans="1:13">
      <c r="E39" s="18"/>
      <c r="F39" s="67"/>
      <c r="G39" s="67"/>
      <c r="H39" s="6"/>
      <c r="I39" s="6"/>
      <c r="J39" s="6"/>
      <c r="K39" s="6"/>
      <c r="L39" s="6"/>
      <c r="M39" s="6"/>
    </row>
    <row r="40" spans="1:13">
      <c r="H40" s="7"/>
      <c r="I40" s="6"/>
      <c r="J40" s="6"/>
      <c r="K40" s="6"/>
      <c r="L40" s="6"/>
      <c r="M40" s="6"/>
    </row>
    <row r="41" spans="1:13">
      <c r="A41" s="20" t="s">
        <v>82</v>
      </c>
      <c r="B41" s="92"/>
      <c r="C41" s="92"/>
      <c r="D41" s="20"/>
      <c r="E41" s="93">
        <f>E32-'DEC-2014'!E35</f>
        <v>29.454350391171999</v>
      </c>
      <c r="F41" s="94">
        <f>E41/'DEC-2014'!E35</f>
        <v>0.10492931941431946</v>
      </c>
      <c r="H41" s="6"/>
      <c r="I41" s="6"/>
      <c r="J41" s="6"/>
      <c r="K41" s="6"/>
      <c r="L41" s="6"/>
      <c r="M41" s="6"/>
    </row>
    <row r="42" spans="1:13">
      <c r="A42" s="20" t="s">
        <v>83</v>
      </c>
      <c r="B42" s="92"/>
      <c r="C42" s="92"/>
      <c r="D42" s="20"/>
      <c r="E42" s="95">
        <f>F32-'DEC-2014'!F35</f>
        <v>9624</v>
      </c>
      <c r="F42" s="94">
        <f>E42/'DEC-2014'!F35</f>
        <v>4.079988808010751E-2</v>
      </c>
      <c r="H42" s="5"/>
      <c r="I42" s="5"/>
      <c r="J42" s="5"/>
      <c r="K42" s="5"/>
      <c r="L42" s="5"/>
      <c r="M42" s="5"/>
    </row>
  </sheetData>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O42"/>
  <sheetViews>
    <sheetView zoomScaleNormal="100" workbookViewId="0">
      <pane ySplit="3" topLeftCell="A4" activePane="bottomLeft" state="frozen"/>
      <selection pane="bottomLeft" activeCell="P41" sqref="P41"/>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8" customWidth="1"/>
    <col min="7" max="7" width="9.5703125" style="68" customWidth="1"/>
    <col min="8" max="13" width="9" style="1" customWidth="1"/>
    <col min="14" max="16384" width="9.140625" style="1"/>
  </cols>
  <sheetData>
    <row r="1" spans="1:15" s="3" customFormat="1" ht="27" customHeight="1">
      <c r="A1" s="194" t="s">
        <v>84</v>
      </c>
      <c r="B1" s="194"/>
      <c r="C1" s="194"/>
      <c r="D1" s="194"/>
      <c r="E1" s="194"/>
      <c r="F1" s="194"/>
      <c r="G1" s="194"/>
      <c r="H1" s="194"/>
      <c r="I1" s="194"/>
      <c r="J1" s="194"/>
      <c r="K1" s="194"/>
      <c r="L1" s="194"/>
      <c r="M1" s="194"/>
    </row>
    <row r="2" spans="1:15" ht="24" customHeight="1">
      <c r="A2" s="195" t="s">
        <v>0</v>
      </c>
      <c r="B2" s="196" t="s">
        <v>10</v>
      </c>
      <c r="C2" s="197" t="s">
        <v>16</v>
      </c>
      <c r="D2" s="198" t="s">
        <v>35</v>
      </c>
      <c r="E2" s="199" t="s">
        <v>52</v>
      </c>
      <c r="F2" s="200" t="s">
        <v>1</v>
      </c>
      <c r="G2" s="201" t="s">
        <v>2</v>
      </c>
      <c r="H2" s="202"/>
      <c r="I2" s="202"/>
      <c r="J2" s="202"/>
      <c r="K2" s="202"/>
      <c r="L2" s="202"/>
      <c r="M2" s="203"/>
    </row>
    <row r="3" spans="1:15" ht="42.75" customHeight="1">
      <c r="A3" s="195"/>
      <c r="B3" s="196"/>
      <c r="C3" s="197"/>
      <c r="D3" s="198"/>
      <c r="E3" s="199"/>
      <c r="F3" s="200"/>
      <c r="G3" s="74" t="s">
        <v>47</v>
      </c>
      <c r="H3" s="186" t="s">
        <v>3</v>
      </c>
      <c r="I3" s="186" t="s">
        <v>4</v>
      </c>
      <c r="J3" s="186" t="s">
        <v>5</v>
      </c>
      <c r="K3" s="186" t="s">
        <v>6</v>
      </c>
      <c r="L3" s="73" t="s">
        <v>48</v>
      </c>
      <c r="M3" s="187" t="s">
        <v>7</v>
      </c>
    </row>
    <row r="4" spans="1:15" ht="26.25" customHeight="1">
      <c r="A4" s="212" t="s">
        <v>44</v>
      </c>
      <c r="B4" s="213"/>
      <c r="C4" s="213"/>
      <c r="D4" s="213"/>
      <c r="E4" s="213"/>
      <c r="F4" s="213"/>
      <c r="G4" s="213"/>
      <c r="H4" s="213"/>
      <c r="I4" s="213"/>
      <c r="J4" s="213"/>
      <c r="K4" s="213"/>
      <c r="L4" s="213"/>
      <c r="M4" s="214"/>
    </row>
    <row r="5" spans="1:15" ht="23.25" customHeight="1">
      <c r="A5" s="215" t="s">
        <v>39</v>
      </c>
      <c r="B5" s="215"/>
      <c r="C5" s="215"/>
      <c r="D5" s="215"/>
      <c r="E5" s="215"/>
      <c r="F5" s="215"/>
      <c r="G5" s="215"/>
      <c r="H5" s="215"/>
      <c r="I5" s="215"/>
      <c r="J5" s="215"/>
      <c r="K5" s="215"/>
      <c r="L5" s="215"/>
      <c r="M5" s="215"/>
    </row>
    <row r="6" spans="1:15" s="14" customFormat="1">
      <c r="A6" s="60" t="s">
        <v>59</v>
      </c>
      <c r="B6" s="12" t="s">
        <v>8</v>
      </c>
      <c r="C6" s="12" t="s">
        <v>24</v>
      </c>
      <c r="D6" s="23">
        <v>36433</v>
      </c>
      <c r="E6" s="99">
        <v>25.447515110000001</v>
      </c>
      <c r="F6" s="66">
        <v>29670</v>
      </c>
      <c r="G6" s="75">
        <v>1.2150388695272878</v>
      </c>
      <c r="H6" s="96">
        <v>1.2012780699338199</v>
      </c>
      <c r="I6" s="96">
        <v>3.3457434145511833</v>
      </c>
      <c r="J6" s="96">
        <v>3.6844031987587567</v>
      </c>
      <c r="K6" s="96">
        <v>3.5322545827996654</v>
      </c>
      <c r="L6" s="96">
        <v>3.2263578643875412</v>
      </c>
      <c r="M6" s="96">
        <v>5.4731931086552388</v>
      </c>
    </row>
    <row r="7" spans="1:15" s="2" customFormat="1" ht="12.75" customHeight="1">
      <c r="A7" s="60" t="s">
        <v>32</v>
      </c>
      <c r="B7" s="12" t="s">
        <v>8</v>
      </c>
      <c r="C7" s="12" t="s">
        <v>19</v>
      </c>
      <c r="D7" s="25">
        <v>40834</v>
      </c>
      <c r="E7" s="136">
        <v>7.2240000000000002</v>
      </c>
      <c r="F7" s="137">
        <v>5565</v>
      </c>
      <c r="G7" s="76">
        <v>-0.26</v>
      </c>
      <c r="H7" s="76">
        <v>1.1399999999999999</v>
      </c>
      <c r="I7" s="76">
        <v>3.8</v>
      </c>
      <c r="J7" s="76">
        <v>2.4900000000000002</v>
      </c>
      <c r="K7" s="76"/>
      <c r="L7" s="76"/>
      <c r="M7" s="78">
        <v>3.8</v>
      </c>
    </row>
    <row r="8" spans="1:15" s="2" customFormat="1" ht="12.75" customHeight="1">
      <c r="A8" s="60" t="s">
        <v>36</v>
      </c>
      <c r="B8" s="12" t="s">
        <v>8</v>
      </c>
      <c r="C8" s="12" t="s">
        <v>19</v>
      </c>
      <c r="D8" s="25">
        <v>36738</v>
      </c>
      <c r="E8" s="100">
        <v>75.850672000000003</v>
      </c>
      <c r="F8" s="26">
        <v>44385</v>
      </c>
      <c r="G8" s="120">
        <v>1.52</v>
      </c>
      <c r="H8" s="109">
        <v>2.9</v>
      </c>
      <c r="I8" s="109">
        <v>4.3899999999999997</v>
      </c>
      <c r="J8" s="109">
        <v>3.47</v>
      </c>
      <c r="K8" s="120">
        <v>3.35</v>
      </c>
      <c r="L8" s="120">
        <v>3.95</v>
      </c>
      <c r="M8" s="120">
        <v>4.83</v>
      </c>
    </row>
    <row r="9" spans="1:15" ht="12.75" customHeight="1">
      <c r="A9" s="61" t="s">
        <v>11</v>
      </c>
      <c r="B9" s="27" t="s">
        <v>8</v>
      </c>
      <c r="C9" s="27" t="s">
        <v>19</v>
      </c>
      <c r="D9" s="28">
        <v>37816</v>
      </c>
      <c r="E9" s="142">
        <v>28.2144055499197</v>
      </c>
      <c r="F9" s="143">
        <v>30373</v>
      </c>
      <c r="G9" s="144">
        <v>1.6509157430300903</v>
      </c>
      <c r="H9" s="144">
        <v>3.4711980852698776</v>
      </c>
      <c r="I9" s="144">
        <v>5.3103333796551411</v>
      </c>
      <c r="J9" s="144">
        <v>4.2459446988595495</v>
      </c>
      <c r="K9" s="13">
        <v>4.47888217543988</v>
      </c>
      <c r="L9" s="138">
        <v>2.82536765059751</v>
      </c>
      <c r="M9" s="13">
        <v>3.0814624694564641</v>
      </c>
    </row>
    <row r="10" spans="1:15" s="20" customFormat="1" ht="23.25" customHeight="1">
      <c r="A10" s="43" t="s">
        <v>41</v>
      </c>
      <c r="B10" s="44" t="s">
        <v>8</v>
      </c>
      <c r="C10" s="44"/>
      <c r="D10" s="45"/>
      <c r="E10" s="65">
        <f>SUM(E6:E9)</f>
        <v>136.73659265991969</v>
      </c>
      <c r="F10" s="46">
        <f>SUM(F6:F9)</f>
        <v>109993</v>
      </c>
      <c r="G10" s="130">
        <f>($E$6*G6+$E$7*G7+$E$8*G8+$E$9*G9+$E$31*G31)/($E$10+$E$31)</f>
        <v>1.4501199105333107</v>
      </c>
      <c r="H10" s="131">
        <f>($E$6*H6+$E$7*H7+$E$8*H8+$E$9*H9+$E$31*H31)/($E$10+$E$31)</f>
        <v>2.5067720503011328</v>
      </c>
      <c r="I10" s="131">
        <f>($E$6*I6+$E$7*I7+$E$8*I8+$E$9*I9+$E$31*I31)/($E$10+$E$31)</f>
        <v>4.2444688913072426</v>
      </c>
      <c r="J10" s="131">
        <f>($E$6*J6+$E$8*J8+$E$9*J9+$E$31*J31+E7*J7)/($E$6+$E$8+$E$9+$E$31+E7)</f>
        <v>3.6156816555507412</v>
      </c>
      <c r="K10" s="131">
        <f>($E$6*K6+$E$8*K8+$E$9*K9+$E$31*K31)/($E$6+$E$8+$E$9+$E$31)</f>
        <v>3.676244901191775</v>
      </c>
      <c r="L10" s="131">
        <f>($E$6*L6+$E$8*L8+$E$9*L9+$E$31*L31)/($E$6+$E$8+$E$9+$E$31)</f>
        <v>3.6810101000492215</v>
      </c>
      <c r="M10" s="132">
        <f>($E$6*M6+$E$7*M7+$E$8*M8+$E$9*M9+$E$31*M31)/($E$10+$E$31)</f>
        <v>5.3798595149025852</v>
      </c>
    </row>
    <row r="11" spans="1:15" s="21" customFormat="1" ht="12" customHeight="1">
      <c r="A11" s="57"/>
      <c r="B11" s="39"/>
      <c r="C11" s="39"/>
      <c r="D11" s="40"/>
      <c r="E11" s="41"/>
      <c r="F11" s="42"/>
      <c r="G11" s="31"/>
      <c r="H11" s="31"/>
      <c r="I11" s="31"/>
      <c r="J11" s="31"/>
      <c r="K11" s="31"/>
      <c r="L11" s="31"/>
      <c r="M11" s="111"/>
    </row>
    <row r="12" spans="1:15" ht="21" customHeight="1">
      <c r="A12" s="216" t="s">
        <v>40</v>
      </c>
      <c r="B12" s="216"/>
      <c r="C12" s="216"/>
      <c r="D12" s="216"/>
      <c r="E12" s="216"/>
      <c r="F12" s="216"/>
      <c r="G12" s="216"/>
      <c r="H12" s="216"/>
      <c r="I12" s="216"/>
      <c r="J12" s="216"/>
      <c r="K12" s="216"/>
      <c r="L12" s="216"/>
      <c r="M12" s="216"/>
    </row>
    <row r="13" spans="1:15">
      <c r="A13" s="63" t="s">
        <v>60</v>
      </c>
      <c r="B13" s="12" t="s">
        <v>8</v>
      </c>
      <c r="C13" s="12" t="s">
        <v>17</v>
      </c>
      <c r="D13" s="23">
        <v>36606</v>
      </c>
      <c r="E13" s="99">
        <v>12.31997797</v>
      </c>
      <c r="F13" s="66">
        <v>23591</v>
      </c>
      <c r="G13" s="75">
        <v>2.4378811021065374</v>
      </c>
      <c r="H13" s="96">
        <v>2.4379059008649229</v>
      </c>
      <c r="I13" s="96">
        <v>4.1981859258702015</v>
      </c>
      <c r="J13" s="96">
        <v>4.6134736017470646</v>
      </c>
      <c r="K13" s="96">
        <v>4.1863532951585514</v>
      </c>
      <c r="L13" s="96">
        <v>3.284261585556747</v>
      </c>
      <c r="M13" s="96">
        <v>5.3656843091458795</v>
      </c>
    </row>
    <row r="14" spans="1:15">
      <c r="A14" s="63" t="s">
        <v>28</v>
      </c>
      <c r="B14" s="12" t="s">
        <v>8</v>
      </c>
      <c r="C14" s="12" t="s">
        <v>18</v>
      </c>
      <c r="D14" s="23">
        <v>36091</v>
      </c>
      <c r="E14" s="100">
        <v>0.46229615999999901</v>
      </c>
      <c r="F14" s="26">
        <v>512</v>
      </c>
      <c r="G14" s="76">
        <v>-1.8752262371283579</v>
      </c>
      <c r="H14" s="76">
        <v>-2.0904685612844864</v>
      </c>
      <c r="I14" s="76">
        <v>3.0421020611476779</v>
      </c>
      <c r="J14" s="76">
        <v>3.7236851594580012</v>
      </c>
      <c r="K14" s="76">
        <v>2.9425732942216953</v>
      </c>
      <c r="L14" s="138"/>
      <c r="M14" s="76">
        <v>4.4026171591453833</v>
      </c>
      <c r="N14" s="2"/>
      <c r="O14" s="2"/>
    </row>
    <row r="15" spans="1:15" ht="13.5" customHeight="1">
      <c r="A15" s="63" t="s">
        <v>15</v>
      </c>
      <c r="B15" s="12" t="s">
        <v>8</v>
      </c>
      <c r="C15" s="12" t="s">
        <v>22</v>
      </c>
      <c r="D15" s="23">
        <v>4.1063829196259997E-2</v>
      </c>
      <c r="E15" s="100">
        <v>6.17039000000002E-2</v>
      </c>
      <c r="F15" s="26">
        <v>104</v>
      </c>
      <c r="G15" s="76">
        <v>-3.3300032096490018</v>
      </c>
      <c r="H15" s="76">
        <v>-3.0826987083535817</v>
      </c>
      <c r="I15" s="76">
        <v>1.7822798194903511</v>
      </c>
      <c r="J15" s="76">
        <v>2.3374666448564119</v>
      </c>
      <c r="K15" s="76">
        <v>1.8842309514552236</v>
      </c>
      <c r="L15" s="138"/>
      <c r="M15" s="76">
        <v>3.303212353386753</v>
      </c>
      <c r="N15" s="2"/>
      <c r="O15" s="2"/>
    </row>
    <row r="16" spans="1:15" ht="12.75" customHeight="1">
      <c r="A16" s="63" t="s">
        <v>33</v>
      </c>
      <c r="B16" s="12" t="s">
        <v>8</v>
      </c>
      <c r="C16" s="12" t="s">
        <v>17</v>
      </c>
      <c r="D16" s="23">
        <v>39514</v>
      </c>
      <c r="E16" s="100">
        <v>0.61576117000000008</v>
      </c>
      <c r="F16" s="26">
        <v>1734</v>
      </c>
      <c r="G16" s="76">
        <v>-1.8221681120225708</v>
      </c>
      <c r="H16" s="76">
        <v>-1.2247566834041046</v>
      </c>
      <c r="I16" s="76">
        <v>2.1158428692530817</v>
      </c>
      <c r="J16" s="76">
        <v>2.5894141419012806</v>
      </c>
      <c r="K16" s="76">
        <v>2.1435346610046091</v>
      </c>
      <c r="L16" s="138"/>
      <c r="M16" s="76">
        <v>4.274696726822369</v>
      </c>
      <c r="N16" s="2"/>
      <c r="O16" s="2"/>
    </row>
    <row r="17" spans="1:15" ht="12.75" customHeight="1">
      <c r="A17" s="60" t="s">
        <v>12</v>
      </c>
      <c r="B17" s="12" t="s">
        <v>8</v>
      </c>
      <c r="C17" s="12" t="s">
        <v>20</v>
      </c>
      <c r="D17" s="25">
        <v>40834</v>
      </c>
      <c r="E17" s="136">
        <v>4.1260000000000003</v>
      </c>
      <c r="F17" s="137">
        <v>3944</v>
      </c>
      <c r="G17" s="76">
        <v>0.82</v>
      </c>
      <c r="H17" s="76">
        <v>3.85</v>
      </c>
      <c r="I17" s="138">
        <v>7.27</v>
      </c>
      <c r="J17" s="138">
        <v>5.25</v>
      </c>
      <c r="K17" s="138"/>
      <c r="L17" s="138"/>
      <c r="M17" s="76">
        <v>5.42</v>
      </c>
      <c r="N17" s="84"/>
      <c r="O17" s="2"/>
    </row>
    <row r="18" spans="1:15">
      <c r="A18" s="60" t="s">
        <v>37</v>
      </c>
      <c r="B18" s="12" t="s">
        <v>8</v>
      </c>
      <c r="C18" s="12" t="s">
        <v>17</v>
      </c>
      <c r="D18" s="25">
        <v>38245</v>
      </c>
      <c r="E18" s="100">
        <v>35.827925999999998</v>
      </c>
      <c r="F18" s="26">
        <v>35557</v>
      </c>
      <c r="G18" s="120">
        <v>1.84</v>
      </c>
      <c r="H18" s="120">
        <v>3.84</v>
      </c>
      <c r="I18" s="109">
        <v>5.56</v>
      </c>
      <c r="J18" s="120">
        <v>4.68</v>
      </c>
      <c r="K18" s="109">
        <v>4.01</v>
      </c>
      <c r="L18" s="109">
        <v>3.88</v>
      </c>
      <c r="M18" s="109">
        <v>5.12</v>
      </c>
      <c r="N18" s="2"/>
      <c r="O18" s="2"/>
    </row>
    <row r="19" spans="1:15" ht="12.75" customHeight="1">
      <c r="A19" s="62" t="s">
        <v>13</v>
      </c>
      <c r="B19" s="22" t="s">
        <v>8</v>
      </c>
      <c r="C19" s="22" t="s">
        <v>21</v>
      </c>
      <c r="D19" s="23">
        <v>37834</v>
      </c>
      <c r="E19" s="142">
        <v>39.2334420551107</v>
      </c>
      <c r="F19" s="143">
        <v>40381</v>
      </c>
      <c r="G19" s="144">
        <v>2.7415312074008824</v>
      </c>
      <c r="H19" s="144">
        <v>4.4040927899809068</v>
      </c>
      <c r="I19" s="144">
        <v>7.2275018546173797</v>
      </c>
      <c r="J19" s="144">
        <v>6.2309553377517979</v>
      </c>
      <c r="K19" s="13">
        <v>5.0869048693922059</v>
      </c>
      <c r="L19" s="138">
        <v>2.978555980435571</v>
      </c>
      <c r="M19" s="13">
        <v>3.8936547310140845</v>
      </c>
      <c r="N19" s="2"/>
      <c r="O19" s="2"/>
    </row>
    <row r="20" spans="1:15" ht="12.75" customHeight="1">
      <c r="A20" s="63" t="s">
        <v>34</v>
      </c>
      <c r="B20" s="22" t="s">
        <v>8</v>
      </c>
      <c r="C20" s="22" t="s">
        <v>30</v>
      </c>
      <c r="D20" s="23">
        <v>39078</v>
      </c>
      <c r="E20" s="142">
        <v>10.839818499695401</v>
      </c>
      <c r="F20" s="143">
        <v>15255</v>
      </c>
      <c r="G20" s="144">
        <v>3.4135370207946325</v>
      </c>
      <c r="H20" s="144">
        <v>6.0315103665044889</v>
      </c>
      <c r="I20" s="144">
        <v>10.280264584931942</v>
      </c>
      <c r="J20" s="144">
        <v>8.9332837521099329</v>
      </c>
      <c r="K20" s="13">
        <v>6.9681462999563459</v>
      </c>
      <c r="L20" s="138"/>
      <c r="M20" s="13">
        <v>-7.9985321380815488E-2</v>
      </c>
      <c r="N20" s="2"/>
      <c r="O20" s="2"/>
    </row>
    <row r="21" spans="1:15" ht="12.75" customHeight="1">
      <c r="A21" s="32" t="s">
        <v>40</v>
      </c>
      <c r="B21" s="33" t="s">
        <v>8</v>
      </c>
      <c r="C21" s="33"/>
      <c r="D21" s="34"/>
      <c r="E21" s="69">
        <f>SUM(E13:E20)</f>
        <v>103.48692575480609</v>
      </c>
      <c r="F21" s="35">
        <f>SUM(F13:F20)</f>
        <v>121078</v>
      </c>
      <c r="G21" s="133">
        <f>($E$13*G13+$E$14*G14+$E$15*G15+$E$16*G16+$E$17*G17+$E$18*G18+$E$19*G19+$E$20*G20)/$E$21</f>
        <v>2.3356454607334998</v>
      </c>
      <c r="H21" s="134">
        <f>($E$13*H13+$E$14*H14+$E$15*H15+$E$16*H16+$E$17*H17+$E$18*H18+$E$19*H19+$E$20*H20)/$E$21</f>
        <v>4.056132588472706</v>
      </c>
      <c r="I21" s="134">
        <f>($E$13*I13+$E$14*I14+$E$15*I15+$E$16*I16+$E$17*I17+$E$18*I18+$E$19*I19+$E$20*I20)/$E$21</f>
        <v>6.5586642831803905</v>
      </c>
      <c r="J21" s="134">
        <f>($E$13*J13+$E$14*J14+$E$15*J15+$E$16*J16+$E$18*J18+$E$19*J19+$E$20*J20+E17*J17)/($E$21)</f>
        <v>5.7102017382333896</v>
      </c>
      <c r="K21" s="134">
        <f>($E$13*K13+$E$14*K14+$E$15*K15+$E$16*K16+$E$18*K18+$E$19*K19+$E$20*K20)/($E$21-$E$17)</f>
        <v>4.7619574675264413</v>
      </c>
      <c r="L21" s="134">
        <f>($E$13*L13+$E$19*L19+$E$18*L18)/($E$13+$E$19+$E$18)</f>
        <v>3.3912659876278597</v>
      </c>
      <c r="M21" s="135">
        <f>($E$13*M13+$E$14*M14+$E$15*M15+$E$16*M16+$E$17*M17+$E$18*M18+$E$19*M19+$E$20*M20)/$E$21</f>
        <v>4.1422893542418615</v>
      </c>
    </row>
    <row r="22" spans="1:15" s="14" customFormat="1" ht="12.75" customHeight="1">
      <c r="A22" s="58"/>
      <c r="B22" s="15"/>
      <c r="C22" s="15"/>
      <c r="D22" s="47"/>
      <c r="E22" s="71"/>
      <c r="F22" s="30"/>
      <c r="G22" s="83"/>
      <c r="H22" s="84"/>
      <c r="I22" s="84"/>
      <c r="J22" s="84"/>
      <c r="K22" s="84"/>
      <c r="L22" s="84"/>
      <c r="M22" s="85"/>
    </row>
    <row r="23" spans="1:15" ht="12.75" customHeight="1">
      <c r="A23" s="63" t="s">
        <v>61</v>
      </c>
      <c r="B23" s="12" t="s">
        <v>9</v>
      </c>
      <c r="C23" s="12" t="s">
        <v>17</v>
      </c>
      <c r="D23" s="23">
        <v>38808</v>
      </c>
      <c r="E23" s="99">
        <v>1.1254531698617924</v>
      </c>
      <c r="F23" s="66">
        <v>665</v>
      </c>
      <c r="G23" s="75">
        <v>2.5495826433223664E-2</v>
      </c>
      <c r="H23" s="78">
        <v>-2.4999493430253317</v>
      </c>
      <c r="I23" s="78">
        <v>1.0895561454530966</v>
      </c>
      <c r="J23" s="78">
        <v>1.0532780911702622</v>
      </c>
      <c r="K23" s="78">
        <v>2.3041706249523397</v>
      </c>
      <c r="L23" s="78"/>
      <c r="M23" s="96">
        <v>3.9582279788475061</v>
      </c>
    </row>
    <row r="24" spans="1:15" ht="12.75" customHeight="1">
      <c r="A24" s="62" t="s">
        <v>14</v>
      </c>
      <c r="B24" s="22" t="s">
        <v>9</v>
      </c>
      <c r="C24" s="22" t="s">
        <v>21</v>
      </c>
      <c r="D24" s="23">
        <v>37816</v>
      </c>
      <c r="E24" s="142">
        <v>2.7107407297037001</v>
      </c>
      <c r="F24" s="143">
        <v>2333</v>
      </c>
      <c r="G24" s="13">
        <v>1.0822861306291953</v>
      </c>
      <c r="H24" s="13">
        <v>-1.040953666542388</v>
      </c>
      <c r="I24" s="13">
        <v>4.2880050930056868</v>
      </c>
      <c r="J24" s="13">
        <v>3.2344025581579228</v>
      </c>
      <c r="K24" s="13">
        <v>3.1437422546809701</v>
      </c>
      <c r="L24" s="138">
        <v>1.2598482825484814</v>
      </c>
      <c r="M24" s="13">
        <v>2.1465748480121505</v>
      </c>
    </row>
    <row r="25" spans="1:15" ht="12.75" customHeight="1">
      <c r="A25" s="32" t="s">
        <v>40</v>
      </c>
      <c r="B25" s="33" t="s">
        <v>9</v>
      </c>
      <c r="C25" s="37"/>
      <c r="D25" s="38"/>
      <c r="E25" s="70">
        <f>SUM(E23:E24)</f>
        <v>3.8361938995654925</v>
      </c>
      <c r="F25" s="36">
        <f>SUM(F23:F24)</f>
        <v>2998</v>
      </c>
      <c r="G25" s="133">
        <f>($E$23*G23+$E$24*G24)/$E$25</f>
        <v>0.77224757969169489</v>
      </c>
      <c r="H25" s="134">
        <f>($E$23*H23+$E$24*H24)/$E$25</f>
        <v>-1.468990244437568</v>
      </c>
      <c r="I25" s="134">
        <f>($E$23*I23+$E$24*I24)/$E$25</f>
        <v>3.34965197506973</v>
      </c>
      <c r="J25" s="134">
        <f>($E$23*J23+$E$24*J24)/$E$25</f>
        <v>2.594509604490379</v>
      </c>
      <c r="K25" s="134">
        <f>($E$23*K23+$E$24*K24)/$E$25</f>
        <v>2.8974307864021789</v>
      </c>
      <c r="L25" s="134">
        <f>L24</f>
        <v>1.2598482825484814</v>
      </c>
      <c r="M25" s="135">
        <f>($E$23*M23+$E$24*M24)/$E$25</f>
        <v>2.6780732060642896</v>
      </c>
    </row>
    <row r="26" spans="1:15" s="14" customFormat="1" ht="12.75" customHeight="1">
      <c r="A26" s="58"/>
      <c r="B26" s="15"/>
      <c r="C26" s="15"/>
      <c r="D26" s="47"/>
      <c r="E26" s="71"/>
      <c r="F26" s="30"/>
      <c r="G26" s="83"/>
      <c r="H26" s="81"/>
      <c r="I26" s="81"/>
      <c r="J26" s="81"/>
      <c r="K26" s="81"/>
      <c r="L26" s="81"/>
      <c r="M26" s="82"/>
    </row>
    <row r="27" spans="1:15" s="20" customFormat="1" ht="21" customHeight="1">
      <c r="A27" s="53" t="s">
        <v>42</v>
      </c>
      <c r="B27" s="54"/>
      <c r="C27" s="54"/>
      <c r="D27" s="54"/>
      <c r="E27" s="70">
        <f>E25+E21</f>
        <v>107.32311965437158</v>
      </c>
      <c r="F27" s="36">
        <f>F25+F21</f>
        <v>124076</v>
      </c>
      <c r="G27" s="86">
        <f>($E$21*G21+$E$25*G25)/$E$27</f>
        <v>2.2797628379290118</v>
      </c>
      <c r="H27" s="86">
        <f t="shared" ref="H27:M27" si="0">($E$21*H21+$E$25*H25)/$E$27</f>
        <v>3.8586407286179125</v>
      </c>
      <c r="I27" s="86">
        <f t="shared" si="0"/>
        <v>6.4439602615338938</v>
      </c>
      <c r="J27" s="86">
        <f t="shared" si="0"/>
        <v>5.5988333844725124</v>
      </c>
      <c r="K27" s="86">
        <f t="shared" si="0"/>
        <v>4.6953111950108752</v>
      </c>
      <c r="L27" s="86">
        <f>($E$21*L21+$E$25*L25)/$E$27</f>
        <v>3.3150798720547807</v>
      </c>
      <c r="M27" s="86">
        <f t="shared" si="0"/>
        <v>4.0899519168530372</v>
      </c>
    </row>
    <row r="28" spans="1:15" s="20" customFormat="1" ht="26.25" customHeight="1">
      <c r="A28" s="217" t="s">
        <v>43</v>
      </c>
      <c r="B28" s="217"/>
      <c r="C28" s="217"/>
      <c r="D28" s="217"/>
      <c r="E28" s="72">
        <f>SUM(E10,E27)</f>
        <v>244.05971231429129</v>
      </c>
      <c r="F28" s="55">
        <f>SUM(F10, F27)</f>
        <v>234069</v>
      </c>
      <c r="G28" s="185"/>
      <c r="H28" s="218"/>
      <c r="I28" s="219"/>
      <c r="J28" s="219"/>
      <c r="K28" s="219"/>
      <c r="L28" s="219"/>
      <c r="M28" s="220"/>
    </row>
    <row r="29" spans="1:15" s="21" customFormat="1" ht="10.5" customHeight="1">
      <c r="A29" s="59"/>
      <c r="B29" s="48"/>
      <c r="C29" s="48"/>
      <c r="D29" s="48"/>
      <c r="E29" s="49"/>
      <c r="F29" s="30"/>
      <c r="G29" s="83"/>
      <c r="H29" s="83"/>
      <c r="I29" s="83"/>
      <c r="J29" s="83"/>
      <c r="K29" s="83"/>
      <c r="L29" s="83"/>
      <c r="M29" s="87"/>
    </row>
    <row r="30" spans="1:15" ht="22.5" customHeight="1">
      <c r="A30" s="56" t="s">
        <v>23</v>
      </c>
      <c r="B30" s="50"/>
      <c r="C30" s="50"/>
      <c r="D30" s="50"/>
      <c r="E30" s="51"/>
      <c r="F30" s="52"/>
      <c r="G30" s="88"/>
      <c r="H30" s="113"/>
      <c r="I30" s="113"/>
      <c r="J30" s="113"/>
      <c r="K30" s="113"/>
      <c r="L30" s="113"/>
      <c r="M30" s="114"/>
    </row>
    <row r="31" spans="1:15" ht="39" customHeight="1" thickBot="1">
      <c r="A31" s="64" t="s">
        <v>38</v>
      </c>
      <c r="B31" s="12" t="s">
        <v>8</v>
      </c>
      <c r="C31" s="12" t="s">
        <v>18</v>
      </c>
      <c r="D31" s="23">
        <v>36495</v>
      </c>
      <c r="E31" s="105">
        <v>61.481000000000002</v>
      </c>
      <c r="F31" s="106">
        <v>12589</v>
      </c>
      <c r="G31" s="107">
        <v>1.57</v>
      </c>
      <c r="H31" s="107">
        <v>2.2799999999999998</v>
      </c>
      <c r="I31" s="107">
        <v>4</v>
      </c>
      <c r="J31" s="107">
        <v>3.61</v>
      </c>
      <c r="K31" s="107">
        <v>3.77</v>
      </c>
      <c r="L31" s="107">
        <v>3.93</v>
      </c>
      <c r="M31" s="108">
        <v>7.26</v>
      </c>
    </row>
    <row r="32" spans="1:15" ht="31.5" customHeight="1">
      <c r="A32" s="221" t="s">
        <v>31</v>
      </c>
      <c r="B32" s="222"/>
      <c r="C32" s="222"/>
      <c r="D32" s="223"/>
      <c r="E32" s="115">
        <f>E28+E31</f>
        <v>305.54071231429128</v>
      </c>
      <c r="F32" s="116">
        <f>F28+F31</f>
        <v>246658</v>
      </c>
      <c r="G32" s="117"/>
      <c r="H32" s="118"/>
      <c r="I32" s="118"/>
      <c r="J32" s="118"/>
      <c r="K32" s="118"/>
      <c r="L32" s="118"/>
      <c r="M32" s="118"/>
    </row>
    <row r="33" spans="1:13" ht="41.25" customHeight="1">
      <c r="A33" s="204" t="s">
        <v>53</v>
      </c>
      <c r="B33" s="205"/>
      <c r="C33" s="205"/>
      <c r="D33" s="205"/>
      <c r="E33" s="205"/>
      <c r="F33" s="205"/>
      <c r="G33" s="205"/>
      <c r="H33" s="205"/>
      <c r="I33" s="205"/>
      <c r="J33" s="205"/>
      <c r="K33" s="205"/>
      <c r="L33" s="205"/>
      <c r="M33" s="206"/>
    </row>
    <row r="34" spans="1:13" s="4" customFormat="1" ht="24" customHeight="1">
      <c r="A34" s="207" t="s">
        <v>29</v>
      </c>
      <c r="B34" s="208"/>
      <c r="C34" s="208"/>
      <c r="D34" s="208"/>
      <c r="E34" s="208"/>
      <c r="F34" s="208"/>
      <c r="G34" s="208"/>
      <c r="H34" s="208"/>
      <c r="I34" s="208"/>
      <c r="J34" s="208"/>
      <c r="K34" s="208"/>
      <c r="L34" s="208"/>
      <c r="M34" s="209"/>
    </row>
    <row r="35" spans="1:13" s="4" customFormat="1" ht="24" customHeight="1">
      <c r="A35" s="182" t="s">
        <v>49</v>
      </c>
      <c r="B35" s="183"/>
      <c r="C35" s="183"/>
      <c r="D35" s="183"/>
      <c r="E35" s="183"/>
      <c r="F35" s="183"/>
      <c r="G35" s="183"/>
      <c r="H35" s="183"/>
      <c r="I35" s="183"/>
      <c r="J35" s="183"/>
      <c r="K35" s="183"/>
      <c r="L35" s="183"/>
      <c r="M35" s="184"/>
    </row>
    <row r="36" spans="1:13" ht="22.5" customHeight="1">
      <c r="B36" s="11"/>
      <c r="C36" s="11"/>
      <c r="D36" s="11"/>
      <c r="E36" s="210" t="s">
        <v>46</v>
      </c>
      <c r="F36" s="211"/>
      <c r="G36" s="89">
        <f>($E$10*G10+$E$21*G21+$E$25*G25+$E$31*G31)/$E$32</f>
        <v>1.7656595786107419</v>
      </c>
      <c r="H36" s="89">
        <f t="shared" ref="H36:M36" si="1">($E$10*H10+$E$21*H21+$E$25*H25+$E$31*H31)/$E$32</f>
        <v>2.9359933822214579</v>
      </c>
      <c r="I36" s="89">
        <f t="shared" si="1"/>
        <v>4.9678621239962331</v>
      </c>
      <c r="J36" s="89">
        <f t="shared" si="1"/>
        <v>4.3111330565161081</v>
      </c>
      <c r="K36" s="89">
        <f t="shared" si="1"/>
        <v>4.053063853222894</v>
      </c>
      <c r="L36" s="89">
        <f t="shared" si="1"/>
        <v>3.6025766061170805</v>
      </c>
      <c r="M36" s="89">
        <f t="shared" si="1"/>
        <v>5.3050937327871646</v>
      </c>
    </row>
    <row r="37" spans="1:13" ht="16.5" customHeight="1">
      <c r="B37" s="10"/>
      <c r="C37" s="10"/>
      <c r="D37" s="10"/>
      <c r="E37" s="16"/>
      <c r="F37" s="119" t="s">
        <v>54</v>
      </c>
      <c r="G37" s="90"/>
      <c r="H37" s="90">
        <f>H36-'JUL-2015'!H36</f>
        <v>-3.0656400150653047</v>
      </c>
      <c r="I37" s="90">
        <f>I36-'JUL-2015'!I36</f>
        <v>-0.76593041161745834</v>
      </c>
      <c r="J37" s="90">
        <f>J36-'JUL-2015'!J36</f>
        <v>-1.1805666477403243</v>
      </c>
      <c r="K37" s="90">
        <f>K36-'JUL-2015'!K36</f>
        <v>-0.60702173214723842</v>
      </c>
      <c r="L37" s="90">
        <f>L36-'JUL-2015'!L36</f>
        <v>-0.31041958434729944</v>
      </c>
      <c r="M37" s="90">
        <f>M36-'JUL-2015'!M36</f>
        <v>-0.25430361511773736</v>
      </c>
    </row>
    <row r="38" spans="1:13">
      <c r="E38" s="17"/>
      <c r="F38" s="67"/>
      <c r="G38" s="67"/>
      <c r="H38" s="9"/>
      <c r="I38" s="9"/>
      <c r="J38" s="9"/>
      <c r="K38" s="9"/>
      <c r="L38" s="9"/>
      <c r="M38" s="9"/>
    </row>
    <row r="39" spans="1:13">
      <c r="E39" s="18"/>
      <c r="F39" s="67"/>
      <c r="G39" s="67"/>
      <c r="H39" s="6"/>
      <c r="I39" s="6"/>
      <c r="J39" s="6"/>
      <c r="K39" s="6"/>
      <c r="L39" s="6"/>
      <c r="M39" s="6"/>
    </row>
    <row r="40" spans="1:13">
      <c r="H40" s="7"/>
      <c r="I40" s="6"/>
      <c r="J40" s="6"/>
      <c r="K40" s="6"/>
      <c r="L40" s="6"/>
      <c r="M40" s="6"/>
    </row>
    <row r="41" spans="1:13">
      <c r="A41" s="20" t="s">
        <v>85</v>
      </c>
      <c r="B41" s="92"/>
      <c r="C41" s="92"/>
      <c r="D41" s="20"/>
      <c r="E41" s="93">
        <f>E32-'DEC-2014'!E35</f>
        <v>24.834132346210083</v>
      </c>
      <c r="F41" s="94">
        <f>E41/'DEC-2014'!E35</f>
        <v>8.8470075582246566E-2</v>
      </c>
      <c r="H41" s="6"/>
      <c r="I41" s="6"/>
      <c r="J41" s="6"/>
      <c r="K41" s="6"/>
      <c r="L41" s="6"/>
      <c r="M41" s="6"/>
    </row>
    <row r="42" spans="1:13">
      <c r="A42" s="20" t="s">
        <v>86</v>
      </c>
      <c r="B42" s="92"/>
      <c r="C42" s="92"/>
      <c r="D42" s="20"/>
      <c r="E42" s="95">
        <f>F32-'DEC-2014'!F35</f>
        <v>10775</v>
      </c>
      <c r="F42" s="94">
        <f>E42/'DEC-2014'!F35</f>
        <v>4.5679425817036413E-2</v>
      </c>
      <c r="H42" s="5"/>
      <c r="I42" s="5"/>
      <c r="J42" s="5"/>
      <c r="K42" s="5"/>
      <c r="L42" s="5"/>
      <c r="M42" s="5"/>
    </row>
  </sheetData>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DEC-2014</vt:lpstr>
      <vt:lpstr>JAN-2015</vt:lpstr>
      <vt:lpstr>FEB-2015</vt:lpstr>
      <vt:lpstr>MAR-2015</vt:lpstr>
      <vt:lpstr>APR-2015</vt:lpstr>
      <vt:lpstr>MAI-2015</vt:lpstr>
      <vt:lpstr>JUN-2015</vt:lpstr>
      <vt:lpstr>JUL-2015</vt:lpstr>
      <vt:lpstr>AUG-2015</vt:lpstr>
      <vt:lpstr>SEPT-2015</vt:lpstr>
    </vt:vector>
  </TitlesOfParts>
  <Company>BTB</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gezered</dc:creator>
  <cp:lastModifiedBy>karina</cp:lastModifiedBy>
  <cp:lastPrinted>2015-02-24T10:12:58Z</cp:lastPrinted>
  <dcterms:created xsi:type="dcterms:W3CDTF">2007-05-09T12:50:46Z</dcterms:created>
  <dcterms:modified xsi:type="dcterms:W3CDTF">2015-10-19T14:20:44Z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