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255" windowWidth="15480" windowHeight="11640" activeTab="10"/>
  </bookViews>
  <sheets>
    <sheet name="2012" sheetId="8" r:id="rId1"/>
    <sheet name="JAN-2013" sheetId="6" r:id="rId2"/>
    <sheet name="FEB-2013" sheetId="9" r:id="rId3"/>
    <sheet name="MAR-2013" sheetId="10" r:id="rId4"/>
    <sheet name="APR-2013" sheetId="11" r:id="rId5"/>
    <sheet name="MAI-2013" sheetId="12" r:id="rId6"/>
    <sheet name="JUN-2013" sheetId="14" r:id="rId7"/>
    <sheet name="JUL-2013" sheetId="13" r:id="rId8"/>
    <sheet name="AUG-2013" sheetId="15" r:id="rId9"/>
    <sheet name="SEPT-2013" sheetId="16" r:id="rId10"/>
    <sheet name="OKT-2013" sheetId="18" r:id="rId11"/>
  </sheets>
  <externalReferences>
    <externalReference r:id="rId12"/>
  </externalReferences>
  <calcPr calcId="145621"/>
</workbook>
</file>

<file path=xl/calcChain.xml><?xml version="1.0" encoding="utf-8"?>
<calcChain xmlns="http://schemas.openxmlformats.org/spreadsheetml/2006/main">
  <c r="M31" i="18" l="1"/>
  <c r="H31" i="18"/>
  <c r="F31" i="18"/>
  <c r="P31" i="18" s="1"/>
  <c r="Q31" i="18" s="1"/>
  <c r="E31" i="18"/>
  <c r="L27" i="18"/>
  <c r="F27" i="18"/>
  <c r="P27" i="18" s="1"/>
  <c r="Q27" i="18" s="1"/>
  <c r="E27" i="18"/>
  <c r="N27" i="18" s="1"/>
  <c r="O27" i="18" s="1"/>
  <c r="L20" i="18"/>
  <c r="F20" i="18"/>
  <c r="P20" i="18" s="1"/>
  <c r="Q20" i="18" s="1"/>
  <c r="E20" i="18"/>
  <c r="N20" i="18" s="1"/>
  <c r="O20" i="18" s="1"/>
  <c r="L10" i="18"/>
  <c r="F10" i="18"/>
  <c r="P10" i="18" s="1"/>
  <c r="Q10" i="18" s="1"/>
  <c r="E10" i="18"/>
  <c r="H10" i="18" s="1"/>
  <c r="G10" i="18" l="1"/>
  <c r="J20" i="18"/>
  <c r="K20" i="18"/>
  <c r="G20" i="18"/>
  <c r="H20" i="18"/>
  <c r="E33" i="18"/>
  <c r="E34" i="18" s="1"/>
  <c r="E38" i="18" s="1"/>
  <c r="L43" i="18" s="1"/>
  <c r="K10" i="18"/>
  <c r="I27" i="18"/>
  <c r="I10" i="18"/>
  <c r="M10" i="18"/>
  <c r="G27" i="18"/>
  <c r="K27" i="18"/>
  <c r="J31" i="18"/>
  <c r="F33" i="18"/>
  <c r="F34" i="18" s="1"/>
  <c r="F38" i="18" s="1"/>
  <c r="J10" i="18"/>
  <c r="N10" i="18"/>
  <c r="O10" i="18" s="1"/>
  <c r="I20" i="18"/>
  <c r="M20" i="18"/>
  <c r="H27" i="18"/>
  <c r="G31" i="18"/>
  <c r="K31" i="18"/>
  <c r="M27" i="18"/>
  <c r="L33" i="18"/>
  <c r="J27" i="18"/>
  <c r="I31" i="18"/>
  <c r="N31" i="18"/>
  <c r="O31" i="18" s="1"/>
  <c r="F31" i="16"/>
  <c r="P31" i="16" s="1"/>
  <c r="Q31" i="16" s="1"/>
  <c r="E31" i="16"/>
  <c r="H31" i="16" s="1"/>
  <c r="L27" i="16"/>
  <c r="F27" i="16"/>
  <c r="P27" i="16" s="1"/>
  <c r="Q27" i="16" s="1"/>
  <c r="E27" i="16"/>
  <c r="N27" i="16" s="1"/>
  <c r="O27" i="16" s="1"/>
  <c r="L20" i="16"/>
  <c r="F20" i="16"/>
  <c r="P20" i="16" s="1"/>
  <c r="Q20" i="16" s="1"/>
  <c r="E20" i="16"/>
  <c r="K20" i="16" s="1"/>
  <c r="L10" i="16"/>
  <c r="F10" i="16"/>
  <c r="P10" i="16" s="1"/>
  <c r="Q10" i="16" s="1"/>
  <c r="E10" i="16"/>
  <c r="K10" i="16" s="1"/>
  <c r="K33" i="18" l="1"/>
  <c r="H43" i="18"/>
  <c r="H44" i="18" s="1"/>
  <c r="G43" i="18"/>
  <c r="J43" i="18"/>
  <c r="J44" i="18" s="1"/>
  <c r="H33" i="18"/>
  <c r="J33" i="18"/>
  <c r="G33" i="18"/>
  <c r="I33" i="18"/>
  <c r="M43" i="18"/>
  <c r="M44" i="18" s="1"/>
  <c r="M33" i="18"/>
  <c r="K43" i="18"/>
  <c r="K44" i="18" s="1"/>
  <c r="I43" i="18"/>
  <c r="I44" i="18" s="1"/>
  <c r="E49" i="18"/>
  <c r="F49" i="18" s="1"/>
  <c r="P38" i="18"/>
  <c r="Q38" i="18" s="1"/>
  <c r="E48" i="18"/>
  <c r="F48" i="18" s="1"/>
  <c r="N38" i="18"/>
  <c r="O38" i="18" s="1"/>
  <c r="J31" i="16"/>
  <c r="N20" i="16"/>
  <c r="O20" i="16" s="1"/>
  <c r="G20" i="16"/>
  <c r="H20" i="16"/>
  <c r="H10" i="16"/>
  <c r="G10" i="16"/>
  <c r="M31" i="16"/>
  <c r="E33" i="16"/>
  <c r="E34" i="16" s="1"/>
  <c r="E38" i="16" s="1"/>
  <c r="J20" i="16"/>
  <c r="I27" i="16"/>
  <c r="L33" i="16"/>
  <c r="I10" i="16"/>
  <c r="M10" i="16"/>
  <c r="G27" i="16"/>
  <c r="K27" i="16"/>
  <c r="F33" i="16"/>
  <c r="F34" i="16" s="1"/>
  <c r="F38" i="16" s="1"/>
  <c r="J10" i="16"/>
  <c r="N10" i="16"/>
  <c r="O10" i="16" s="1"/>
  <c r="I20" i="16"/>
  <c r="M20" i="16"/>
  <c r="H27" i="16"/>
  <c r="G31" i="16"/>
  <c r="K31" i="16"/>
  <c r="M27" i="16"/>
  <c r="J27" i="16"/>
  <c r="I31" i="16"/>
  <c r="N31" i="16"/>
  <c r="O31" i="16" s="1"/>
  <c r="F31" i="15"/>
  <c r="P31" i="15" s="1"/>
  <c r="Q31" i="15" s="1"/>
  <c r="E31" i="15"/>
  <c r="K31" i="15" s="1"/>
  <c r="L27" i="15"/>
  <c r="F27" i="15"/>
  <c r="P27" i="15" s="1"/>
  <c r="Q27" i="15" s="1"/>
  <c r="E27" i="15"/>
  <c r="M27" i="15" s="1"/>
  <c r="L20" i="15"/>
  <c r="F20" i="15"/>
  <c r="P20" i="15" s="1"/>
  <c r="Q20" i="15" s="1"/>
  <c r="E20" i="15"/>
  <c r="H20" i="15" s="1"/>
  <c r="L10" i="15"/>
  <c r="F10" i="15"/>
  <c r="P10" i="15" s="1"/>
  <c r="Q10" i="15" s="1"/>
  <c r="E10" i="15"/>
  <c r="E10" i="14"/>
  <c r="G10" i="14"/>
  <c r="F10" i="14"/>
  <c r="P10" i="14"/>
  <c r="Q10" i="14" s="1"/>
  <c r="J10" i="14"/>
  <c r="L10" i="14"/>
  <c r="M10" i="14"/>
  <c r="E20" i="14"/>
  <c r="J20" i="14"/>
  <c r="F20" i="14"/>
  <c r="I20" i="14"/>
  <c r="L20" i="14"/>
  <c r="M20" i="14"/>
  <c r="P20" i="14"/>
  <c r="Q20" i="14"/>
  <c r="E27" i="14"/>
  <c r="I27" i="14"/>
  <c r="F27" i="14"/>
  <c r="J27" i="14"/>
  <c r="K27" i="14"/>
  <c r="L27" i="14"/>
  <c r="N27" i="14"/>
  <c r="O27" i="14"/>
  <c r="P27" i="14"/>
  <c r="Q27" i="14" s="1"/>
  <c r="E31" i="14"/>
  <c r="G31" i="14"/>
  <c r="H31" i="14"/>
  <c r="F31" i="14"/>
  <c r="F33" i="14"/>
  <c r="F34" i="14"/>
  <c r="F38" i="14"/>
  <c r="I31" i="14"/>
  <c r="J31" i="14"/>
  <c r="K31" i="14"/>
  <c r="P31" i="14"/>
  <c r="Q31" i="14" s="1"/>
  <c r="L10" i="13"/>
  <c r="E10" i="13"/>
  <c r="H10" i="13"/>
  <c r="F10" i="13"/>
  <c r="P10" i="13"/>
  <c r="Q10" i="13"/>
  <c r="E20" i="13"/>
  <c r="G20" i="13"/>
  <c r="F20" i="13"/>
  <c r="P20" i="13"/>
  <c r="Q20" i="13"/>
  <c r="L20" i="13"/>
  <c r="E27" i="13"/>
  <c r="M27" i="13"/>
  <c r="F27" i="13"/>
  <c r="L27" i="13"/>
  <c r="E31" i="13"/>
  <c r="H31" i="13"/>
  <c r="F31" i="13"/>
  <c r="M31" i="13"/>
  <c r="L27" i="12"/>
  <c r="L10" i="12"/>
  <c r="E10" i="12"/>
  <c r="E27" i="12"/>
  <c r="M27" i="12"/>
  <c r="F10" i="12"/>
  <c r="E20" i="12"/>
  <c r="J20" i="12"/>
  <c r="F20" i="12"/>
  <c r="H20" i="12"/>
  <c r="I20" i="12"/>
  <c r="L20" i="12"/>
  <c r="L33" i="12"/>
  <c r="F27" i="12"/>
  <c r="I27" i="12"/>
  <c r="J27" i="12"/>
  <c r="E31" i="12"/>
  <c r="K31" i="12"/>
  <c r="F31" i="12"/>
  <c r="J31" i="12"/>
  <c r="F33" i="12"/>
  <c r="L10" i="11"/>
  <c r="L20" i="11"/>
  <c r="L27" i="11"/>
  <c r="G31" i="11"/>
  <c r="E27" i="11"/>
  <c r="G27" i="11"/>
  <c r="E20" i="11"/>
  <c r="I20" i="11"/>
  <c r="E31" i="11"/>
  <c r="H31" i="11"/>
  <c r="E10" i="11"/>
  <c r="J10" i="11"/>
  <c r="J27" i="11"/>
  <c r="I10" i="11"/>
  <c r="F10" i="11"/>
  <c r="P10" i="11"/>
  <c r="Q10" i="11"/>
  <c r="K10" i="11"/>
  <c r="F20" i="11"/>
  <c r="F27" i="11"/>
  <c r="K27" i="11"/>
  <c r="F31" i="11"/>
  <c r="F33" i="11"/>
  <c r="F34" i="11"/>
  <c r="F38" i="11"/>
  <c r="P38" i="11"/>
  <c r="Q38" i="11"/>
  <c r="K31" i="11"/>
  <c r="M31" i="11"/>
  <c r="G10" i="10"/>
  <c r="J31" i="9"/>
  <c r="J27" i="6"/>
  <c r="E10" i="10"/>
  <c r="K10" i="10"/>
  <c r="J10" i="10"/>
  <c r="F10" i="10"/>
  <c r="E20" i="10"/>
  <c r="J20" i="10"/>
  <c r="F20" i="10"/>
  <c r="N20" i="10"/>
  <c r="O20" i="10"/>
  <c r="E27" i="10"/>
  <c r="H27" i="10"/>
  <c r="H33" i="10"/>
  <c r="F27" i="10"/>
  <c r="E31" i="10"/>
  <c r="G31" i="10"/>
  <c r="F31" i="10"/>
  <c r="N31" i="10"/>
  <c r="O31" i="10"/>
  <c r="E10" i="9"/>
  <c r="H11" i="9"/>
  <c r="F10" i="9"/>
  <c r="N10" i="9"/>
  <c r="O10" i="9"/>
  <c r="E20" i="9"/>
  <c r="I20" i="9"/>
  <c r="F20" i="9"/>
  <c r="E27" i="9"/>
  <c r="K27" i="9"/>
  <c r="F27" i="9"/>
  <c r="N27" i="9"/>
  <c r="O27" i="9"/>
  <c r="E31" i="9"/>
  <c r="I31" i="9"/>
  <c r="H31" i="9"/>
  <c r="F31" i="9"/>
  <c r="N31" i="9"/>
  <c r="O31" i="9"/>
  <c r="E33" i="9"/>
  <c r="M27" i="8"/>
  <c r="M28" i="8"/>
  <c r="M24" i="8"/>
  <c r="M18" i="8"/>
  <c r="M9" i="8"/>
  <c r="M29" i="8"/>
  <c r="M32" i="8"/>
  <c r="L27" i="8"/>
  <c r="L24" i="8"/>
  <c r="L18" i="8"/>
  <c r="L9" i="8"/>
  <c r="F9" i="8"/>
  <c r="F27" i="8"/>
  <c r="P31" i="12"/>
  <c r="Q31" i="12"/>
  <c r="F28" i="8"/>
  <c r="F24" i="8"/>
  <c r="N27" i="6"/>
  <c r="O27" i="6"/>
  <c r="P27" i="11"/>
  <c r="Q27" i="11"/>
  <c r="F18" i="8"/>
  <c r="P20" i="12"/>
  <c r="Q20" i="12"/>
  <c r="E9" i="8"/>
  <c r="E32" i="8"/>
  <c r="E27" i="8"/>
  <c r="E24" i="8"/>
  <c r="J24" i="8"/>
  <c r="E18" i="8"/>
  <c r="J18" i="8"/>
  <c r="F10" i="6"/>
  <c r="N10" i="6"/>
  <c r="O10" i="6"/>
  <c r="F20" i="6"/>
  <c r="N20" i="6"/>
  <c r="O20" i="6"/>
  <c r="F27" i="6"/>
  <c r="F31" i="6"/>
  <c r="N31" i="6"/>
  <c r="O31" i="6"/>
  <c r="E10" i="6"/>
  <c r="G11" i="6"/>
  <c r="E20" i="6"/>
  <c r="L20" i="6"/>
  <c r="M20" i="6"/>
  <c r="E27" i="6"/>
  <c r="G27" i="6"/>
  <c r="E31" i="6"/>
  <c r="J31" i="6"/>
  <c r="K27" i="13"/>
  <c r="J20" i="13"/>
  <c r="I31" i="13"/>
  <c r="J27" i="13"/>
  <c r="J10" i="13"/>
  <c r="K20" i="6"/>
  <c r="G20" i="6"/>
  <c r="J20" i="6"/>
  <c r="J27" i="8"/>
  <c r="I27" i="8"/>
  <c r="H27" i="8"/>
  <c r="N31" i="13"/>
  <c r="O31" i="13"/>
  <c r="F29" i="8"/>
  <c r="F32" i="8"/>
  <c r="J27" i="9"/>
  <c r="L27" i="9"/>
  <c r="M27" i="9"/>
  <c r="I27" i="9"/>
  <c r="G27" i="8"/>
  <c r="M10" i="12"/>
  <c r="I10" i="12"/>
  <c r="N10" i="12"/>
  <c r="O10" i="12"/>
  <c r="J10" i="12"/>
  <c r="H10" i="12"/>
  <c r="G10" i="12"/>
  <c r="E28" i="8"/>
  <c r="J9" i="8"/>
  <c r="N10" i="11"/>
  <c r="O10" i="11"/>
  <c r="I9" i="8"/>
  <c r="I35" i="8"/>
  <c r="E29" i="8"/>
  <c r="J11" i="9"/>
  <c r="K11" i="9"/>
  <c r="E34" i="9"/>
  <c r="E38" i="9"/>
  <c r="I11" i="9"/>
  <c r="H31" i="10"/>
  <c r="L31" i="10"/>
  <c r="M31" i="10"/>
  <c r="E33" i="10"/>
  <c r="E34" i="10"/>
  <c r="E38" i="10"/>
  <c r="L38" i="10"/>
  <c r="M38" i="10"/>
  <c r="J31" i="10"/>
  <c r="I31" i="10"/>
  <c r="K31" i="10"/>
  <c r="H20" i="6"/>
  <c r="K27" i="8"/>
  <c r="N31" i="11"/>
  <c r="O31" i="11"/>
  <c r="K10" i="12"/>
  <c r="L31" i="9"/>
  <c r="M31" i="9"/>
  <c r="N20" i="9"/>
  <c r="O20" i="9"/>
  <c r="F33" i="10"/>
  <c r="F34" i="10"/>
  <c r="F38" i="10"/>
  <c r="N38" i="10"/>
  <c r="O38" i="10"/>
  <c r="I20" i="6"/>
  <c r="I27" i="6"/>
  <c r="L27" i="6"/>
  <c r="M27" i="6"/>
  <c r="E33" i="6"/>
  <c r="E34" i="6"/>
  <c r="E38" i="6"/>
  <c r="L38" i="6"/>
  <c r="M38" i="6"/>
  <c r="L28" i="8"/>
  <c r="L29" i="8"/>
  <c r="L32" i="8"/>
  <c r="F33" i="9"/>
  <c r="F34" i="9"/>
  <c r="F38" i="9"/>
  <c r="N38" i="9"/>
  <c r="O38" i="9"/>
  <c r="H20" i="9"/>
  <c r="K20" i="9"/>
  <c r="L20" i="9"/>
  <c r="M20" i="9"/>
  <c r="J20" i="9"/>
  <c r="N27" i="10"/>
  <c r="O27" i="10"/>
  <c r="G11" i="9"/>
  <c r="G20" i="9"/>
  <c r="H27" i="9"/>
  <c r="G9" i="8"/>
  <c r="G35" i="8"/>
  <c r="P20" i="11"/>
  <c r="Q20" i="11"/>
  <c r="P10" i="12"/>
  <c r="Q10" i="12"/>
  <c r="F34" i="12"/>
  <c r="F38" i="12"/>
  <c r="G20" i="11"/>
  <c r="G33" i="11"/>
  <c r="J20" i="11"/>
  <c r="K20" i="11"/>
  <c r="M20" i="11"/>
  <c r="H20" i="11"/>
  <c r="H31" i="12"/>
  <c r="M31" i="12"/>
  <c r="I11" i="6"/>
  <c r="H18" i="8"/>
  <c r="J11" i="6"/>
  <c r="G18" i="8"/>
  <c r="E33" i="11"/>
  <c r="I31" i="12"/>
  <c r="I33" i="12"/>
  <c r="E33" i="12"/>
  <c r="P31" i="13"/>
  <c r="Q31" i="13"/>
  <c r="K31" i="6"/>
  <c r="G31" i="6"/>
  <c r="N27" i="11"/>
  <c r="O27" i="11"/>
  <c r="K24" i="8"/>
  <c r="G24" i="8"/>
  <c r="G28" i="8"/>
  <c r="L10" i="6"/>
  <c r="M10" i="6"/>
  <c r="L31" i="6"/>
  <c r="M31" i="6"/>
  <c r="H20" i="10"/>
  <c r="L20" i="10"/>
  <c r="M20" i="10"/>
  <c r="N10" i="10"/>
  <c r="O10" i="10"/>
  <c r="I20" i="10"/>
  <c r="K11" i="6"/>
  <c r="G31" i="9"/>
  <c r="H31" i="6"/>
  <c r="I18" i="8"/>
  <c r="I28" i="8"/>
  <c r="I24" i="8"/>
  <c r="L33" i="11"/>
  <c r="N31" i="12"/>
  <c r="O31" i="12"/>
  <c r="G31" i="12"/>
  <c r="N20" i="12"/>
  <c r="O20" i="12"/>
  <c r="G31" i="13"/>
  <c r="M20" i="13"/>
  <c r="H10" i="11"/>
  <c r="E34" i="11"/>
  <c r="E38" i="11"/>
  <c r="K33" i="11"/>
  <c r="E34" i="12"/>
  <c r="E38" i="12"/>
  <c r="I42" i="12"/>
  <c r="L42" i="12"/>
  <c r="F33" i="13"/>
  <c r="F34" i="13"/>
  <c r="F38" i="13"/>
  <c r="P38" i="13"/>
  <c r="Q38" i="13"/>
  <c r="I27" i="13"/>
  <c r="N27" i="13"/>
  <c r="O27" i="13"/>
  <c r="H20" i="14"/>
  <c r="J42" i="14"/>
  <c r="J43" i="14"/>
  <c r="E33" i="14"/>
  <c r="E34" i="14"/>
  <c r="E38" i="14"/>
  <c r="L42" i="14"/>
  <c r="K20" i="14"/>
  <c r="K33" i="14"/>
  <c r="G20" i="14"/>
  <c r="H10" i="14"/>
  <c r="L33" i="14"/>
  <c r="M31" i="14"/>
  <c r="N20" i="14"/>
  <c r="O20" i="14" s="1"/>
  <c r="K10" i="14"/>
  <c r="J31" i="13"/>
  <c r="J33" i="13"/>
  <c r="K31" i="13"/>
  <c r="I20" i="13"/>
  <c r="I42" i="13"/>
  <c r="H20" i="13"/>
  <c r="E33" i="13"/>
  <c r="E34" i="13"/>
  <c r="E38" i="13"/>
  <c r="L33" i="13"/>
  <c r="N20" i="13"/>
  <c r="O20" i="13"/>
  <c r="K20" i="13"/>
  <c r="M10" i="13"/>
  <c r="N10" i="13"/>
  <c r="O10" i="13"/>
  <c r="K10" i="13"/>
  <c r="K42" i="13"/>
  <c r="G10" i="13"/>
  <c r="I10" i="13"/>
  <c r="E48" i="13"/>
  <c r="F48" i="13"/>
  <c r="N38" i="14"/>
  <c r="O38" i="14"/>
  <c r="E47" i="14"/>
  <c r="F47" i="14" s="1"/>
  <c r="I33" i="14"/>
  <c r="J33" i="14"/>
  <c r="K33" i="13"/>
  <c r="M33" i="13"/>
  <c r="E47" i="13"/>
  <c r="F47" i="13"/>
  <c r="N38" i="13"/>
  <c r="O38" i="13"/>
  <c r="L42" i="13"/>
  <c r="M42" i="13"/>
  <c r="I42" i="11"/>
  <c r="N38" i="12"/>
  <c r="O38" i="12"/>
  <c r="E47" i="12"/>
  <c r="F47" i="12"/>
  <c r="K42" i="11"/>
  <c r="K43" i="11"/>
  <c r="N38" i="11"/>
  <c r="O38" i="11"/>
  <c r="L42" i="11"/>
  <c r="I41" i="9"/>
  <c r="I42" i="9"/>
  <c r="J33" i="10"/>
  <c r="J42" i="12"/>
  <c r="J43" i="12"/>
  <c r="J33" i="12"/>
  <c r="E48" i="14"/>
  <c r="F48" i="14" s="1"/>
  <c r="P38" i="14"/>
  <c r="Q38" i="14" s="1"/>
  <c r="J42" i="13"/>
  <c r="J43" i="13"/>
  <c r="K42" i="14"/>
  <c r="K43" i="14"/>
  <c r="E48" i="12"/>
  <c r="F48" i="12"/>
  <c r="P38" i="12"/>
  <c r="Q38" i="12"/>
  <c r="L38" i="9"/>
  <c r="M38" i="9"/>
  <c r="J41" i="9"/>
  <c r="G41" i="6"/>
  <c r="G42" i="6"/>
  <c r="H41" i="9"/>
  <c r="I33" i="13"/>
  <c r="J41" i="6"/>
  <c r="J42" i="6"/>
  <c r="J35" i="8"/>
  <c r="K43" i="13"/>
  <c r="F33" i="6"/>
  <c r="G20" i="10"/>
  <c r="J27" i="10"/>
  <c r="J41" i="10"/>
  <c r="J42" i="10"/>
  <c r="H11" i="6"/>
  <c r="K18" i="8"/>
  <c r="K28" i="8"/>
  <c r="K9" i="8"/>
  <c r="K35" i="8"/>
  <c r="G10" i="11"/>
  <c r="G42" i="11"/>
  <c r="N27" i="12"/>
  <c r="O27" i="12"/>
  <c r="P27" i="12"/>
  <c r="Q27" i="12"/>
  <c r="P27" i="13"/>
  <c r="Q27" i="13"/>
  <c r="M27" i="14"/>
  <c r="G27" i="12"/>
  <c r="H27" i="11"/>
  <c r="H27" i="6"/>
  <c r="G27" i="10"/>
  <c r="L10" i="9"/>
  <c r="M10" i="9"/>
  <c r="L10" i="10"/>
  <c r="M10" i="10"/>
  <c r="H9" i="8"/>
  <c r="H35" i="8"/>
  <c r="I43" i="12"/>
  <c r="J28" i="8"/>
  <c r="L27" i="10"/>
  <c r="M27" i="10"/>
  <c r="K20" i="10"/>
  <c r="K31" i="9"/>
  <c r="K41" i="9"/>
  <c r="K42" i="9"/>
  <c r="I10" i="10"/>
  <c r="P31" i="11"/>
  <c r="Q31" i="11"/>
  <c r="N20" i="11"/>
  <c r="O20" i="11"/>
  <c r="J31" i="11"/>
  <c r="I31" i="11"/>
  <c r="K20" i="12"/>
  <c r="G20" i="12"/>
  <c r="K27" i="12"/>
  <c r="N31" i="14"/>
  <c r="O31" i="14" s="1"/>
  <c r="G27" i="14"/>
  <c r="G33" i="14"/>
  <c r="G27" i="13"/>
  <c r="G33" i="13"/>
  <c r="H27" i="12"/>
  <c r="I27" i="11"/>
  <c r="I33" i="11"/>
  <c r="K27" i="6"/>
  <c r="K41" i="6"/>
  <c r="K27" i="10"/>
  <c r="I31" i="6"/>
  <c r="I41" i="6"/>
  <c r="I42" i="6"/>
  <c r="H24" i="8"/>
  <c r="H28" i="8"/>
  <c r="H10" i="10"/>
  <c r="H41" i="10"/>
  <c r="M20" i="12"/>
  <c r="H27" i="14"/>
  <c r="H42" i="14"/>
  <c r="H43" i="14"/>
  <c r="H27" i="13"/>
  <c r="M27" i="11"/>
  <c r="M33" i="11"/>
  <c r="G27" i="9"/>
  <c r="G41" i="9"/>
  <c r="G42" i="9"/>
  <c r="F34" i="6"/>
  <c r="F38" i="6"/>
  <c r="N38" i="6"/>
  <c r="O38" i="6"/>
  <c r="I27" i="10"/>
  <c r="I33" i="10"/>
  <c r="M10" i="11"/>
  <c r="M42" i="11"/>
  <c r="N10" i="14"/>
  <c r="O10" i="14" s="1"/>
  <c r="I10" i="14"/>
  <c r="I42" i="14"/>
  <c r="I43" i="14"/>
  <c r="G33" i="10"/>
  <c r="G41" i="10"/>
  <c r="G42" i="10"/>
  <c r="M43" i="13"/>
  <c r="M42" i="12"/>
  <c r="M43" i="12"/>
  <c r="M33" i="12"/>
  <c r="G33" i="12"/>
  <c r="G42" i="12"/>
  <c r="K33" i="10"/>
  <c r="H33" i="11"/>
  <c r="H42" i="11"/>
  <c r="H43" i="11"/>
  <c r="G42" i="13"/>
  <c r="H42" i="12"/>
  <c r="H43" i="12"/>
  <c r="H33" i="12"/>
  <c r="J33" i="11"/>
  <c r="J42" i="11"/>
  <c r="J43" i="11"/>
  <c r="H42" i="9"/>
  <c r="I43" i="11"/>
  <c r="M43" i="11"/>
  <c r="H42" i="10"/>
  <c r="K42" i="6"/>
  <c r="K33" i="12"/>
  <c r="K42" i="12"/>
  <c r="K43" i="12"/>
  <c r="H41" i="6"/>
  <c r="H42" i="6"/>
  <c r="G42" i="14"/>
  <c r="J42" i="9"/>
  <c r="K41" i="10"/>
  <c r="K42" i="10"/>
  <c r="I43" i="13"/>
  <c r="H42" i="13"/>
  <c r="H43" i="13"/>
  <c r="H33" i="13"/>
  <c r="I41" i="10"/>
  <c r="I42" i="10"/>
  <c r="M42" i="14"/>
  <c r="M43" i="14"/>
  <c r="M33" i="14"/>
  <c r="H33" i="14"/>
  <c r="K33" i="16" l="1"/>
  <c r="J33" i="16"/>
  <c r="H33" i="16"/>
  <c r="G33" i="16"/>
  <c r="M33" i="16"/>
  <c r="I33" i="16"/>
  <c r="H42" i="16"/>
  <c r="H43" i="16" s="1"/>
  <c r="K42" i="16"/>
  <c r="K43" i="16" s="1"/>
  <c r="L42" i="16"/>
  <c r="G42" i="16"/>
  <c r="E47" i="16"/>
  <c r="F47" i="16" s="1"/>
  <c r="N38" i="16"/>
  <c r="O38" i="16" s="1"/>
  <c r="M42" i="16"/>
  <c r="M43" i="16" s="1"/>
  <c r="J42" i="16"/>
  <c r="J43" i="16" s="1"/>
  <c r="I42" i="16"/>
  <c r="I43" i="16" s="1"/>
  <c r="E48" i="16"/>
  <c r="F48" i="16" s="1"/>
  <c r="P38" i="16"/>
  <c r="Q38" i="16" s="1"/>
  <c r="J31" i="15"/>
  <c r="G31" i="15"/>
  <c r="J27" i="15"/>
  <c r="K27" i="15"/>
  <c r="G27" i="15"/>
  <c r="E33" i="15"/>
  <c r="H27" i="15"/>
  <c r="N27" i="15"/>
  <c r="O27" i="15" s="1"/>
  <c r="F33" i="15"/>
  <c r="F34" i="15" s="1"/>
  <c r="F38" i="15" s="1"/>
  <c r="E34" i="15"/>
  <c r="E38" i="15" s="1"/>
  <c r="L42" i="15" s="1"/>
  <c r="J10" i="15"/>
  <c r="N10" i="15"/>
  <c r="O10" i="15" s="1"/>
  <c r="I20" i="15"/>
  <c r="M20" i="15"/>
  <c r="G10" i="15"/>
  <c r="K10" i="15"/>
  <c r="J20" i="15"/>
  <c r="N20" i="15"/>
  <c r="O20" i="15" s="1"/>
  <c r="I27" i="15"/>
  <c r="H31" i="15"/>
  <c r="M31" i="15"/>
  <c r="L33" i="15"/>
  <c r="I10" i="15"/>
  <c r="M10" i="15"/>
  <c r="H10" i="15"/>
  <c r="G20" i="15"/>
  <c r="G33" i="15" s="1"/>
  <c r="K20" i="15"/>
  <c r="I31" i="15"/>
  <c r="N31" i="15"/>
  <c r="O31" i="15" s="1"/>
  <c r="H33" i="15" l="1"/>
  <c r="H42" i="15"/>
  <c r="H43" i="15" s="1"/>
  <c r="J33" i="15"/>
  <c r="G42" i="15"/>
  <c r="M42" i="15"/>
  <c r="M43" i="15" s="1"/>
  <c r="M33" i="15"/>
  <c r="K33" i="15"/>
  <c r="I33" i="15"/>
  <c r="I42" i="15"/>
  <c r="I43" i="15" s="1"/>
  <c r="J42" i="15"/>
  <c r="J43" i="15" s="1"/>
  <c r="E48" i="15"/>
  <c r="F48" i="15" s="1"/>
  <c r="P38" i="15"/>
  <c r="Q38" i="15" s="1"/>
  <c r="K42" i="15"/>
  <c r="K43" i="15" s="1"/>
  <c r="E47" i="15"/>
  <c r="F47" i="15" s="1"/>
  <c r="N38" i="15"/>
  <c r="O38" i="15" s="1"/>
</calcChain>
</file>

<file path=xl/sharedStrings.xml><?xml version="1.0" encoding="utf-8"?>
<sst xmlns="http://schemas.openxmlformats.org/spreadsheetml/2006/main" count="1026" uniqueCount="106">
  <si>
    <t>Nosaukums</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</si>
  <si>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</si>
  <si>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</si>
  <si>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</si>
  <si>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</si>
  <si>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</si>
  <si>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</si>
  <si>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</si>
  <si>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</si>
  <si>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</si>
  <si>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LVL</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</si>
  <si>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</si>
  <si>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</si>
  <si>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</si>
  <si>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</si>
  <si>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</si>
  <si>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</si>
  <si>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</si>
  <si>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Finasta plāns "Jūra - Aktīvais"</t>
  </si>
  <si>
    <t>GE Money plāns "Tvists"</t>
  </si>
  <si>
    <t>Plānā pieļaujamie max ieguldījumi akcijās</t>
  </si>
  <si>
    <t>līdz 50%</t>
  </si>
  <si>
    <t>līdz 30%</t>
  </si>
  <si>
    <t>līdz 25%</t>
  </si>
  <si>
    <t>līdz 75%</t>
  </si>
  <si>
    <t>līdz 40%</t>
  </si>
  <si>
    <t>līdz 60%</t>
  </si>
  <si>
    <t>līdz 80%</t>
  </si>
  <si>
    <t>Slēgtais pensiju fonds</t>
  </si>
  <si>
    <t>līdz 20%</t>
  </si>
  <si>
    <t>Citadele Sabalansētais</t>
  </si>
  <si>
    <t>Citadele Aktīvais</t>
  </si>
  <si>
    <t>Citadele Aktīvais USD</t>
  </si>
  <si>
    <t>Finasta plāns "Dzintars - Konservatīvais"</t>
  </si>
  <si>
    <t>** Vēsturiskais ienesīgums negarantē līdzvērtīgu ienesīgumu nākotnē.</t>
  </si>
  <si>
    <t>līdz 100%</t>
  </si>
  <si>
    <t>KOPĀ VISI PENSIJU 3.LĪMEŅA PENSIJU PLĀNI</t>
  </si>
  <si>
    <t>Nordea sabalansētais pensiju plāns</t>
  </si>
  <si>
    <t xml:space="preserve">Finasta plāns "Saule - Sabalansētais" </t>
  </si>
  <si>
    <t>GE Money plāns "Rumba"</t>
  </si>
  <si>
    <t>Swedbank pensiju plāns Dinamika+100</t>
  </si>
  <si>
    <t xml:space="preserve">Plāna darbības sākums </t>
  </si>
  <si>
    <t>"SEB - Sabalansētais" pensiju plāns</t>
  </si>
  <si>
    <t>"SEB Aktīvais" pensiju plāns</t>
  </si>
  <si>
    <t>"SEB Eiropensija"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</si>
  <si>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</si>
  <si>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</si>
  <si>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</si>
  <si>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</si>
  <si>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</si>
  <si>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</si>
  <si>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</si>
  <si>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Pārskats par privāto pensiju fondu (PENSIJU 3.LĪMENIS) pensiju plāniem  31.01.2013</t>
  </si>
  <si>
    <t>Citadele Aktīvais EUR</t>
  </si>
  <si>
    <t>Aktīvi</t>
  </si>
  <si>
    <t>Dalībnieki</t>
  </si>
  <si>
    <t>Pārskats par privāto pensiju fondu 3.līmeņa pensiju plāniem  31.12.2012</t>
  </si>
  <si>
    <t xml:space="preserve">Darbības sākums </t>
  </si>
  <si>
    <t xml:space="preserve">Sabalansētie plāni </t>
  </si>
  <si>
    <t xml:space="preserve"> Nordea sabalansētais pensiju plāns</t>
  </si>
  <si>
    <t>Plāns "SEB - Sabalansētais"</t>
  </si>
  <si>
    <t>Kopā sabalansētie plāni</t>
  </si>
  <si>
    <t>Aktīvie plāni</t>
  </si>
  <si>
    <t xml:space="preserve"> Finasta plāns "Saule - Sabalansētais" </t>
  </si>
  <si>
    <t xml:space="preserve"> GE Money plāns "Rumba"</t>
  </si>
  <si>
    <t>Plāns "SEB Aktīvais"</t>
  </si>
  <si>
    <t xml:space="preserve"> Swedbank pensiju plāns Dinamika+100</t>
  </si>
  <si>
    <t>Citadele Aktīvai EUR</t>
  </si>
  <si>
    <t>Plāns "SEB Eiropensija"</t>
  </si>
  <si>
    <t>Kopā aktīvie plāni</t>
  </si>
  <si>
    <t>Kopā atklāto pensiju fondu plāni</t>
  </si>
  <si>
    <t xml:space="preserve">Plāns "Pirmais Pensiju Plāns ( tikai "Pirmā Slēgtā Pensiju Fonda" akcionāru uzņēmumu darbiniekiem)  </t>
  </si>
  <si>
    <t>Kopā visi 3.līmeņa pensiju plāni</t>
  </si>
  <si>
    <t>Neto aktīvu pieaugums 2013</t>
  </si>
  <si>
    <t>Dalībnieku pieaugums 2013</t>
  </si>
  <si>
    <t>Total</t>
  </si>
  <si>
    <t>Izmaiņas</t>
  </si>
  <si>
    <t>Vidējais nozares</t>
  </si>
  <si>
    <t>*Pensiju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
  </si>
  <si>
    <t>Pārskats par privāto pensiju fondu (PENSIJU 3.LĪMENIS) pensiju plāniem  28.02.2013</t>
  </si>
  <si>
    <t>Pārskats par privāto pensiju fondu (PENSIJU 3.LĪMENIS) pensiju plāniem  31.03.2013</t>
  </si>
  <si>
    <t>Kopš gada sākuma***</t>
  </si>
  <si>
    <t>10 Gadi **</t>
  </si>
  <si>
    <t>Pārskats par privāto pensiju fondu (PENSIJU 3.LĪMENIS) pensiju plāniem  30.04.2013</t>
  </si>
  <si>
    <t>Pārskats par privāto pensiju fondu (PENSIJU 3.LĪMENIS) pensiju plāniem  31.05.2013</t>
  </si>
  <si>
    <t>Aktīvu pieaugums 5M 2013</t>
  </si>
  <si>
    <t>Dalībnieku skaita pieaugums 5M 2013</t>
  </si>
  <si>
    <t>Pārskats par privāto pensiju fondu (PENSIJU 3.LĪMENIS) pensiju plāniem  30.06.2013</t>
  </si>
  <si>
    <t>*** Ienesīgums izteikts abosūtā pieauguma vērtībā no gada sākuma, nevis gada procentu likmē</t>
  </si>
  <si>
    <t>Pārskats par privāto pensiju fondu (PENSIJU 3.LĪMENIS) pensiju plāniem  31.07.2013</t>
  </si>
  <si>
    <t>Aktīvu pieaugums 7M 2013</t>
  </si>
  <si>
    <t>Dalībnieku skaita pieaugums 7M 2013</t>
  </si>
  <si>
    <t>Dalībnieku skaita pieaugums 6M 2013</t>
  </si>
  <si>
    <t>Pārskats par privāto pensiju fondu (PENSIJU 3.LĪMENIS) pensiju plāniem  31.08.2013</t>
  </si>
  <si>
    <t>Aktīvu pieaugums 8M 2013</t>
  </si>
  <si>
    <t>Dalībnieku skaita pieaugums 8M 2013</t>
  </si>
  <si>
    <t>Aktīvu pieaugums 6M 2013</t>
  </si>
  <si>
    <t>Pārskats par privāto pensiju fondu (PENSIJU 3.LĪMENIS) pensiju plāniem  30.09.2013</t>
  </si>
  <si>
    <t>Pārskats par privāto pensiju fondu (PENSIJU 3.LĪMENIS) pensiju plāniem  31.10.2013</t>
  </si>
  <si>
    <t>Citadele plāns "Tvists"</t>
  </si>
  <si>
    <t>Aktīvu pieaugums 10M 2013</t>
  </si>
  <si>
    <t>Dalībnieku skaita pieaugums 10M 2013</t>
  </si>
  <si>
    <t>Aktīvu pieaugums 9M 2013</t>
  </si>
  <si>
    <t>Dalībnieku skaita pieaugums 9M 2013</t>
  </si>
  <si>
    <t xml:space="preserve">Citadele plāns "Rumba" </t>
  </si>
  <si>
    <t>Sakarā ar GE Money pensiju plānu "Rumba"un "Tvists" nodošanu Citadele atklātajam pensiju fondam, ienesīgumi pagaidām netiek norādīti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</si>
</sst>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
  </numFmts>
  <fonts count="34"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2"/>
      <name val="Arial"/>
      <family val="2"/>
      <charset val="186"/>
    </font>
    <font>
      <sz val="9"/>
      <color indexed="12"/>
      <name val="Arial"/>
      <family val="2"/>
      <charset val="186"/>
    </font>
    <font>
      <sz val="10"/>
      <color indexed="17"/>
      <name val="Arial"/>
      <family val="2"/>
      <charset val="186"/>
    </font>
    <font>
      <sz val="10"/>
      <color indexed="10"/>
      <name val="Arial"/>
      <family val="2"/>
      <charset val="186"/>
    </font>
    <font>
      <sz val="8"/>
      <color indexed="21"/>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sz val="8"/>
      <name val="Arial"/>
      <family val="2"/>
      <charset val="186"/>
    </font>
    <font>
      <b/>
      <u/>
      <sz val="9"/>
      <name val="Arial"/>
      <family val="2"/>
      <charset val="186"/>
    </font>
    <font>
      <sz val="9"/>
      <color indexed="62"/>
      <name val="Arial"/>
      <family val="2"/>
      <charset val="186"/>
    </font>
    <font>
      <sz val="9"/>
      <name val="Arial"/>
      <family val="2"/>
      <charset val="186"/>
    </font>
    <font>
      <b/>
      <sz val="9"/>
      <name val="Arial"/>
      <family val="2"/>
      <charset val="186"/>
    </font>
    <font>
      <sz val="9"/>
      <color indexed="10"/>
      <name val="Arial"/>
      <family val="2"/>
      <charset val="186"/>
    </font>
    <font>
      <b/>
      <sz val="9"/>
      <color indexed="10"/>
      <name val="Arial"/>
      <family val="2"/>
      <charset val="186"/>
    </font>
    <font>
      <b/>
      <sz val="8"/>
      <color indexed="21"/>
      <name val="Arial"/>
      <family val="2"/>
      <charset val="186"/>
    </font>
    <font>
      <sz val="9"/>
      <color indexed="30"/>
      <name val="Arial"/>
      <family val="2"/>
      <charset val="186"/>
    </font>
    <font>
      <sz val="8"/>
      <color indexed="17"/>
      <name val="Arial"/>
      <family val="2"/>
      <charset val="186"/>
    </font>
    <font>
      <sz val="8"/>
      <color indexed="12"/>
      <name val="Arial"/>
      <family val="2"/>
      <charset val="186"/>
    </font>
    <font>
      <sz val="8"/>
      <color indexed="10"/>
      <name val="Arial"/>
      <family val="2"/>
      <charset val="186"/>
    </font>
    <font>
      <b/>
      <sz val="8"/>
      <color indexed="12"/>
      <name val="Arial"/>
      <family val="2"/>
      <charset val="186"/>
    </font>
    <font>
      <b/>
      <sz val="9"/>
      <color indexed="30"/>
      <name val="Arial"/>
      <family val="2"/>
      <charset val="186"/>
    </font>
    <font>
      <b/>
      <i/>
      <sz val="9"/>
      <name val="Arial"/>
      <family val="2"/>
      <charset val="186"/>
    </font>
    <font>
      <sz val="8"/>
      <name val="Arial"/>
      <family val="2"/>
      <charset val="186"/>
    </font>
  </fonts>
  <fills count="13">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diagonal/>
    </border>
    <border>
      <left/>
      <right style="thin">
        <color indexed="64"/>
      </right>
      <top style="thin">
        <color indexed="64"/>
      </top>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617">
    <xf numFmtId="0" fontId="0" fillId="0" borderId="0" xfId="0"/>
    <xf numFmtId="0" fontId="2" fillId="0" borderId="0" xfId="0" applyFont="1"/>
    <xf numFmtId="0" fontId="2" fillId="0" borderId="0" xfId="0" applyFont="1" applyBorder="1"/>
    <xf numFmtId="0" fontId="5" fillId="0" borderId="0" xfId="0" applyFont="1" applyFill="1" applyBorder="1" applyAlignment="1">
      <alignment horizontal="right"/>
    </xf>
    <xf numFmtId="0" fontId="7" fillId="0" borderId="0" xfId="0" applyFont="1"/>
    <xf numFmtId="0" fontId="8"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11" fillId="0" borderId="0" xfId="0" applyNumberFormat="1" applyFont="1" applyBorder="1"/>
    <xf numFmtId="0" fontId="10" fillId="0" borderId="0" xfId="0" applyFont="1" applyAlignment="1">
      <alignment horizontal="center"/>
    </xf>
    <xf numFmtId="0" fontId="10" fillId="0" borderId="0" xfId="0" applyNumberFormat="1" applyFont="1" applyBorder="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xf>
    <xf numFmtId="2" fontId="4" fillId="0" borderId="1" xfId="2" applyNumberFormat="1" applyFont="1" applyBorder="1" applyAlignment="1">
      <alignment horizontal="right"/>
    </xf>
    <xf numFmtId="2" fontId="4" fillId="0" borderId="1" xfId="2" applyNumberFormat="1" applyFont="1" applyFill="1" applyBorder="1" applyAlignment="1">
      <alignment horizontal="right"/>
    </xf>
    <xf numFmtId="2" fontId="4" fillId="0" borderId="1" xfId="0" applyNumberFormat="1" applyFont="1" applyBorder="1" applyAlignment="1">
      <alignment horizontal="right"/>
    </xf>
    <xf numFmtId="2" fontId="4" fillId="0" borderId="0" xfId="2" applyNumberFormat="1" applyFont="1" applyFill="1" applyBorder="1" applyAlignment="1">
      <alignment horizontal="right"/>
    </xf>
    <xf numFmtId="0" fontId="9" fillId="0" borderId="0" xfId="0" applyFont="1" applyFill="1" applyBorder="1" applyAlignment="1">
      <alignment horizontal="center"/>
    </xf>
    <xf numFmtId="2" fontId="4" fillId="0" borderId="0" xfId="0" applyNumberFormat="1" applyFont="1" applyFill="1" applyBorder="1" applyAlignment="1">
      <alignment horizontal="right"/>
    </xf>
    <xf numFmtId="0" fontId="10" fillId="0" borderId="0" xfId="0" applyNumberFormat="1" applyFont="1" applyFill="1" applyBorder="1" applyAlignment="1">
      <alignment wrapText="1"/>
    </xf>
    <xf numFmtId="0" fontId="10" fillId="0" borderId="0" xfId="0" applyNumberFormat="1" applyFont="1" applyFill="1" applyBorder="1" applyAlignment="1">
      <alignment horizontal="center" wrapText="1"/>
    </xf>
    <xf numFmtId="0" fontId="2" fillId="0" borderId="0" xfId="0" applyFont="1" applyFill="1"/>
    <xf numFmtId="0" fontId="4" fillId="0" borderId="0" xfId="0" applyFont="1" applyFill="1" applyBorder="1" applyAlignment="1">
      <alignment horizontal="center" wrapText="1"/>
    </xf>
    <xf numFmtId="0" fontId="10" fillId="0" borderId="0" xfId="0" applyFont="1" applyFill="1" applyBorder="1" applyAlignment="1">
      <alignment horizontal="center"/>
    </xf>
    <xf numFmtId="165" fontId="10" fillId="0" borderId="0" xfId="0" applyNumberFormat="1" applyFont="1" applyAlignment="1">
      <alignment horizontal="center"/>
    </xf>
    <xf numFmtId="165" fontId="11" fillId="0" borderId="0" xfId="0" applyNumberFormat="1" applyFont="1" applyBorder="1"/>
    <xf numFmtId="165" fontId="2" fillId="0" borderId="0" xfId="0" applyNumberFormat="1" applyFont="1" applyBorder="1"/>
    <xf numFmtId="165" fontId="2" fillId="0" borderId="0" xfId="0" applyNumberFormat="1" applyFont="1"/>
    <xf numFmtId="0" fontId="12" fillId="0" borderId="0" xfId="0" applyFont="1"/>
    <xf numFmtId="0" fontId="12" fillId="0" borderId="0"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5" fontId="4" fillId="0" borderId="1" xfId="0" applyNumberFormat="1" applyFont="1" applyBorder="1" applyAlignment="1">
      <alignment horizontal="right" wrapText="1"/>
    </xf>
    <xf numFmtId="3" fontId="4" fillId="0" borderId="1" xfId="0" applyNumberFormat="1" applyFont="1" applyBorder="1" applyAlignment="1">
      <alignment horizontal="right" wrapText="1"/>
    </xf>
    <xf numFmtId="2" fontId="4" fillId="0" borderId="1" xfId="0" applyNumberFormat="1" applyFont="1" applyBorder="1" applyAlignment="1">
      <alignment horizontal="right" wrapText="1"/>
    </xf>
    <xf numFmtId="0" fontId="12"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3" fontId="4" fillId="0" borderId="1" xfId="0" applyNumberFormat="1" applyFont="1" applyFill="1" applyBorder="1" applyAlignment="1"/>
    <xf numFmtId="2" fontId="4" fillId="0" borderId="1" xfId="2" applyNumberFormat="1" applyFont="1" applyBorder="1" applyAlignment="1"/>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2" fontId="4" fillId="0" borderId="1" xfId="0" applyNumberFormat="1" applyFont="1" applyFill="1" applyBorder="1" applyAlignment="1">
      <alignment horizontal="right"/>
    </xf>
    <xf numFmtId="0" fontId="4" fillId="0" borderId="1" xfId="0" applyFont="1" applyFill="1" applyBorder="1" applyAlignment="1">
      <alignment horizontal="right"/>
    </xf>
    <xf numFmtId="2" fontId="4" fillId="0" borderId="1" xfId="0" applyNumberFormat="1" applyFont="1" applyFill="1" applyBorder="1" applyAlignment="1">
      <alignment horizontal="right" wrapText="1"/>
    </xf>
    <xf numFmtId="49" fontId="4" fillId="0" borderId="1" xfId="0" applyNumberFormat="1" applyFont="1" applyFill="1" applyBorder="1" applyAlignment="1">
      <alignment horizontal="right" wrapText="1"/>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14" fontId="4" fillId="0" borderId="1" xfId="0" applyNumberFormat="1" applyFont="1" applyFill="1" applyBorder="1" applyAlignment="1"/>
    <xf numFmtId="3" fontId="3" fillId="0" borderId="0" xfId="2" applyNumberFormat="1" applyFont="1" applyFill="1" applyBorder="1" applyAlignment="1"/>
    <xf numFmtId="3" fontId="3" fillId="0" borderId="0" xfId="0" applyNumberFormat="1" applyFont="1" applyFill="1" applyBorder="1" applyAlignment="1"/>
    <xf numFmtId="0" fontId="12" fillId="0" borderId="0" xfId="0" applyFont="1" applyFill="1" applyBorder="1"/>
    <xf numFmtId="3" fontId="4" fillId="0" borderId="3" xfId="0" applyNumberFormat="1" applyFont="1" applyBorder="1" applyAlignment="1"/>
    <xf numFmtId="2" fontId="4" fillId="0" borderId="2" xfId="2" applyNumberFormat="1" applyFont="1" applyBorder="1" applyAlignment="1">
      <alignment horizontal="right"/>
    </xf>
    <xf numFmtId="2" fontId="4" fillId="0" borderId="2" xfId="2" applyNumberFormat="1" applyFont="1" applyFill="1" applyBorder="1" applyAlignment="1">
      <alignment horizontal="right"/>
    </xf>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5"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3" fontId="4" fillId="0" borderId="1" xfId="0" applyNumberFormat="1" applyFont="1" applyBorder="1" applyAlignment="1"/>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5" fontId="3" fillId="0" borderId="0" xfId="0" applyNumberFormat="1" applyFont="1" applyFill="1" applyBorder="1" applyAlignment="1"/>
    <xf numFmtId="2" fontId="3" fillId="0" borderId="0" xfId="0" applyNumberFormat="1" applyFont="1" applyFill="1" applyBorder="1" applyAlignment="1"/>
    <xf numFmtId="0" fontId="4" fillId="0" borderId="0" xfId="0" applyFont="1" applyBorder="1" applyAlignment="1">
      <alignment horizontal="center" wrapText="1"/>
    </xf>
    <xf numFmtId="165"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2" fontId="3" fillId="2" borderId="1" xfId="2" applyNumberFormat="1" applyFont="1" applyFill="1" applyBorder="1" applyAlignment="1">
      <alignment horizontal="right"/>
    </xf>
    <xf numFmtId="2" fontId="3" fillId="2" borderId="1" xfId="2" applyNumberFormat="1"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165" fontId="13" fillId="6" borderId="5" xfId="0" applyNumberFormat="1" applyFont="1" applyFill="1" applyBorder="1" applyAlignment="1">
      <alignment horizontal="right" wrapText="1"/>
    </xf>
    <xf numFmtId="3" fontId="13" fillId="6" borderId="6" xfId="0" applyNumberFormat="1" applyFont="1" applyFill="1" applyBorder="1" applyAlignment="1">
      <alignment horizontal="right" wrapText="1"/>
    </xf>
    <xf numFmtId="0" fontId="14" fillId="6" borderId="6" xfId="0" applyFont="1" applyFill="1" applyBorder="1" applyAlignment="1">
      <alignment horizontal="center" vertical="center" wrapText="1"/>
    </xf>
    <xf numFmtId="14" fontId="4" fillId="0" borderId="1" xfId="0" applyNumberFormat="1" applyFont="1" applyBorder="1" applyAlignment="1">
      <alignment horizontal="right" wrapText="1"/>
    </xf>
    <xf numFmtId="0" fontId="19" fillId="0" borderId="7" xfId="0" applyFont="1" applyFill="1" applyBorder="1" applyAlignment="1">
      <alignment horizontal="left" wrapText="1"/>
    </xf>
    <xf numFmtId="2" fontId="4" fillId="0" borderId="8" xfId="2" applyNumberFormat="1" applyFont="1" applyFill="1" applyBorder="1" applyAlignment="1">
      <alignment horizontal="right"/>
    </xf>
    <xf numFmtId="0" fontId="4" fillId="0" borderId="7" xfId="0" applyFont="1" applyFill="1" applyBorder="1" applyAlignment="1">
      <alignment horizontal="left" wrapText="1"/>
    </xf>
    <xf numFmtId="2" fontId="4" fillId="0" borderId="8" xfId="0" applyNumberFormat="1" applyFont="1" applyFill="1" applyBorder="1" applyAlignment="1">
      <alignment horizontal="right"/>
    </xf>
    <xf numFmtId="0" fontId="3" fillId="0" borderId="7" xfId="0" applyFont="1" applyFill="1" applyBorder="1" applyAlignment="1">
      <alignment horizontal="left" wrapText="1"/>
    </xf>
    <xf numFmtId="2" fontId="3" fillId="0" borderId="8" xfId="0" applyNumberFormat="1" applyFont="1" applyFill="1" applyBorder="1" applyAlignment="1"/>
    <xf numFmtId="0" fontId="20" fillId="0" borderId="1" xfId="0" applyFont="1" applyBorder="1" applyAlignment="1">
      <alignment wrapText="1"/>
    </xf>
    <xf numFmtId="0" fontId="20" fillId="0" borderId="1" xfId="0" applyFont="1" applyFill="1" applyBorder="1" applyAlignment="1">
      <alignment wrapText="1"/>
    </xf>
    <xf numFmtId="0" fontId="20" fillId="0" borderId="2" xfId="0" applyFont="1" applyBorder="1" applyAlignment="1">
      <alignmen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0" fillId="0" borderId="6" xfId="0" applyFont="1" applyFill="1" applyBorder="1" applyAlignment="1">
      <alignment horizontal="left" wrapText="1"/>
    </xf>
    <xf numFmtId="165" fontId="21" fillId="0" borderId="1" xfId="0" applyNumberFormat="1" applyFont="1" applyFill="1" applyBorder="1"/>
    <xf numFmtId="165" fontId="21" fillId="0" borderId="1" xfId="0" applyNumberFormat="1" applyFont="1" applyFill="1" applyBorder="1" applyAlignment="1">
      <alignment horizontal="right"/>
    </xf>
    <xf numFmtId="165" fontId="21" fillId="0" borderId="1" xfId="0" applyNumberFormat="1" applyFont="1" applyFill="1" applyBorder="1" applyAlignment="1"/>
    <xf numFmtId="165" fontId="21" fillId="0" borderId="2" xfId="0" applyNumberFormat="1" applyFont="1" applyBorder="1" applyAlignment="1"/>
    <xf numFmtId="165" fontId="22" fillId="3" borderId="1" xfId="0" applyNumberFormat="1" applyFont="1" applyFill="1" applyBorder="1" applyAlignment="1">
      <alignment horizontal="right"/>
    </xf>
    <xf numFmtId="3" fontId="4" fillId="0" borderId="1" xfId="0" applyNumberFormat="1" applyFont="1" applyFill="1" applyBorder="1"/>
    <xf numFmtId="3" fontId="3" fillId="0" borderId="0" xfId="0" applyNumberFormat="1" applyFont="1" applyAlignment="1">
      <alignment horizontal="center"/>
    </xf>
    <xf numFmtId="3" fontId="4" fillId="0" borderId="0" xfId="0" applyNumberFormat="1" applyFont="1" applyBorder="1"/>
    <xf numFmtId="3" fontId="4" fillId="0" borderId="0" xfId="0" applyNumberFormat="1" applyFont="1"/>
    <xf numFmtId="165" fontId="21" fillId="0" borderId="1" xfId="0" applyNumberFormat="1" applyFont="1" applyBorder="1" applyAlignment="1"/>
    <xf numFmtId="165" fontId="22" fillId="2" borderId="1" xfId="2" applyNumberFormat="1" applyFont="1" applyFill="1" applyBorder="1" applyAlignment="1"/>
    <xf numFmtId="165" fontId="22" fillId="0" borderId="0" xfId="2" applyNumberFormat="1" applyFont="1" applyFill="1" applyBorder="1" applyAlignment="1"/>
    <xf numFmtId="165" fontId="22" fillId="2" borderId="1" xfId="0" applyNumberFormat="1" applyFont="1" applyFill="1" applyBorder="1" applyAlignment="1"/>
    <xf numFmtId="165" fontId="22" fillId="0" borderId="0" xfId="0" applyNumberFormat="1" applyFont="1" applyFill="1" applyBorder="1" applyAlignment="1"/>
    <xf numFmtId="165" fontId="22" fillId="4" borderId="1" xfId="0" applyNumberFormat="1" applyFont="1" applyFill="1" applyBorder="1" applyAlignment="1"/>
    <xf numFmtId="0" fontId="4" fillId="0" borderId="7" xfId="0" applyFont="1" applyFill="1" applyBorder="1" applyAlignment="1">
      <alignment horizontal="center" wrapText="1"/>
    </xf>
    <xf numFmtId="0" fontId="4" fillId="0" borderId="0" xfId="2" applyNumberFormat="1" applyFont="1" applyFill="1" applyBorder="1"/>
    <xf numFmtId="3" fontId="4" fillId="0" borderId="0" xfId="2" applyNumberFormat="1" applyFont="1" applyFill="1" applyBorder="1"/>
    <xf numFmtId="0" fontId="4" fillId="0" borderId="0" xfId="0" applyNumberFormat="1" applyFont="1" applyFill="1" applyBorder="1"/>
    <xf numFmtId="0" fontId="4" fillId="0" borderId="0" xfId="0" applyNumberFormat="1" applyFont="1" applyFill="1" applyBorder="1" applyAlignment="1">
      <alignment horizontal="right"/>
    </xf>
    <xf numFmtId="0" fontId="4" fillId="0" borderId="0" xfId="2" applyNumberFormat="1" applyFont="1" applyFill="1" applyBorder="1" applyAlignment="1">
      <alignment horizontal="right" readingOrder="1"/>
    </xf>
    <xf numFmtId="0" fontId="6" fillId="0" borderId="0" xfId="0" applyNumberFormat="1" applyFont="1" applyFill="1" applyBorder="1" applyAlignment="1">
      <alignment horizontal="right"/>
    </xf>
    <xf numFmtId="3" fontId="6" fillId="0" borderId="0" xfId="0" applyNumberFormat="1" applyFont="1" applyFill="1" applyBorder="1" applyAlignment="1">
      <alignment horizontal="right"/>
    </xf>
    <xf numFmtId="0" fontId="4" fillId="0" borderId="0" xfId="0" applyNumberFormat="1" applyFont="1" applyFill="1" applyBorder="1" applyAlignment="1">
      <alignment horizontal="center" wrapText="1"/>
    </xf>
    <xf numFmtId="164" fontId="4" fillId="0" borderId="0" xfId="2" applyNumberFormat="1" applyFont="1" applyFill="1" applyBorder="1"/>
    <xf numFmtId="3" fontId="4" fillId="0" borderId="0" xfId="0" applyNumberFormat="1" applyFont="1" applyFill="1" applyBorder="1"/>
    <xf numFmtId="0" fontId="4" fillId="0" borderId="9" xfId="2" applyNumberFormat="1" applyFont="1" applyFill="1" applyBorder="1"/>
    <xf numFmtId="3" fontId="4" fillId="0" borderId="9" xfId="0" applyNumberFormat="1" applyFont="1" applyFill="1" applyBorder="1"/>
    <xf numFmtId="164" fontId="3" fillId="2" borderId="0" xfId="2" applyNumberFormat="1" applyFont="1" applyFill="1" applyBorder="1"/>
    <xf numFmtId="1" fontId="3" fillId="2" borderId="0" xfId="2" applyNumberFormat="1" applyFont="1" applyFill="1" applyBorder="1"/>
    <xf numFmtId="0" fontId="4" fillId="0" borderId="0" xfId="2" applyNumberFormat="1" applyFont="1" applyFill="1" applyBorder="1" applyAlignment="1">
      <alignment horizontal="right"/>
    </xf>
    <xf numFmtId="0" fontId="4" fillId="0" borderId="9" xfId="0" applyNumberFormat="1" applyFont="1" applyFill="1" applyBorder="1"/>
    <xf numFmtId="0" fontId="3" fillId="2" borderId="0" xfId="0" applyNumberFormat="1" applyFont="1" applyFill="1" applyBorder="1"/>
    <xf numFmtId="0" fontId="4" fillId="0" borderId="7" xfId="2" applyNumberFormat="1" applyFont="1" applyFill="1" applyBorder="1" applyAlignment="1">
      <alignment horizontal="right" readingOrder="1"/>
    </xf>
    <xf numFmtId="0" fontId="4" fillId="0" borderId="7" xfId="0" applyNumberFormat="1" applyFont="1" applyFill="1" applyBorder="1"/>
    <xf numFmtId="164" fontId="6" fillId="0" borderId="0" xfId="2" applyNumberFormat="1" applyFont="1" applyFill="1" applyBorder="1" applyAlignment="1">
      <alignment horizontal="right"/>
    </xf>
    <xf numFmtId="1" fontId="6" fillId="0" borderId="0" xfId="2" applyNumberFormat="1" applyFont="1" applyFill="1" applyBorder="1" applyAlignment="1">
      <alignment horizontal="right"/>
    </xf>
    <xf numFmtId="164" fontId="23" fillId="0" borderId="0" xfId="2" applyNumberFormat="1" applyFont="1" applyFill="1" applyBorder="1" applyAlignment="1">
      <alignment horizontal="right" readingOrder="1"/>
    </xf>
    <xf numFmtId="3" fontId="23" fillId="0" borderId="0" xfId="2" applyNumberFormat="1" applyFont="1" applyFill="1" applyBorder="1" applyAlignment="1">
      <alignment horizontal="right" readingOrder="1"/>
    </xf>
    <xf numFmtId="3" fontId="4" fillId="0" borderId="0" xfId="0" applyNumberFormat="1" applyFont="1" applyBorder="1" applyAlignment="1">
      <alignment readingOrder="1"/>
    </xf>
    <xf numFmtId="0" fontId="4" fillId="7" borderId="7" xfId="0" applyNumberFormat="1" applyFont="1" applyFill="1" applyBorder="1"/>
    <xf numFmtId="164" fontId="24" fillId="0" borderId="0" xfId="0" applyNumberFormat="1" applyFont="1" applyFill="1" applyBorder="1"/>
    <xf numFmtId="3" fontId="24" fillId="0" borderId="0" xfId="0" applyNumberFormat="1" applyFont="1" applyFill="1" applyBorder="1"/>
    <xf numFmtId="0" fontId="7" fillId="0" borderId="0" xfId="0" applyFont="1" applyBorder="1"/>
    <xf numFmtId="0" fontId="10" fillId="0" borderId="1" xfId="0" applyFont="1" applyBorder="1" applyAlignment="1">
      <alignment horizontal="center" vertical="center"/>
    </xf>
    <xf numFmtId="0" fontId="2" fillId="0" borderId="7" xfId="0" applyFont="1" applyBorder="1"/>
    <xf numFmtId="0" fontId="10" fillId="0" borderId="4" xfId="0" applyFont="1" applyBorder="1" applyAlignment="1">
      <alignment horizontal="center" vertical="center" wrapText="1"/>
    </xf>
    <xf numFmtId="2" fontId="4" fillId="0" borderId="4" xfId="2" applyNumberFormat="1" applyFont="1" applyFill="1" applyBorder="1" applyAlignment="1">
      <alignment horizontal="right"/>
    </xf>
    <xf numFmtId="164" fontId="4" fillId="0" borderId="1" xfId="0" applyNumberFormat="1" applyFont="1" applyFill="1" applyBorder="1" applyAlignment="1">
      <alignment horizontal="right"/>
    </xf>
    <xf numFmtId="3" fontId="4" fillId="0" borderId="4" xfId="0" applyNumberFormat="1" applyFont="1" applyFill="1" applyBorder="1" applyAlignment="1">
      <alignment horizontal="right"/>
    </xf>
    <xf numFmtId="2" fontId="4" fillId="0" borderId="4" xfId="0" applyNumberFormat="1" applyFont="1" applyBorder="1" applyAlignment="1">
      <alignment horizontal="right"/>
    </xf>
    <xf numFmtId="0" fontId="26" fillId="0" borderId="1" xfId="0" applyFont="1" applyFill="1" applyBorder="1" applyAlignment="1">
      <alignment wrapText="1"/>
    </xf>
    <xf numFmtId="0" fontId="4" fillId="0" borderId="0" xfId="0" applyFont="1" applyAlignment="1">
      <alignment horizontal="center"/>
    </xf>
    <xf numFmtId="0" fontId="4" fillId="8" borderId="1" xfId="0" applyFont="1" applyFill="1" applyBorder="1" applyAlignment="1">
      <alignment horizontal="center" wrapText="1"/>
    </xf>
    <xf numFmtId="2" fontId="4" fillId="0" borderId="10" xfId="2" applyNumberFormat="1" applyFont="1" applyBorder="1" applyAlignment="1">
      <alignment horizontal="right"/>
    </xf>
    <xf numFmtId="2" fontId="4" fillId="0" borderId="10" xfId="2" applyNumberFormat="1" applyFont="1" applyFill="1" applyBorder="1" applyAlignment="1">
      <alignment horizontal="right"/>
    </xf>
    <xf numFmtId="2" fontId="4" fillId="0" borderId="11" xfId="2" applyNumberFormat="1" applyFont="1" applyFill="1" applyBorder="1" applyAlignment="1">
      <alignment horizontal="right"/>
    </xf>
    <xf numFmtId="2" fontId="4" fillId="0" borderId="12" xfId="2" applyNumberFormat="1" applyFont="1" applyBorder="1" applyAlignment="1">
      <alignment horizontal="right"/>
    </xf>
    <xf numFmtId="2" fontId="4" fillId="0" borderId="12" xfId="2" applyNumberFormat="1" applyFont="1" applyFill="1" applyBorder="1" applyAlignment="1">
      <alignment horizontal="right"/>
    </xf>
    <xf numFmtId="164" fontId="4" fillId="0" borderId="10" xfId="0" applyNumberFormat="1" applyFont="1" applyFill="1" applyBorder="1" applyAlignment="1">
      <alignment horizontal="right"/>
    </xf>
    <xf numFmtId="3" fontId="4" fillId="0" borderId="11" xfId="0" applyNumberFormat="1" applyFont="1" applyFill="1" applyBorder="1" applyAlignment="1">
      <alignment horizontal="right"/>
    </xf>
    <xf numFmtId="2" fontId="4" fillId="0" borderId="10" xfId="0" applyNumberFormat="1" applyFont="1" applyBorder="1" applyAlignment="1">
      <alignment horizontal="right"/>
    </xf>
    <xf numFmtId="2" fontId="4" fillId="0" borderId="11" xfId="0" applyNumberFormat="1" applyFont="1" applyBorder="1" applyAlignment="1">
      <alignment horizontal="right"/>
    </xf>
    <xf numFmtId="164" fontId="24" fillId="0" borderId="13" xfId="0" applyNumberFormat="1" applyFont="1" applyBorder="1" applyAlignment="1">
      <alignment horizontal="right" wrapText="1"/>
    </xf>
    <xf numFmtId="3" fontId="24" fillId="0" borderId="14" xfId="0" applyNumberFormat="1" applyFont="1" applyBorder="1" applyAlignment="1">
      <alignment horizontal="right" wrapText="1"/>
    </xf>
    <xf numFmtId="0" fontId="10" fillId="0" borderId="15" xfId="0" applyNumberFormat="1" applyFont="1" applyBorder="1" applyAlignment="1">
      <alignment wrapText="1"/>
    </xf>
    <xf numFmtId="2" fontId="23" fillId="0" borderId="0" xfId="0" applyNumberFormat="1" applyFont="1" applyFill="1" applyBorder="1"/>
    <xf numFmtId="0" fontId="8" fillId="0" borderId="0" xfId="0" applyFont="1" applyBorder="1"/>
    <xf numFmtId="0" fontId="3" fillId="0" borderId="0" xfId="0" applyNumberFormat="1" applyFont="1" applyFill="1" applyBorder="1" applyAlignment="1">
      <alignment wrapText="1"/>
    </xf>
    <xf numFmtId="2" fontId="11" fillId="0" borderId="0" xfId="0" applyNumberFormat="1" applyFont="1" applyBorder="1"/>
    <xf numFmtId="166" fontId="2" fillId="0" borderId="0" xfId="0" applyNumberFormat="1" applyFont="1" applyBorder="1"/>
    <xf numFmtId="1" fontId="2" fillId="0" borderId="0" xfId="0" applyNumberFormat="1" applyFont="1" applyBorder="1"/>
    <xf numFmtId="49" fontId="6" fillId="0" borderId="0" xfId="0" applyNumberFormat="1" applyFont="1" applyFill="1" applyBorder="1" applyAlignment="1">
      <alignment horizontal="right" vertical="center" wrapText="1"/>
    </xf>
    <xf numFmtId="2" fontId="6" fillId="0" borderId="0" xfId="0" applyNumberFormat="1" applyFont="1" applyFill="1" applyBorder="1" applyAlignment="1">
      <alignment horizontal="right" vertical="center" wrapText="1"/>
    </xf>
    <xf numFmtId="0" fontId="10" fillId="0" borderId="0" xfId="0" applyFont="1" applyFill="1" applyBorder="1" applyAlignment="1">
      <alignment horizontal="center" wrapText="1"/>
    </xf>
    <xf numFmtId="10" fontId="11" fillId="0" borderId="0" xfId="0" applyNumberFormat="1" applyFont="1" applyFill="1" applyBorder="1" applyAlignment="1"/>
    <xf numFmtId="0" fontId="27" fillId="0" borderId="0" xfId="0" applyFont="1" applyAlignment="1"/>
    <xf numFmtId="0" fontId="11" fillId="0" borderId="0" xfId="0" applyFont="1" applyAlignment="1"/>
    <xf numFmtId="2" fontId="11" fillId="0" borderId="0" xfId="2" applyNumberFormat="1" applyFont="1" applyFill="1" applyBorder="1" applyAlignment="1"/>
    <xf numFmtId="2" fontId="11" fillId="0" borderId="0" xfId="2" applyNumberFormat="1" applyFont="1" applyFill="1" applyBorder="1" applyAlignment="1">
      <alignment horizontal="right"/>
    </xf>
    <xf numFmtId="0" fontId="11" fillId="0" borderId="0" xfId="0" applyFont="1" applyBorder="1" applyAlignment="1"/>
    <xf numFmtId="2" fontId="11" fillId="0" borderId="0" xfId="0" applyNumberFormat="1" applyFont="1" applyFill="1" applyBorder="1" applyAlignment="1">
      <alignment horizontal="right" wrapText="1"/>
    </xf>
    <xf numFmtId="2" fontId="10" fillId="0" borderId="0" xfId="0" applyNumberFormat="1" applyFont="1" applyFill="1" applyBorder="1" applyAlignment="1">
      <alignment horizontal="right" wrapText="1"/>
    </xf>
    <xf numFmtId="0" fontId="10" fillId="0" borderId="0" xfId="0" applyFont="1" applyFill="1" applyAlignment="1"/>
    <xf numFmtId="2" fontId="10" fillId="0" borderId="0" xfId="2" applyNumberFormat="1" applyFont="1" applyFill="1" applyBorder="1" applyAlignment="1"/>
    <xf numFmtId="0" fontId="10" fillId="0" borderId="0" xfId="0" applyFont="1" applyAlignment="1"/>
    <xf numFmtId="2" fontId="10" fillId="0" borderId="0" xfId="0" applyNumberFormat="1" applyFont="1" applyFill="1" applyBorder="1" applyAlignment="1"/>
    <xf numFmtId="0" fontId="29" fillId="0" borderId="0" xfId="0" applyFont="1" applyAlignment="1"/>
    <xf numFmtId="0" fontId="28" fillId="0" borderId="0" xfId="0" applyFont="1" applyFill="1" applyBorder="1" applyAlignment="1">
      <alignment horizontal="right"/>
    </xf>
    <xf numFmtId="10" fontId="11" fillId="0" borderId="0" xfId="2" applyNumberFormat="1" applyFont="1" applyFill="1" applyBorder="1" applyAlignment="1"/>
    <xf numFmtId="0" fontId="11" fillId="0" borderId="0" xfId="0" applyFont="1" applyFill="1" applyBorder="1" applyAlignment="1"/>
    <xf numFmtId="2" fontId="10" fillId="9" borderId="0" xfId="0" applyNumberFormat="1" applyFont="1" applyFill="1" applyBorder="1" applyAlignment="1">
      <alignment horizontal="right" wrapText="1"/>
    </xf>
    <xf numFmtId="9" fontId="10" fillId="9" borderId="0" xfId="2" applyNumberFormat="1" applyFont="1" applyFill="1" applyBorder="1" applyAlignment="1">
      <alignment horizontal="right" wrapText="1"/>
    </xf>
    <xf numFmtId="3" fontId="10" fillId="9" borderId="0" xfId="0" applyNumberFormat="1" applyFont="1" applyFill="1" applyAlignment="1"/>
    <xf numFmtId="9" fontId="10" fillId="9" borderId="0" xfId="2" applyFont="1" applyFill="1" applyAlignment="1"/>
    <xf numFmtId="2" fontId="10" fillId="0" borderId="0" xfId="0" applyNumberFormat="1" applyFont="1" applyFill="1" applyBorder="1" applyAlignment="1">
      <alignment horizontal="right"/>
    </xf>
    <xf numFmtId="2" fontId="10" fillId="0" borderId="0" xfId="2" applyNumberFormat="1" applyFont="1" applyFill="1" applyBorder="1" applyAlignment="1">
      <alignment horizontal="right"/>
    </xf>
    <xf numFmtId="2" fontId="10" fillId="9" borderId="0" xfId="2" applyNumberFormat="1" applyFont="1" applyFill="1" applyBorder="1" applyAlignment="1">
      <alignment horizontal="right"/>
    </xf>
    <xf numFmtId="2" fontId="10" fillId="9" borderId="0" xfId="0" applyNumberFormat="1" applyFont="1" applyFill="1" applyBorder="1" applyAlignment="1">
      <alignment horizontal="right"/>
    </xf>
    <xf numFmtId="9" fontId="10" fillId="9" borderId="0" xfId="2" applyFont="1" applyFill="1" applyBorder="1" applyAlignment="1">
      <alignment horizontal="right"/>
    </xf>
    <xf numFmtId="0" fontId="30" fillId="0" borderId="0" xfId="0" applyFont="1" applyFill="1" applyBorder="1" applyAlignment="1"/>
    <xf numFmtId="10" fontId="10" fillId="9" borderId="0" xfId="2" applyNumberFormat="1" applyFont="1" applyFill="1" applyAlignment="1"/>
    <xf numFmtId="165" fontId="10" fillId="9" borderId="0" xfId="0" applyNumberFormat="1" applyFont="1" applyFill="1" applyBorder="1" applyAlignment="1">
      <alignment horizontal="center" wrapText="1"/>
    </xf>
    <xf numFmtId="2" fontId="3" fillId="9" borderId="16" xfId="2" applyNumberFormat="1" applyFont="1" applyFill="1" applyBorder="1" applyAlignment="1">
      <alignment horizontal="right"/>
    </xf>
    <xf numFmtId="2" fontId="3" fillId="9" borderId="16" xfId="0" applyNumberFormat="1" applyFont="1" applyFill="1" applyBorder="1" applyAlignment="1">
      <alignment horizontal="right"/>
    </xf>
    <xf numFmtId="2" fontId="3" fillId="9" borderId="0" xfId="0" applyNumberFormat="1" applyFont="1" applyFill="1" applyBorder="1" applyAlignment="1">
      <alignment horizontal="right" wrapText="1"/>
    </xf>
    <xf numFmtId="2" fontId="3" fillId="9" borderId="0" xfId="2" applyNumberFormat="1" applyFont="1" applyFill="1" applyBorder="1" applyAlignment="1">
      <alignment horizontal="right"/>
    </xf>
    <xf numFmtId="2" fontId="3" fillId="9" borderId="0" xfId="0" applyNumberFormat="1" applyFont="1" applyFill="1" applyBorder="1" applyAlignment="1">
      <alignment horizontal="right"/>
    </xf>
    <xf numFmtId="2" fontId="3" fillId="9" borderId="0" xfId="0" applyNumberFormat="1" applyFont="1" applyFill="1" applyBorder="1" applyAlignment="1"/>
    <xf numFmtId="2" fontId="10" fillId="3" borderId="0" xfId="0" applyNumberFormat="1" applyFont="1" applyFill="1" applyAlignment="1">
      <alignment horizontal="center"/>
    </xf>
    <xf numFmtId="10" fontId="10" fillId="9" borderId="0" xfId="2" applyNumberFormat="1" applyFont="1" applyFill="1" applyBorder="1" applyAlignment="1">
      <alignment horizontal="center" wrapText="1"/>
    </xf>
    <xf numFmtId="0" fontId="4" fillId="0" borderId="1" xfId="0" applyNumberFormat="1" applyFont="1" applyFill="1" applyBorder="1" applyAlignment="1">
      <alignment horizontal="right" wrapText="1"/>
    </xf>
    <xf numFmtId="0" fontId="26" fillId="0" borderId="1" xfId="0" applyFont="1" applyBorder="1" applyAlignment="1">
      <alignment horizontal="left" wrapText="1"/>
    </xf>
    <xf numFmtId="165" fontId="4" fillId="0" borderId="1" xfId="0" applyNumberFormat="1" applyFont="1" applyFill="1" applyBorder="1" applyAlignment="1"/>
    <xf numFmtId="0" fontId="4" fillId="0" borderId="1" xfId="0" applyFont="1" applyFill="1" applyBorder="1" applyAlignment="1"/>
    <xf numFmtId="2" fontId="4" fillId="0" borderId="4" xfId="2" applyNumberFormat="1" applyFont="1" applyBorder="1" applyAlignment="1"/>
    <xf numFmtId="0" fontId="26" fillId="0" borderId="1" xfId="0" applyFont="1" applyFill="1" applyBorder="1" applyAlignment="1">
      <alignment horizontal="left" wrapText="1"/>
    </xf>
    <xf numFmtId="0" fontId="26" fillId="8" borderId="1" xfId="0" applyFont="1" applyFill="1" applyBorder="1" applyAlignment="1">
      <alignment horizontal="left" wrapText="1"/>
    </xf>
    <xf numFmtId="14" fontId="4" fillId="8" borderId="1" xfId="0" applyNumberFormat="1" applyFont="1" applyFill="1" applyBorder="1" applyAlignment="1">
      <alignment horizontal="right" wrapText="1"/>
    </xf>
    <xf numFmtId="164" fontId="4" fillId="8" borderId="1" xfId="0" applyNumberFormat="1" applyFont="1" applyFill="1" applyBorder="1" applyAlignment="1"/>
    <xf numFmtId="3" fontId="4" fillId="8" borderId="1" xfId="0" applyNumberFormat="1" applyFont="1" applyFill="1" applyBorder="1" applyAlignment="1"/>
    <xf numFmtId="2" fontId="4" fillId="8" borderId="1" xfId="0" applyNumberFormat="1" applyFont="1" applyFill="1" applyBorder="1" applyAlignment="1">
      <alignment horizontal="right" wrapText="1"/>
    </xf>
    <xf numFmtId="0" fontId="24" fillId="8" borderId="1" xfId="0" applyNumberFormat="1" applyFont="1" applyFill="1" applyBorder="1" applyAlignment="1">
      <alignment horizontal="right" wrapText="1"/>
    </xf>
    <xf numFmtId="2" fontId="4" fillId="8" borderId="4" xfId="0" applyNumberFormat="1" applyFont="1" applyFill="1" applyBorder="1" applyAlignment="1">
      <alignment horizontal="right" wrapText="1"/>
    </xf>
    <xf numFmtId="0" fontId="26" fillId="0" borderId="2" xfId="0" applyFont="1" applyBorder="1" applyAlignment="1">
      <alignment horizontal="left" wrapText="1"/>
    </xf>
    <xf numFmtId="164" fontId="4" fillId="0" borderId="1" xfId="0" applyNumberFormat="1" applyFont="1" applyBorder="1" applyAlignment="1"/>
    <xf numFmtId="0" fontId="4" fillId="0" borderId="4" xfId="0" applyFont="1" applyBorder="1" applyAlignment="1"/>
    <xf numFmtId="0" fontId="26" fillId="0" borderId="13" xfId="0" applyFont="1" applyBorder="1" applyAlignment="1">
      <alignment horizontal="center" wrapText="1"/>
    </xf>
    <xf numFmtId="2" fontId="4" fillId="0" borderId="4" xfId="0" applyNumberFormat="1" applyFont="1" applyFill="1" applyBorder="1" applyAlignment="1">
      <alignment horizontal="right"/>
    </xf>
    <xf numFmtId="14" fontId="4" fillId="8" borderId="1" xfId="0" applyNumberFormat="1" applyFont="1" applyFill="1" applyBorder="1" applyAlignment="1">
      <alignment horizontal="right"/>
    </xf>
    <xf numFmtId="0" fontId="26" fillId="0" borderId="10" xfId="0" applyFont="1" applyFill="1" applyBorder="1" applyAlignment="1">
      <alignment horizontal="left" wrapText="1"/>
    </xf>
    <xf numFmtId="0" fontId="4" fillId="0" borderId="10" xfId="0" applyFont="1" applyBorder="1" applyAlignment="1">
      <alignment horizontal="center" wrapText="1"/>
    </xf>
    <xf numFmtId="14" fontId="4" fillId="0" borderId="10" xfId="0" applyNumberFormat="1" applyFont="1" applyFill="1" applyBorder="1" applyAlignment="1">
      <alignment horizontal="right" wrapText="1"/>
    </xf>
    <xf numFmtId="164" fontId="4" fillId="0" borderId="10" xfId="0" applyNumberFormat="1" applyFont="1" applyBorder="1" applyAlignment="1"/>
    <xf numFmtId="3" fontId="4" fillId="0" borderId="11" xfId="0" applyNumberFormat="1" applyFont="1" applyBorder="1" applyAlignment="1"/>
    <xf numFmtId="0" fontId="26" fillId="0" borderId="16" xfId="0" applyFont="1" applyFill="1" applyBorder="1" applyAlignment="1">
      <alignment horizontal="left" wrapText="1"/>
    </xf>
    <xf numFmtId="0" fontId="4" fillId="0" borderId="16" xfId="0" applyFont="1" applyBorder="1" applyAlignment="1">
      <alignment horizontal="center" wrapText="1"/>
    </xf>
    <xf numFmtId="14" fontId="4" fillId="0" borderId="16" xfId="0" applyNumberFormat="1" applyFont="1" applyFill="1" applyBorder="1" applyAlignment="1">
      <alignment horizontal="right" wrapText="1"/>
    </xf>
    <xf numFmtId="164" fontId="3" fillId="2" borderId="0" xfId="2" applyNumberFormat="1" applyFont="1" applyFill="1" applyBorder="1" applyAlignment="1"/>
    <xf numFmtId="1" fontId="3" fillId="2" borderId="0" xfId="2" applyNumberFormat="1" applyFont="1" applyFill="1" applyBorder="1" applyAlignment="1"/>
    <xf numFmtId="0" fontId="26" fillId="0" borderId="12" xfId="0" applyFont="1" applyBorder="1" applyAlignment="1">
      <alignment horizontal="left" wrapText="1"/>
    </xf>
    <xf numFmtId="0" fontId="4" fillId="0" borderId="12" xfId="0" applyFont="1" applyBorder="1" applyAlignment="1">
      <alignment horizontal="center" wrapText="1"/>
    </xf>
    <xf numFmtId="14" fontId="4" fillId="0" borderId="12" xfId="0" applyNumberFormat="1" applyFont="1" applyFill="1" applyBorder="1" applyAlignment="1">
      <alignment horizontal="right" wrapText="1"/>
    </xf>
    <xf numFmtId="165" fontId="4" fillId="0" borderId="12" xfId="0" applyNumberFormat="1" applyFont="1" applyFill="1" applyBorder="1" applyAlignment="1"/>
    <xf numFmtId="3" fontId="4" fillId="0" borderId="12" xfId="0" applyNumberFormat="1" applyFont="1" applyFill="1" applyBorder="1" applyAlignment="1"/>
    <xf numFmtId="2" fontId="4" fillId="0" borderId="17" xfId="2" applyNumberFormat="1" applyFont="1" applyBorder="1" applyAlignment="1"/>
    <xf numFmtId="3" fontId="4" fillId="0" borderId="4" xfId="0" applyNumberFormat="1" applyFont="1" applyBorder="1" applyAlignment="1"/>
    <xf numFmtId="164" fontId="3" fillId="2" borderId="0" xfId="0" applyNumberFormat="1" applyFont="1" applyFill="1" applyBorder="1" applyAlignment="1"/>
    <xf numFmtId="0" fontId="3" fillId="2" borderId="0" xfId="0" applyNumberFormat="1" applyFont="1" applyFill="1" applyBorder="1" applyAlignment="1"/>
    <xf numFmtId="0" fontId="26" fillId="0" borderId="16" xfId="0" applyFont="1" applyBorder="1" applyAlignment="1">
      <alignment horizontal="left" wrapText="1"/>
    </xf>
    <xf numFmtId="2" fontId="4" fillId="0" borderId="12" xfId="2" applyNumberFormat="1" applyFont="1" applyBorder="1" applyAlignment="1"/>
    <xf numFmtId="0" fontId="26" fillId="0" borderId="8" xfId="0" applyFont="1" applyBorder="1" applyAlignment="1">
      <alignment horizontal="left" wrapText="1"/>
    </xf>
    <xf numFmtId="14" fontId="4" fillId="0" borderId="7" xfId="0" applyNumberFormat="1" applyFont="1" applyFill="1" applyBorder="1" applyAlignment="1">
      <alignment horizontal="right" wrapText="1"/>
    </xf>
    <xf numFmtId="0" fontId="26" fillId="0" borderId="14" xfId="0" applyFont="1" applyBorder="1" applyAlignment="1"/>
    <xf numFmtId="0" fontId="26" fillId="0" borderId="18" xfId="0" applyFont="1" applyBorder="1" applyAlignment="1"/>
    <xf numFmtId="164" fontId="26" fillId="0" borderId="13" xfId="0" applyNumberFormat="1" applyFont="1" applyBorder="1" applyAlignment="1"/>
    <xf numFmtId="3" fontId="26" fillId="0" borderId="18" xfId="0" applyNumberFormat="1" applyFont="1" applyBorder="1" applyAlignment="1"/>
    <xf numFmtId="2" fontId="4" fillId="0" borderId="14" xfId="0" applyNumberFormat="1" applyFont="1" applyBorder="1" applyAlignment="1"/>
    <xf numFmtId="2" fontId="4" fillId="0" borderId="19" xfId="0" applyNumberFormat="1" applyFont="1" applyBorder="1" applyAlignment="1"/>
    <xf numFmtId="0" fontId="6" fillId="0" borderId="14" xfId="0" applyFont="1" applyBorder="1" applyAlignment="1">
      <alignment horizontal="center" wrapText="1"/>
    </xf>
    <xf numFmtId="0" fontId="6" fillId="0" borderId="19" xfId="0" applyFont="1" applyBorder="1" applyAlignment="1">
      <alignment horizontal="center" wrapText="1"/>
    </xf>
    <xf numFmtId="164" fontId="6" fillId="0" borderId="20" xfId="0" applyNumberFormat="1" applyFont="1" applyBorder="1" applyAlignment="1"/>
    <xf numFmtId="3" fontId="6" fillId="0" borderId="14" xfId="0" applyNumberFormat="1" applyFont="1" applyBorder="1" applyAlignment="1"/>
    <xf numFmtId="0" fontId="6" fillId="0" borderId="14" xfId="0" applyFont="1" applyBorder="1" applyAlignment="1"/>
    <xf numFmtId="0" fontId="6" fillId="0" borderId="19" xfId="0" applyFont="1" applyBorder="1" applyAlignment="1"/>
    <xf numFmtId="0" fontId="26" fillId="0" borderId="6" xfId="0" applyFont="1" applyFill="1" applyBorder="1" applyAlignment="1">
      <alignment horizontal="left" wrapText="1"/>
    </xf>
    <xf numFmtId="0" fontId="4" fillId="0" borderId="6" xfId="0" applyFont="1" applyBorder="1" applyAlignment="1">
      <alignment horizontal="center" wrapText="1"/>
    </xf>
    <xf numFmtId="14" fontId="4" fillId="0" borderId="6" xfId="0" applyNumberFormat="1" applyFont="1" applyBorder="1" applyAlignment="1">
      <alignment horizontal="right" wrapText="1"/>
    </xf>
    <xf numFmtId="164" fontId="4" fillId="0" borderId="1" xfId="0" applyNumberFormat="1" applyFont="1" applyBorder="1" applyAlignment="1">
      <alignment horizontal="right" wrapText="1"/>
    </xf>
    <xf numFmtId="2" fontId="3" fillId="0" borderId="1" xfId="0" applyNumberFormat="1" applyFont="1" applyBorder="1" applyAlignment="1">
      <alignment horizontal="right" wrapText="1"/>
    </xf>
    <xf numFmtId="2" fontId="3" fillId="0" borderId="1" xfId="0" applyNumberFormat="1" applyFont="1" applyBorder="1" applyAlignment="1">
      <alignment horizontal="right"/>
    </xf>
    <xf numFmtId="2" fontId="10" fillId="3" borderId="0" xfId="0" applyNumberFormat="1" applyFont="1" applyFill="1" applyAlignment="1">
      <alignment horizontal="right"/>
    </xf>
    <xf numFmtId="2" fontId="3" fillId="10" borderId="1" xfId="2" applyNumberFormat="1" applyFont="1" applyFill="1" applyBorder="1" applyAlignment="1">
      <alignment horizontal="right"/>
    </xf>
    <xf numFmtId="2" fontId="3" fillId="10" borderId="14" xfId="0" applyNumberFormat="1" applyFont="1" applyFill="1" applyBorder="1" applyAlignment="1"/>
    <xf numFmtId="0" fontId="26" fillId="10" borderId="13" xfId="0" applyFont="1" applyFill="1" applyBorder="1" applyAlignment="1">
      <alignment horizontal="center" wrapText="1"/>
    </xf>
    <xf numFmtId="0" fontId="4" fillId="10" borderId="14" xfId="0" applyFont="1" applyFill="1" applyBorder="1" applyAlignment="1">
      <alignment horizontal="center" wrapText="1"/>
    </xf>
    <xf numFmtId="14" fontId="4" fillId="10" borderId="14" xfId="0" applyNumberFormat="1" applyFont="1" applyFill="1" applyBorder="1" applyAlignment="1">
      <alignment horizontal="right" wrapText="1"/>
    </xf>
    <xf numFmtId="2" fontId="3" fillId="10" borderId="14" xfId="0" applyNumberFormat="1" applyFont="1" applyFill="1" applyBorder="1" applyAlignment="1">
      <alignment horizontal="right" wrapText="1"/>
    </xf>
    <xf numFmtId="164" fontId="31" fillId="10" borderId="14" xfId="0" applyNumberFormat="1" applyFont="1" applyFill="1" applyBorder="1" applyAlignment="1">
      <alignment horizontal="right"/>
    </xf>
    <xf numFmtId="0" fontId="31" fillId="10" borderId="14" xfId="0" applyNumberFormat="1" applyFont="1" applyFill="1" applyBorder="1" applyAlignment="1">
      <alignment horizontal="right"/>
    </xf>
    <xf numFmtId="165" fontId="31" fillId="10" borderId="13" xfId="0" applyNumberFormat="1" applyFont="1" applyFill="1" applyBorder="1" applyAlignment="1"/>
    <xf numFmtId="3" fontId="31" fillId="10" borderId="13" xfId="0" applyNumberFormat="1" applyFont="1" applyFill="1" applyBorder="1" applyAlignment="1"/>
    <xf numFmtId="0" fontId="10" fillId="11" borderId="0" xfId="0" applyNumberFormat="1" applyFont="1" applyFill="1" applyBorder="1" applyAlignment="1">
      <alignment horizontal="center" wrapText="1"/>
    </xf>
    <xf numFmtId="2" fontId="10" fillId="11" borderId="0" xfId="0" applyNumberFormat="1" applyFont="1" applyFill="1" applyBorder="1" applyAlignment="1">
      <alignment horizontal="center" wrapText="1"/>
    </xf>
    <xf numFmtId="2" fontId="3" fillId="11" borderId="0" xfId="0" applyNumberFormat="1" applyFont="1" applyFill="1" applyBorder="1" applyAlignment="1">
      <alignment horizontal="right"/>
    </xf>
    <xf numFmtId="3" fontId="3" fillId="4" borderId="4" xfId="0" applyNumberFormat="1" applyFont="1" applyFill="1" applyBorder="1" applyAlignment="1"/>
    <xf numFmtId="165" fontId="13" fillId="6" borderId="21" xfId="0" applyNumberFormat="1" applyFont="1" applyFill="1" applyBorder="1" applyAlignment="1">
      <alignment horizontal="right" wrapText="1"/>
    </xf>
    <xf numFmtId="3" fontId="13" fillId="6" borderId="16" xfId="0" applyNumberFormat="1" applyFont="1" applyFill="1" applyBorder="1" applyAlignment="1">
      <alignment horizontal="right" wrapText="1"/>
    </xf>
    <xf numFmtId="0" fontId="14" fillId="6" borderId="16" xfId="0" applyFont="1" applyFill="1" applyBorder="1" applyAlignment="1">
      <alignment horizontal="center" vertical="center"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0" applyNumberFormat="1" applyFont="1" applyFill="1" applyBorder="1" applyAlignment="1"/>
    <xf numFmtId="4" fontId="4" fillId="0" borderId="3" xfId="0" applyNumberFormat="1" applyFont="1" applyBorder="1" applyAlignment="1"/>
    <xf numFmtId="4" fontId="4" fillId="0" borderId="1" xfId="0" applyNumberFormat="1" applyFont="1" applyBorder="1" applyAlignment="1"/>
    <xf numFmtId="2" fontId="32" fillId="0" borderId="1" xfId="0" applyNumberFormat="1" applyFont="1" applyBorder="1" applyAlignment="1">
      <alignment horizontal="right" wrapText="1"/>
    </xf>
    <xf numFmtId="4" fontId="32" fillId="0" borderId="1" xfId="0" applyNumberFormat="1" applyFont="1" applyBorder="1" applyAlignment="1">
      <alignment horizontal="right" wrapText="1"/>
    </xf>
    <xf numFmtId="2" fontId="3" fillId="10" borderId="0" xfId="0" applyNumberFormat="1" applyFont="1" applyFill="1" applyBorder="1" applyAlignment="1">
      <alignment horizontal="right" wrapText="1"/>
    </xf>
    <xf numFmtId="3" fontId="2" fillId="0" borderId="0" xfId="0" applyNumberFormat="1" applyFont="1"/>
    <xf numFmtId="9" fontId="4" fillId="0" borderId="0" xfId="2" applyFont="1"/>
    <xf numFmtId="10" fontId="4" fillId="0" borderId="0" xfId="2" applyNumberFormat="1" applyFont="1"/>
    <xf numFmtId="0" fontId="2" fillId="0" borderId="0" xfId="1" applyFont="1"/>
    <xf numFmtId="0" fontId="11" fillId="0" borderId="0" xfId="1" applyFont="1" applyAlignment="1"/>
    <xf numFmtId="0" fontId="11" fillId="0" borderId="0" xfId="1" applyFont="1" applyFill="1" applyBorder="1" applyAlignment="1"/>
    <xf numFmtId="3" fontId="4" fillId="0" borderId="0" xfId="1" applyNumberFormat="1" applyFont="1"/>
    <xf numFmtId="165" fontId="2" fillId="0" borderId="0" xfId="1" applyNumberFormat="1" applyFont="1"/>
    <xf numFmtId="0" fontId="2" fillId="0" borderId="0" xfId="1" applyFont="1" applyAlignment="1">
      <alignment horizontal="center"/>
    </xf>
    <xf numFmtId="10" fontId="11" fillId="0" borderId="0" xfId="3" applyNumberFormat="1" applyFont="1" applyFill="1" applyBorder="1" applyAlignment="1"/>
    <xf numFmtId="10" fontId="4" fillId="0" borderId="0" xfId="3" applyNumberFormat="1" applyFont="1" applyFill="1" applyBorder="1"/>
    <xf numFmtId="10" fontId="4" fillId="0" borderId="0" xfId="3" applyNumberFormat="1" applyFont="1"/>
    <xf numFmtId="3" fontId="2" fillId="0" borderId="0" xfId="1" applyNumberFormat="1" applyFont="1"/>
    <xf numFmtId="0" fontId="11" fillId="0" borderId="0" xfId="1" applyFont="1" applyBorder="1" applyAlignment="1"/>
    <xf numFmtId="10" fontId="11" fillId="0" borderId="0" xfId="1" applyNumberFormat="1" applyFont="1" applyFill="1" applyBorder="1" applyAlignment="1"/>
    <xf numFmtId="10" fontId="4" fillId="0" borderId="0" xfId="1" applyNumberFormat="1" applyFont="1" applyBorder="1"/>
    <xf numFmtId="9" fontId="4" fillId="0" borderId="0" xfId="3" applyFont="1"/>
    <xf numFmtId="10" fontId="4" fillId="0" borderId="0" xfId="1" applyNumberFormat="1" applyFont="1" applyFill="1" applyBorder="1"/>
    <xf numFmtId="0" fontId="28" fillId="0" borderId="0" xfId="1" applyFont="1" applyFill="1" applyBorder="1" applyAlignment="1">
      <alignment horizontal="right"/>
    </xf>
    <xf numFmtId="3" fontId="4" fillId="0" borderId="0" xfId="1" applyNumberFormat="1" applyFont="1" applyBorder="1"/>
    <xf numFmtId="165" fontId="2" fillId="0" borderId="0" xfId="1" applyNumberFormat="1" applyFont="1" applyBorder="1"/>
    <xf numFmtId="10" fontId="11" fillId="0" borderId="0" xfId="1" applyNumberFormat="1" applyFont="1" applyBorder="1"/>
    <xf numFmtId="165" fontId="11" fillId="0" borderId="0" xfId="1" applyNumberFormat="1" applyFont="1" applyBorder="1"/>
    <xf numFmtId="0" fontId="10" fillId="0" borderId="0" xfId="1" applyFont="1" applyFill="1" applyBorder="1" applyAlignment="1">
      <alignment horizontal="center"/>
    </xf>
    <xf numFmtId="2" fontId="10" fillId="3" borderId="0" xfId="1" applyNumberFormat="1" applyFont="1" applyFill="1" applyAlignment="1">
      <alignment horizontal="right"/>
    </xf>
    <xf numFmtId="3" fontId="3" fillId="0" borderId="0" xfId="1" applyNumberFormat="1" applyFont="1" applyAlignment="1">
      <alignment horizontal="center"/>
    </xf>
    <xf numFmtId="165" fontId="10" fillId="0" borderId="0" xfId="1" applyNumberFormat="1" applyFont="1" applyAlignment="1">
      <alignment horizontal="center"/>
    </xf>
    <xf numFmtId="0" fontId="10" fillId="0" borderId="0" xfId="1" applyFont="1" applyAlignment="1">
      <alignment horizontal="center"/>
    </xf>
    <xf numFmtId="0" fontId="10" fillId="0" borderId="0" xfId="1" applyNumberFormat="1" applyFont="1" applyFill="1" applyBorder="1" applyAlignment="1">
      <alignment horizontal="center" wrapText="1"/>
    </xf>
    <xf numFmtId="2" fontId="3" fillId="11" borderId="0" xfId="1" applyNumberFormat="1" applyFont="1" applyFill="1" applyBorder="1" applyAlignment="1">
      <alignment horizontal="right"/>
    </xf>
    <xf numFmtId="0" fontId="10" fillId="0" borderId="0" xfId="1" applyNumberFormat="1" applyFont="1" applyBorder="1" applyAlignment="1">
      <alignment horizontal="center" wrapText="1"/>
    </xf>
    <xf numFmtId="0" fontId="8" fillId="0" borderId="0" xfId="1" applyFont="1"/>
    <xf numFmtId="0" fontId="29" fillId="0" borderId="0" xfId="1" applyFont="1" applyAlignment="1"/>
    <xf numFmtId="0" fontId="10" fillId="0" borderId="0" xfId="1" applyNumberFormat="1" applyFont="1" applyFill="1" applyBorder="1" applyAlignment="1">
      <alignment wrapText="1"/>
    </xf>
    <xf numFmtId="10" fontId="10" fillId="9" borderId="0" xfId="3" applyNumberFormat="1" applyFont="1" applyFill="1" applyAlignment="1"/>
    <xf numFmtId="3" fontId="10" fillId="9" borderId="0" xfId="1" applyNumberFormat="1" applyFont="1" applyFill="1" applyAlignment="1"/>
    <xf numFmtId="10" fontId="10" fillId="9" borderId="0" xfId="3" applyNumberFormat="1" applyFont="1" applyFill="1" applyBorder="1" applyAlignment="1">
      <alignment horizontal="center" wrapText="1"/>
    </xf>
    <xf numFmtId="165" fontId="10" fillId="9" borderId="0" xfId="1" applyNumberFormat="1" applyFont="1" applyFill="1" applyBorder="1" applyAlignment="1">
      <alignment horizontal="center" wrapText="1"/>
    </xf>
    <xf numFmtId="0" fontId="14" fillId="6" borderId="16" xfId="1" applyFont="1" applyFill="1" applyBorder="1" applyAlignment="1">
      <alignment horizontal="center" vertical="center" wrapText="1"/>
    </xf>
    <xf numFmtId="3" fontId="13" fillId="6" borderId="16" xfId="1" applyNumberFormat="1" applyFont="1" applyFill="1" applyBorder="1" applyAlignment="1">
      <alignment horizontal="right" wrapText="1"/>
    </xf>
    <xf numFmtId="165" fontId="13" fillId="6" borderId="21" xfId="1" applyNumberFormat="1" applyFont="1" applyFill="1" applyBorder="1" applyAlignment="1">
      <alignment horizontal="right" wrapText="1"/>
    </xf>
    <xf numFmtId="0" fontId="10" fillId="0" borderId="0" xfId="1" applyFont="1" applyAlignment="1"/>
    <xf numFmtId="2" fontId="10" fillId="0" borderId="0" xfId="1" applyNumberFormat="1" applyFont="1" applyFill="1" applyBorder="1" applyAlignment="1">
      <alignment horizontal="right"/>
    </xf>
    <xf numFmtId="2" fontId="3" fillId="0" borderId="1" xfId="1" applyNumberFormat="1" applyFont="1" applyBorder="1" applyAlignment="1">
      <alignment horizontal="right"/>
    </xf>
    <xf numFmtId="2" fontId="3" fillId="0" borderId="1" xfId="1" applyNumberFormat="1" applyFont="1" applyBorder="1" applyAlignment="1">
      <alignment horizontal="right" wrapText="1"/>
    </xf>
    <xf numFmtId="4" fontId="32" fillId="0" borderId="1" xfId="1" applyNumberFormat="1" applyFont="1" applyBorder="1" applyAlignment="1">
      <alignment horizontal="right" wrapText="1"/>
    </xf>
    <xf numFmtId="3" fontId="4" fillId="0" borderId="1" xfId="1" applyNumberFormat="1" applyFont="1" applyBorder="1" applyAlignment="1">
      <alignment horizontal="right" wrapText="1"/>
    </xf>
    <xf numFmtId="165" fontId="4" fillId="0" borderId="1" xfId="1" applyNumberFormat="1" applyFont="1" applyBorder="1" applyAlignment="1">
      <alignment horizontal="right" wrapText="1"/>
    </xf>
    <xf numFmtId="14" fontId="4" fillId="0" borderId="1" xfId="1" applyNumberFormat="1" applyFont="1" applyBorder="1" applyAlignment="1">
      <alignment horizontal="right" wrapText="1"/>
    </xf>
    <xf numFmtId="0" fontId="4" fillId="0" borderId="1" xfId="1" applyFont="1" applyBorder="1" applyAlignment="1">
      <alignment horizontal="center" wrapText="1"/>
    </xf>
    <xf numFmtId="0" fontId="20" fillId="0" borderId="6" xfId="1" applyFont="1" applyFill="1" applyBorder="1" applyAlignment="1">
      <alignment horizontal="left" wrapText="1"/>
    </xf>
    <xf numFmtId="0" fontId="2" fillId="0" borderId="0" xfId="1" applyFont="1" applyBorder="1"/>
    <xf numFmtId="0" fontId="30" fillId="0" borderId="0" xfId="1" applyFont="1" applyFill="1" applyBorder="1" applyAlignment="1"/>
    <xf numFmtId="3" fontId="4" fillId="0" borderId="0" xfId="1" applyNumberFormat="1" applyFont="1" applyBorder="1" applyAlignment="1"/>
    <xf numFmtId="165" fontId="4" fillId="0" borderId="0" xfId="1" applyNumberFormat="1" applyFont="1" applyBorder="1" applyAlignment="1"/>
    <xf numFmtId="0" fontId="4" fillId="0" borderId="0" xfId="1" applyFont="1" applyBorder="1" applyAlignment="1">
      <alignment horizontal="center" wrapText="1"/>
    </xf>
    <xf numFmtId="0" fontId="3" fillId="5" borderId="4" xfId="1" applyFont="1" applyFill="1" applyBorder="1" applyAlignment="1">
      <alignment horizontal="center" wrapText="1"/>
    </xf>
    <xf numFmtId="0" fontId="12" fillId="0" borderId="0" xfId="1" applyFont="1" applyFill="1"/>
    <xf numFmtId="0" fontId="12" fillId="0" borderId="0" xfId="1" applyFont="1" applyFill="1" applyBorder="1"/>
    <xf numFmtId="0" fontId="10" fillId="0" borderId="0" xfId="1" applyFont="1" applyFill="1" applyAlignment="1"/>
    <xf numFmtId="2" fontId="10" fillId="0" borderId="0" xfId="1" applyNumberFormat="1" applyFont="1" applyFill="1" applyBorder="1" applyAlignment="1"/>
    <xf numFmtId="2" fontId="3" fillId="0" borderId="8" xfId="1" applyNumberFormat="1" applyFont="1" applyFill="1" applyBorder="1" applyAlignment="1"/>
    <xf numFmtId="2" fontId="3" fillId="0" borderId="0" xfId="1" applyNumberFormat="1" applyFont="1" applyFill="1" applyBorder="1" applyAlignment="1"/>
    <xf numFmtId="3" fontId="3" fillId="0" borderId="0" xfId="1" applyNumberFormat="1" applyFont="1" applyFill="1" applyBorder="1" applyAlignment="1"/>
    <xf numFmtId="165" fontId="3" fillId="0" borderId="0" xfId="1" applyNumberFormat="1" applyFont="1" applyFill="1" applyBorder="1" applyAlignment="1"/>
    <xf numFmtId="0" fontId="3" fillId="0" borderId="0" xfId="1" applyFont="1" applyFill="1" applyBorder="1" applyAlignment="1">
      <alignment horizontal="left" wrapText="1"/>
    </xf>
    <xf numFmtId="0" fontId="3" fillId="0" borderId="7" xfId="1" applyFont="1" applyFill="1" applyBorder="1" applyAlignment="1">
      <alignment horizontal="left" wrapText="1"/>
    </xf>
    <xf numFmtId="0" fontId="12" fillId="0" borderId="0" xfId="1" applyFont="1"/>
    <xf numFmtId="0" fontId="12" fillId="0" borderId="0" xfId="1" applyFont="1" applyBorder="1"/>
    <xf numFmtId="3" fontId="3" fillId="4" borderId="4" xfId="1" applyNumberFormat="1" applyFont="1" applyFill="1" applyBorder="1" applyAlignment="1"/>
    <xf numFmtId="3" fontId="3" fillId="4" borderId="1" xfId="1" applyNumberFormat="1" applyFont="1" applyFill="1" applyBorder="1" applyAlignment="1"/>
    <xf numFmtId="165" fontId="3" fillId="4" borderId="1" xfId="1" applyNumberFormat="1" applyFont="1" applyFill="1" applyBorder="1" applyAlignment="1"/>
    <xf numFmtId="2" fontId="10" fillId="0" borderId="0" xfId="3" applyNumberFormat="1" applyFont="1" applyFill="1" applyBorder="1" applyAlignment="1"/>
    <xf numFmtId="2" fontId="3" fillId="10" borderId="1" xfId="3" applyNumberFormat="1" applyFont="1" applyFill="1" applyBorder="1" applyAlignment="1">
      <alignment horizontal="right"/>
    </xf>
    <xf numFmtId="3" fontId="3" fillId="2" borderId="1" xfId="1" applyNumberFormat="1" applyFont="1" applyFill="1" applyBorder="1" applyAlignment="1"/>
    <xf numFmtId="165" fontId="3" fillId="2" borderId="1" xfId="1" applyNumberFormat="1" applyFont="1" applyFill="1" applyBorder="1" applyAlignment="1"/>
    <xf numFmtId="0" fontId="3" fillId="2" borderId="1" xfId="1" applyFont="1" applyFill="1" applyBorder="1" applyAlignment="1"/>
    <xf numFmtId="0" fontId="3" fillId="2" borderId="1" xfId="1" applyFont="1" applyFill="1" applyBorder="1" applyAlignment="1">
      <alignment horizontal="left" wrapText="1"/>
    </xf>
    <xf numFmtId="0" fontId="2" fillId="0" borderId="0" xfId="1" applyFont="1" applyFill="1"/>
    <xf numFmtId="2" fontId="10" fillId="0" borderId="0" xfId="3" applyNumberFormat="1" applyFont="1" applyFill="1" applyBorder="1" applyAlignment="1">
      <alignment horizontal="right"/>
    </xf>
    <xf numFmtId="2" fontId="4" fillId="0" borderId="8" xfId="3" applyNumberFormat="1" applyFont="1" applyFill="1" applyBorder="1" applyAlignment="1">
      <alignment horizontal="right"/>
    </xf>
    <xf numFmtId="2" fontId="4" fillId="0" borderId="0" xfId="3" applyNumberFormat="1" applyFont="1" applyFill="1" applyBorder="1" applyAlignment="1">
      <alignment horizontal="right"/>
    </xf>
    <xf numFmtId="14" fontId="4" fillId="0" borderId="0" xfId="1" applyNumberFormat="1" applyFont="1" applyFill="1" applyBorder="1" applyAlignment="1">
      <alignment horizontal="right" wrapText="1"/>
    </xf>
    <xf numFmtId="0" fontId="4" fillId="0" borderId="0" xfId="1" applyFont="1" applyFill="1" applyBorder="1" applyAlignment="1">
      <alignment horizontal="center" wrapText="1"/>
    </xf>
    <xf numFmtId="0" fontId="4" fillId="0" borderId="7" xfId="1" applyFont="1" applyFill="1" applyBorder="1" applyAlignment="1">
      <alignment horizontal="left" wrapText="1"/>
    </xf>
    <xf numFmtId="9" fontId="10" fillId="9" borderId="0" xfId="3" applyFont="1" applyFill="1" applyAlignment="1"/>
    <xf numFmtId="2" fontId="10" fillId="9" borderId="0" xfId="3" applyNumberFormat="1" applyFont="1" applyFill="1" applyBorder="1" applyAlignment="1">
      <alignment horizontal="right"/>
    </xf>
    <xf numFmtId="2" fontId="3" fillId="9" borderId="0" xfId="3" applyNumberFormat="1" applyFont="1" applyFill="1" applyBorder="1" applyAlignment="1">
      <alignment horizontal="right"/>
    </xf>
    <xf numFmtId="14" fontId="4" fillId="2" borderId="1" xfId="1" applyNumberFormat="1" applyFont="1" applyFill="1" applyBorder="1" applyAlignment="1">
      <alignment horizontal="right" wrapText="1"/>
    </xf>
    <xf numFmtId="0" fontId="4" fillId="2" borderId="1" xfId="1" applyFont="1" applyFill="1" applyBorder="1" applyAlignment="1">
      <alignment horizontal="center" wrapText="1"/>
    </xf>
    <xf numFmtId="0" fontId="3" fillId="2" borderId="1" xfId="1" applyFont="1" applyFill="1" applyBorder="1" applyAlignment="1">
      <alignment horizontal="center" wrapText="1"/>
    </xf>
    <xf numFmtId="0" fontId="3" fillId="2" borderId="1" xfId="1" applyFont="1" applyFill="1" applyBorder="1" applyAlignment="1">
      <alignment horizontal="right" wrapText="1"/>
    </xf>
    <xf numFmtId="2" fontId="4" fillId="0" borderId="1" xfId="3" applyNumberFormat="1" applyFont="1" applyFill="1" applyBorder="1" applyAlignment="1">
      <alignment horizontal="right"/>
    </xf>
    <xf numFmtId="4" fontId="4" fillId="0" borderId="1" xfId="1" applyNumberFormat="1" applyFont="1" applyBorder="1" applyAlignment="1"/>
    <xf numFmtId="3" fontId="4" fillId="0" borderId="1" xfId="1" applyNumberFormat="1" applyFont="1" applyBorder="1" applyAlignment="1"/>
    <xf numFmtId="165" fontId="4" fillId="0" borderId="1" xfId="1" applyNumberFormat="1" applyFont="1" applyBorder="1" applyAlignment="1"/>
    <xf numFmtId="14" fontId="4" fillId="0" borderId="1" xfId="1" applyNumberFormat="1" applyFont="1" applyFill="1" applyBorder="1" applyAlignment="1">
      <alignment horizontal="right" wrapText="1"/>
    </xf>
    <xf numFmtId="0" fontId="20" fillId="0" borderId="1" xfId="1" applyFont="1" applyBorder="1" applyAlignment="1">
      <alignment horizontal="left" wrapText="1"/>
    </xf>
    <xf numFmtId="2" fontId="4" fillId="0" borderId="1" xfId="3" applyNumberFormat="1" applyFont="1" applyBorder="1" applyAlignment="1"/>
    <xf numFmtId="2" fontId="4" fillId="0" borderId="1" xfId="3" applyNumberFormat="1" applyFont="1" applyBorder="1" applyAlignment="1">
      <alignment horizontal="right"/>
    </xf>
    <xf numFmtId="4" fontId="4" fillId="0" borderId="1" xfId="1" applyNumberFormat="1" applyFont="1" applyFill="1" applyBorder="1"/>
    <xf numFmtId="3" fontId="4" fillId="0" borderId="1" xfId="1" applyNumberFormat="1" applyFont="1" applyFill="1" applyBorder="1"/>
    <xf numFmtId="165" fontId="4" fillId="0" borderId="1" xfId="1" applyNumberFormat="1" applyFont="1" applyFill="1" applyBorder="1"/>
    <xf numFmtId="2" fontId="4" fillId="0" borderId="8" xfId="1" applyNumberFormat="1" applyFont="1" applyFill="1" applyBorder="1" applyAlignment="1">
      <alignment horizontal="right"/>
    </xf>
    <xf numFmtId="2" fontId="4" fillId="0" borderId="0" xfId="1" applyNumberFormat="1" applyFont="1" applyFill="1" applyBorder="1" applyAlignment="1">
      <alignment horizontal="right"/>
    </xf>
    <xf numFmtId="9" fontId="10" fillId="9" borderId="0" xfId="3" applyFont="1" applyFill="1" applyBorder="1" applyAlignment="1">
      <alignment horizontal="right"/>
    </xf>
    <xf numFmtId="2" fontId="10" fillId="9" borderId="0" xfId="1" applyNumberFormat="1" applyFont="1" applyFill="1" applyBorder="1" applyAlignment="1">
      <alignment horizontal="right"/>
    </xf>
    <xf numFmtId="2" fontId="3" fillId="9" borderId="0" xfId="1" applyNumberFormat="1" applyFont="1" applyFill="1" applyBorder="1" applyAlignment="1">
      <alignment horizontal="right"/>
    </xf>
    <xf numFmtId="14" fontId="3" fillId="2" borderId="1" xfId="1" applyNumberFormat="1" applyFont="1" applyFill="1" applyBorder="1" applyAlignment="1">
      <alignment horizontal="right" wrapText="1"/>
    </xf>
    <xf numFmtId="2" fontId="4" fillId="0" borderId="1" xfId="1" applyNumberFormat="1" applyFont="1" applyBorder="1" applyAlignment="1">
      <alignment horizontal="right"/>
    </xf>
    <xf numFmtId="4" fontId="4" fillId="0" borderId="1" xfId="1" applyNumberFormat="1" applyFont="1" applyFill="1" applyBorder="1" applyAlignment="1">
      <alignment horizontal="right"/>
    </xf>
    <xf numFmtId="3" fontId="4" fillId="0" borderId="1" xfId="1" applyNumberFormat="1" applyFont="1" applyFill="1" applyBorder="1" applyAlignment="1">
      <alignment horizontal="right"/>
    </xf>
    <xf numFmtId="165" fontId="4" fillId="0" borderId="1" xfId="1" applyNumberFormat="1" applyFont="1" applyFill="1" applyBorder="1" applyAlignment="1">
      <alignment horizontal="right"/>
    </xf>
    <xf numFmtId="0" fontId="20" fillId="0" borderId="1" xfId="1" applyFont="1" applyFill="1" applyBorder="1" applyAlignment="1">
      <alignment horizontal="left" wrapText="1"/>
    </xf>
    <xf numFmtId="0" fontId="4" fillId="0" borderId="1" xfId="1" applyFont="1" applyFill="1" applyBorder="1" applyAlignment="1">
      <alignment horizontal="right"/>
    </xf>
    <xf numFmtId="2" fontId="4" fillId="0" borderId="1" xfId="1" applyNumberFormat="1" applyFont="1" applyFill="1" applyBorder="1" applyAlignment="1">
      <alignment horizontal="right"/>
    </xf>
    <xf numFmtId="14" fontId="4" fillId="0" borderId="1" xfId="1" applyNumberFormat="1" applyFont="1" applyFill="1" applyBorder="1" applyAlignment="1">
      <alignment horizontal="right"/>
    </xf>
    <xf numFmtId="0" fontId="4" fillId="0" borderId="1" xfId="1" applyFont="1" applyFill="1" applyBorder="1" applyAlignment="1">
      <alignment horizontal="center" wrapText="1"/>
    </xf>
    <xf numFmtId="0" fontId="20" fillId="0" borderId="1" xfId="1" applyFont="1" applyFill="1" applyBorder="1" applyAlignment="1">
      <alignment wrapText="1"/>
    </xf>
    <xf numFmtId="2" fontId="10" fillId="0" borderId="0" xfId="1" applyNumberFormat="1" applyFont="1" applyFill="1" applyBorder="1" applyAlignment="1">
      <alignment horizontal="right" wrapText="1"/>
    </xf>
    <xf numFmtId="2" fontId="4" fillId="0" borderId="1" xfId="1" applyNumberFormat="1" applyFont="1" applyFill="1" applyBorder="1" applyAlignment="1">
      <alignment horizontal="right" wrapText="1"/>
    </xf>
    <xf numFmtId="49" fontId="4" fillId="0" borderId="1" xfId="1" applyNumberFormat="1" applyFont="1" applyFill="1" applyBorder="1" applyAlignment="1">
      <alignment horizontal="right" wrapText="1"/>
    </xf>
    <xf numFmtId="4" fontId="4" fillId="0" borderId="1" xfId="1" applyNumberFormat="1" applyFont="1" applyFill="1" applyBorder="1" applyAlignment="1"/>
    <xf numFmtId="3" fontId="4" fillId="0" borderId="1" xfId="1" applyNumberFormat="1" applyFont="1" applyFill="1" applyBorder="1" applyAlignment="1"/>
    <xf numFmtId="165" fontId="4" fillId="0" borderId="1" xfId="1" applyNumberFormat="1" applyFont="1" applyFill="1" applyBorder="1" applyAlignment="1"/>
    <xf numFmtId="3" fontId="3" fillId="0" borderId="0" xfId="3" applyNumberFormat="1" applyFont="1" applyFill="1" applyBorder="1" applyAlignment="1"/>
    <xf numFmtId="165" fontId="3" fillId="0" borderId="0" xfId="3" applyNumberFormat="1" applyFont="1" applyFill="1" applyBorder="1" applyAlignment="1"/>
    <xf numFmtId="9" fontId="10" fillId="9" borderId="0" xfId="3" applyNumberFormat="1" applyFont="1" applyFill="1" applyBorder="1" applyAlignment="1">
      <alignment horizontal="right" wrapText="1"/>
    </xf>
    <xf numFmtId="3" fontId="3" fillId="2" borderId="1" xfId="3" applyNumberFormat="1" applyFont="1" applyFill="1" applyBorder="1" applyAlignment="1"/>
    <xf numFmtId="165" fontId="3" fillId="2" borderId="1" xfId="3" applyNumberFormat="1" applyFont="1" applyFill="1" applyBorder="1" applyAlignment="1"/>
    <xf numFmtId="14" fontId="4" fillId="0" borderId="1" xfId="1" applyNumberFormat="1" applyFont="1" applyFill="1" applyBorder="1" applyAlignment="1"/>
    <xf numFmtId="0" fontId="4" fillId="0" borderId="1" xfId="1" applyFont="1" applyBorder="1" applyAlignment="1">
      <alignment horizontal="center"/>
    </xf>
    <xf numFmtId="3" fontId="3" fillId="0" borderId="0" xfId="1" applyNumberFormat="1" applyFont="1" applyFill="1" applyBorder="1" applyAlignment="1">
      <alignment horizontal="right"/>
    </xf>
    <xf numFmtId="165" fontId="3" fillId="0" borderId="0" xfId="1" applyNumberFormat="1" applyFont="1" applyFill="1" applyBorder="1" applyAlignment="1">
      <alignment horizontal="right"/>
    </xf>
    <xf numFmtId="14" fontId="3" fillId="0" borderId="0" xfId="1" applyNumberFormat="1" applyFont="1" applyFill="1" applyBorder="1" applyAlignment="1">
      <alignment horizontal="right" wrapText="1"/>
    </xf>
    <xf numFmtId="0" fontId="3" fillId="0" borderId="0" xfId="1" applyFont="1" applyFill="1" applyBorder="1" applyAlignment="1">
      <alignment horizontal="center" wrapText="1"/>
    </xf>
    <xf numFmtId="0" fontId="19" fillId="0" borderId="7" xfId="1" applyFont="1" applyFill="1" applyBorder="1" applyAlignment="1">
      <alignment horizontal="left" wrapText="1"/>
    </xf>
    <xf numFmtId="2" fontId="10" fillId="9" borderId="0" xfId="1" applyNumberFormat="1" applyFont="1" applyFill="1" applyBorder="1" applyAlignment="1">
      <alignment horizontal="right" wrapText="1"/>
    </xf>
    <xf numFmtId="2" fontId="3" fillId="10" borderId="0" xfId="1" applyNumberFormat="1" applyFont="1" applyFill="1" applyBorder="1" applyAlignment="1">
      <alignment horizontal="right" wrapText="1"/>
    </xf>
    <xf numFmtId="3" fontId="3" fillId="3" borderId="1" xfId="1" applyNumberFormat="1" applyFont="1" applyFill="1" applyBorder="1" applyAlignment="1">
      <alignment horizontal="right"/>
    </xf>
    <xf numFmtId="165" fontId="3" fillId="3" borderId="1" xfId="1" applyNumberFormat="1" applyFont="1" applyFill="1" applyBorder="1" applyAlignment="1">
      <alignment horizontal="right"/>
    </xf>
    <xf numFmtId="14" fontId="3" fillId="3" borderId="1" xfId="1" applyNumberFormat="1" applyFont="1" applyFill="1" applyBorder="1" applyAlignment="1">
      <alignment horizontal="right" wrapText="1"/>
    </xf>
    <xf numFmtId="0" fontId="3" fillId="3" borderId="1" xfId="1" applyFont="1" applyFill="1" applyBorder="1" applyAlignment="1">
      <alignment horizontal="center" wrapText="1"/>
    </xf>
    <xf numFmtId="0" fontId="3" fillId="3" borderId="1" xfId="1" applyFont="1" applyFill="1" applyBorder="1" applyAlignment="1">
      <alignment horizontal="left" wrapText="1"/>
    </xf>
    <xf numFmtId="2" fontId="11" fillId="0" borderId="0" xfId="3" applyNumberFormat="1" applyFont="1" applyFill="1" applyBorder="1" applyAlignment="1">
      <alignment horizontal="right"/>
    </xf>
    <xf numFmtId="2" fontId="4" fillId="0" borderId="2" xfId="3" applyNumberFormat="1" applyFont="1" applyFill="1" applyBorder="1" applyAlignment="1">
      <alignment horizontal="right"/>
    </xf>
    <xf numFmtId="2" fontId="4" fillId="0" borderId="2" xfId="3" applyNumberFormat="1" applyFont="1" applyBorder="1" applyAlignment="1">
      <alignment horizontal="right"/>
    </xf>
    <xf numFmtId="4" fontId="4" fillId="0" borderId="3" xfId="1" applyNumberFormat="1" applyFont="1" applyBorder="1" applyAlignment="1"/>
    <xf numFmtId="3" fontId="4" fillId="0" borderId="3" xfId="1" applyNumberFormat="1" applyFont="1" applyBorder="1" applyAlignment="1"/>
    <xf numFmtId="165" fontId="4" fillId="0" borderId="2" xfId="1" applyNumberFormat="1" applyFont="1" applyBorder="1" applyAlignment="1"/>
    <xf numFmtId="14" fontId="4" fillId="0" borderId="2" xfId="1" applyNumberFormat="1" applyFont="1" applyFill="1" applyBorder="1" applyAlignment="1">
      <alignment horizontal="right" wrapText="1"/>
    </xf>
    <xf numFmtId="0" fontId="4" fillId="0" borderId="2" xfId="1" applyFont="1" applyBorder="1" applyAlignment="1">
      <alignment horizontal="center" wrapText="1"/>
    </xf>
    <xf numFmtId="0" fontId="20" fillId="0" borderId="2" xfId="1" applyFont="1" applyBorder="1" applyAlignment="1">
      <alignment wrapText="1"/>
    </xf>
    <xf numFmtId="2" fontId="11" fillId="0" borderId="0" xfId="1" applyNumberFormat="1" applyFont="1" applyFill="1" applyBorder="1" applyAlignment="1">
      <alignment horizontal="right" wrapText="1"/>
    </xf>
    <xf numFmtId="2" fontId="11" fillId="0" borderId="0" xfId="3" applyNumberFormat="1" applyFont="1" applyFill="1" applyBorder="1" applyAlignment="1"/>
    <xf numFmtId="0" fontId="20" fillId="0" borderId="1" xfId="1" applyFont="1" applyBorder="1" applyAlignment="1">
      <alignment wrapText="1"/>
    </xf>
    <xf numFmtId="0" fontId="10" fillId="0" borderId="0" xfId="1" applyFont="1" applyFill="1" applyBorder="1" applyAlignment="1">
      <alignment horizontal="center" wrapText="1"/>
    </xf>
    <xf numFmtId="0" fontId="3" fillId="0" borderId="1" xfId="1" applyFont="1" applyBorder="1" applyAlignment="1">
      <alignment horizontal="center" vertical="center" wrapText="1"/>
    </xf>
    <xf numFmtId="4" fontId="3" fillId="0" borderId="1" xfId="1" applyNumberFormat="1" applyFont="1" applyBorder="1" applyAlignment="1">
      <alignment horizontal="center" vertical="center"/>
    </xf>
    <xf numFmtId="0" fontId="3" fillId="0" borderId="1" xfId="1" applyFont="1" applyBorder="1" applyAlignment="1">
      <alignment horizontal="center" vertical="center"/>
    </xf>
    <xf numFmtId="4" fontId="3" fillId="0" borderId="1" xfId="1" applyNumberFormat="1" applyFont="1" applyBorder="1" applyAlignment="1">
      <alignment horizontal="center" vertical="center" wrapText="1"/>
    </xf>
    <xf numFmtId="0" fontId="7" fillId="0" borderId="0" xfId="1" applyFont="1"/>
    <xf numFmtId="0" fontId="27" fillId="0" borderId="0" xfId="1" applyFont="1" applyAlignment="1"/>
    <xf numFmtId="0" fontId="9" fillId="0" borderId="0" xfId="1" applyFont="1" applyFill="1" applyBorder="1" applyAlignment="1">
      <alignment horizontal="center"/>
    </xf>
    <xf numFmtId="4" fontId="4" fillId="0" borderId="1" xfId="0" applyNumberFormat="1" applyFont="1" applyFill="1" applyBorder="1" applyAlignment="1">
      <alignment horizontal="right" wrapText="1"/>
    </xf>
    <xf numFmtId="4" fontId="4" fillId="0" borderId="1" xfId="2" applyNumberFormat="1" applyFont="1" applyBorder="1" applyAlignment="1"/>
    <xf numFmtId="4" fontId="4" fillId="0" borderId="1" xfId="2" applyNumberFormat="1" applyFont="1" applyFill="1" applyBorder="1" applyAlignment="1">
      <alignment horizontal="right"/>
    </xf>
    <xf numFmtId="4" fontId="4" fillId="0" borderId="2" xfId="2" applyNumberFormat="1" applyFont="1" applyBorder="1" applyAlignment="1">
      <alignment horizontal="right"/>
    </xf>
    <xf numFmtId="4" fontId="4" fillId="0" borderId="2" xfId="2" applyNumberFormat="1" applyFont="1" applyFill="1" applyBorder="1" applyAlignment="1">
      <alignment horizontal="right"/>
    </xf>
    <xf numFmtId="4" fontId="3" fillId="10" borderId="0" xfId="0" applyNumberFormat="1" applyFont="1" applyFill="1" applyBorder="1" applyAlignment="1">
      <alignment horizontal="right" wrapText="1"/>
    </xf>
    <xf numFmtId="4" fontId="4" fillId="0" borderId="1" xfId="0" applyNumberFormat="1" applyFont="1" applyBorder="1" applyAlignment="1">
      <alignment horizontal="right"/>
    </xf>
    <xf numFmtId="4" fontId="4" fillId="0" borderId="1" xfId="2" applyNumberFormat="1" applyFont="1" applyBorder="1" applyAlignment="1">
      <alignment horizontal="right"/>
    </xf>
    <xf numFmtId="4" fontId="3" fillId="9" borderId="0" xfId="2" applyNumberFormat="1" applyFont="1" applyFill="1" applyBorder="1" applyAlignment="1">
      <alignment horizontal="right"/>
    </xf>
    <xf numFmtId="4" fontId="3" fillId="0" borderId="0" xfId="2" applyNumberFormat="1" applyFont="1" applyFill="1" applyBorder="1" applyAlignment="1"/>
    <xf numFmtId="4" fontId="4" fillId="0" borderId="0" xfId="2" applyNumberFormat="1" applyFont="1" applyFill="1" applyBorder="1" applyAlignment="1">
      <alignment horizontal="right"/>
    </xf>
    <xf numFmtId="4" fontId="4" fillId="0" borderId="8" xfId="2" applyNumberFormat="1" applyFont="1" applyFill="1" applyBorder="1" applyAlignment="1">
      <alignment horizontal="right"/>
    </xf>
    <xf numFmtId="4" fontId="3" fillId="9" borderId="0" xfId="0"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8" xfId="0" applyNumberFormat="1" applyFont="1" applyFill="1" applyBorder="1" applyAlignment="1">
      <alignment horizontal="right"/>
    </xf>
    <xf numFmtId="4" fontId="3" fillId="10" borderId="1" xfId="2" applyNumberFormat="1" applyFont="1" applyFill="1" applyBorder="1" applyAlignment="1">
      <alignment horizontal="right"/>
    </xf>
    <xf numFmtId="4" fontId="3" fillId="4" borderId="4" xfId="0" applyNumberFormat="1" applyFont="1" applyFill="1" applyBorder="1" applyAlignment="1"/>
    <xf numFmtId="4" fontId="3" fillId="0" borderId="8" xfId="0" applyNumberFormat="1" applyFont="1" applyFill="1" applyBorder="1" applyAlignment="1"/>
    <xf numFmtId="4" fontId="4" fillId="0" borderId="0" xfId="0" applyNumberFormat="1" applyFont="1" applyBorder="1" applyAlignment="1"/>
    <xf numFmtId="4" fontId="2" fillId="0" borderId="0" xfId="0" applyNumberFormat="1" applyFont="1"/>
    <xf numFmtId="4" fontId="3" fillId="0" borderId="1" xfId="0" applyNumberFormat="1" applyFont="1" applyBorder="1" applyAlignment="1">
      <alignment horizontal="right" wrapText="1"/>
    </xf>
    <xf numFmtId="4" fontId="3" fillId="0" borderId="1" xfId="0" applyNumberFormat="1" applyFont="1" applyBorder="1" applyAlignment="1">
      <alignment horizontal="right"/>
    </xf>
    <xf numFmtId="4" fontId="13" fillId="6" borderId="16" xfId="0" applyNumberFormat="1" applyFont="1" applyFill="1" applyBorder="1" applyAlignment="1">
      <alignment horizontal="right" wrapText="1"/>
    </xf>
    <xf numFmtId="4" fontId="14" fillId="6" borderId="16" xfId="0" applyNumberFormat="1" applyFont="1" applyFill="1" applyBorder="1" applyAlignment="1">
      <alignment horizontal="center" vertical="center" wrapText="1"/>
    </xf>
    <xf numFmtId="4" fontId="3" fillId="11" borderId="0" xfId="0" applyNumberFormat="1" applyFont="1" applyFill="1" applyBorder="1" applyAlignment="1">
      <alignment horizontal="right"/>
    </xf>
    <xf numFmtId="4" fontId="10" fillId="3" borderId="0" xfId="0" applyNumberFormat="1" applyFont="1" applyFill="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 fillId="0" borderId="0" xfId="0" applyFont="1"/>
    <xf numFmtId="0" fontId="1" fillId="0" borderId="0" xfId="1"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4" fontId="3" fillId="4" borderId="4" xfId="0" applyNumberFormat="1" applyFont="1" applyFill="1" applyBorder="1" applyAlignment="1"/>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25" fillId="0" borderId="1" xfId="0" applyFont="1" applyBorder="1" applyAlignment="1">
      <alignment horizontal="center"/>
    </xf>
    <xf numFmtId="0" fontId="9" fillId="0" borderId="1" xfId="0" applyFont="1" applyBorder="1" applyAlignment="1">
      <alignment horizontal="center"/>
    </xf>
    <xf numFmtId="0" fontId="9" fillId="0" borderId="4" xfId="0" applyFont="1" applyBorder="1" applyAlignment="1">
      <alignment horizont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xf>
    <xf numFmtId="0" fontId="3" fillId="0" borderId="15" xfId="0" applyNumberFormat="1" applyFont="1" applyBorder="1" applyAlignment="1">
      <alignment horizontal="center" wrapText="1"/>
    </xf>
    <xf numFmtId="0" fontId="3" fillId="0" borderId="0" xfId="0" applyFont="1" applyAlignment="1">
      <alignment horizontal="center"/>
    </xf>
    <xf numFmtId="0" fontId="4" fillId="0" borderId="12" xfId="0" applyFont="1" applyBorder="1" applyAlignment="1">
      <alignment horizontal="center"/>
    </xf>
    <xf numFmtId="0" fontId="4" fillId="0" borderId="17" xfId="0" applyFont="1" applyBorder="1" applyAlignment="1">
      <alignment horizontal="center"/>
    </xf>
    <xf numFmtId="0" fontId="26" fillId="0" borderId="22" xfId="0" applyFont="1" applyBorder="1" applyAlignment="1">
      <alignment horizontal="left" wrapText="1"/>
    </xf>
    <xf numFmtId="0" fontId="26" fillId="0" borderId="23" xfId="0" applyFont="1" applyBorder="1" applyAlignment="1">
      <alignment horizontal="left" wrapText="1"/>
    </xf>
    <xf numFmtId="0" fontId="26" fillId="0" borderId="24" xfId="0" applyFont="1" applyBorder="1" applyAlignment="1">
      <alignment horizontal="left" wrapText="1"/>
    </xf>
    <xf numFmtId="0" fontId="24" fillId="0" borderId="22" xfId="0" applyFont="1" applyBorder="1" applyAlignment="1">
      <alignment horizontal="left" wrapText="1"/>
    </xf>
    <xf numFmtId="0" fontId="24" fillId="0" borderId="23" xfId="0" applyFont="1" applyBorder="1" applyAlignment="1">
      <alignment horizontal="left" wrapText="1"/>
    </xf>
    <xf numFmtId="0" fontId="24" fillId="0" borderId="24" xfId="0" applyFont="1" applyBorder="1" applyAlignment="1">
      <alignment horizontal="left" wrapText="1"/>
    </xf>
    <xf numFmtId="0" fontId="17" fillId="6" borderId="1" xfId="0" applyFont="1" applyFill="1" applyBorder="1" applyAlignment="1">
      <alignment horizont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7" xfId="0" applyFont="1" applyFill="1" applyBorder="1" applyAlignment="1">
      <alignment horizontal="center" wrapText="1"/>
    </xf>
    <xf numFmtId="0" fontId="10" fillId="0" borderId="8" xfId="0" applyFont="1" applyFill="1" applyBorder="1" applyAlignment="1">
      <alignment horizontal="center" wrapText="1"/>
    </xf>
    <xf numFmtId="0" fontId="0" fillId="0" borderId="0" xfId="0" applyAlignment="1"/>
    <xf numFmtId="3" fontId="3" fillId="0" borderId="25" xfId="0" applyNumberFormat="1" applyFont="1" applyBorder="1" applyAlignment="1">
      <alignment horizontal="center" wrapText="1"/>
    </xf>
    <xf numFmtId="0" fontId="0" fillId="0" borderId="25" xfId="0" applyBorder="1" applyAlignment="1"/>
    <xf numFmtId="0" fontId="3" fillId="4" borderId="4" xfId="0" applyFont="1" applyFill="1" applyBorder="1" applyAlignment="1">
      <alignment horizontal="center" vertical="center" wrapText="1"/>
    </xf>
    <xf numFmtId="0" fontId="0" fillId="4" borderId="26" xfId="0" applyFill="1" applyBorder="1" applyAlignment="1">
      <alignment horizontal="center" vertical="center" wrapText="1"/>
    </xf>
    <xf numFmtId="0" fontId="0" fillId="4" borderId="27" xfId="0" applyFill="1" applyBorder="1" applyAlignment="1">
      <alignment horizontal="center" vertical="center" wrapText="1"/>
    </xf>
    <xf numFmtId="2" fontId="3" fillId="3" borderId="4" xfId="0" applyNumberFormat="1" applyFont="1" applyFill="1" applyBorder="1" applyAlignment="1">
      <alignment horizontal="right" wrapText="1"/>
    </xf>
    <xf numFmtId="0" fontId="0" fillId="0" borderId="26" xfId="0" applyBorder="1" applyAlignment="1">
      <alignment horizontal="right" wrapText="1"/>
    </xf>
    <xf numFmtId="0" fontId="0" fillId="0" borderId="27" xfId="0" applyBorder="1" applyAlignment="1">
      <alignment horizontal="right" wrapText="1"/>
    </xf>
    <xf numFmtId="2" fontId="3" fillId="4" borderId="4" xfId="0" applyNumberFormat="1" applyFont="1" applyFill="1" applyBorder="1" applyAlignment="1"/>
    <xf numFmtId="2" fontId="3" fillId="4" borderId="26" xfId="0" applyNumberFormat="1" applyFont="1" applyFill="1" applyBorder="1" applyAlignment="1"/>
    <xf numFmtId="2" fontId="3" fillId="4" borderId="27" xfId="0" applyNumberFormat="1" applyFont="1" applyFill="1" applyBorder="1" applyAlignment="1"/>
    <xf numFmtId="0" fontId="15" fillId="0" borderId="17" xfId="0" applyFont="1" applyBorder="1" applyAlignment="1">
      <alignment horizontal="left"/>
    </xf>
    <xf numFmtId="0" fontId="15" fillId="0" borderId="28" xfId="0" applyFont="1" applyBorder="1" applyAlignment="1">
      <alignment horizontal="left"/>
    </xf>
    <xf numFmtId="0" fontId="15" fillId="0" borderId="29" xfId="0" applyFont="1" applyBorder="1" applyAlignment="1">
      <alignment horizontal="left"/>
    </xf>
    <xf numFmtId="0" fontId="13" fillId="6" borderId="18" xfId="0" applyFont="1" applyFill="1" applyBorder="1" applyAlignment="1">
      <alignment horizontal="left" wrapText="1"/>
    </xf>
    <xf numFmtId="0" fontId="13" fillId="6" borderId="30" xfId="0" applyFont="1" applyFill="1" applyBorder="1" applyAlignment="1">
      <alignment horizontal="left" wrapText="1"/>
    </xf>
    <xf numFmtId="0" fontId="13" fillId="6" borderId="31" xfId="0" applyFont="1" applyFill="1" applyBorder="1" applyAlignment="1">
      <alignment horizontal="left" wrapText="1"/>
    </xf>
    <xf numFmtId="0" fontId="3" fillId="4" borderId="1" xfId="0" applyFont="1" applyFill="1" applyBorder="1" applyAlignment="1">
      <alignment horizontal="left" wrapText="1"/>
    </xf>
    <xf numFmtId="0" fontId="15" fillId="0" borderId="32" xfId="0" applyNumberFormat="1" applyFont="1" applyBorder="1" applyAlignment="1">
      <alignment horizontal="left" wrapText="1"/>
    </xf>
    <xf numFmtId="0" fontId="15" fillId="0" borderId="15" xfId="0" applyNumberFormat="1" applyFont="1" applyBorder="1" applyAlignment="1">
      <alignment horizontal="left" wrapText="1"/>
    </xf>
    <xf numFmtId="0" fontId="16" fillId="0" borderId="33" xfId="0" applyFont="1" applyBorder="1" applyAlignment="1">
      <alignment horizontal="left"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3" fontId="3" fillId="0" borderId="25" xfId="0" applyNumberFormat="1" applyFont="1" applyBorder="1" applyAlignment="1">
      <alignment horizontal="right" wrapText="1"/>
    </xf>
    <xf numFmtId="0" fontId="0" fillId="0" borderId="25" xfId="0" applyBorder="1" applyAlignment="1">
      <alignment horizontal="right"/>
    </xf>
    <xf numFmtId="3" fontId="3" fillId="0" borderId="0" xfId="0" applyNumberFormat="1" applyFont="1" applyBorder="1" applyAlignment="1">
      <alignment horizontal="right" wrapText="1"/>
    </xf>
    <xf numFmtId="0" fontId="0" fillId="0" borderId="0" xfId="0" applyBorder="1" applyAlignment="1">
      <alignment horizontal="right"/>
    </xf>
    <xf numFmtId="0" fontId="15" fillId="0" borderId="7" xfId="0" applyFont="1" applyBorder="1" applyAlignment="1">
      <alignment horizontal="left"/>
    </xf>
    <xf numFmtId="0" fontId="15" fillId="0" borderId="0" xfId="0" applyFont="1" applyBorder="1" applyAlignment="1">
      <alignment horizontal="left"/>
    </xf>
    <xf numFmtId="0" fontId="15" fillId="0" borderId="8" xfId="0" applyFont="1" applyBorder="1" applyAlignment="1">
      <alignment horizontal="left"/>
    </xf>
    <xf numFmtId="0" fontId="13" fillId="6" borderId="32" xfId="0" applyFont="1" applyFill="1" applyBorder="1" applyAlignment="1">
      <alignment horizontal="left" wrapText="1"/>
    </xf>
    <xf numFmtId="0" fontId="13" fillId="6" borderId="0" xfId="0" applyFont="1" applyFill="1" applyBorder="1" applyAlignment="1">
      <alignment horizontal="left" wrapText="1"/>
    </xf>
    <xf numFmtId="0" fontId="13" fillId="6" borderId="34" xfId="0" applyFont="1" applyFill="1" applyBorder="1" applyAlignment="1">
      <alignment horizontal="left" wrapText="1"/>
    </xf>
    <xf numFmtId="0" fontId="15" fillId="0" borderId="3" xfId="0" applyNumberFormat="1" applyFont="1" applyBorder="1" applyAlignment="1">
      <alignment horizontal="left" wrapText="1"/>
    </xf>
    <xf numFmtId="0" fontId="15" fillId="0" borderId="25" xfId="0" applyNumberFormat="1" applyFont="1" applyBorder="1" applyAlignment="1">
      <alignment horizontal="left" wrapText="1"/>
    </xf>
    <xf numFmtId="0" fontId="16" fillId="0" borderId="35" xfId="0" applyFont="1" applyBorder="1" applyAlignment="1">
      <alignment horizontal="left" wrapText="1"/>
    </xf>
    <xf numFmtId="0" fontId="3" fillId="0" borderId="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5" fillId="0" borderId="7" xfId="1" applyFont="1" applyBorder="1" applyAlignment="1">
      <alignment horizontal="left"/>
    </xf>
    <xf numFmtId="0" fontId="15" fillId="0" borderId="0" xfId="1" applyFont="1" applyBorder="1" applyAlignment="1">
      <alignment horizontal="left"/>
    </xf>
    <xf numFmtId="0" fontId="15" fillId="0" borderId="8" xfId="1" applyFont="1" applyBorder="1" applyAlignment="1">
      <alignment horizontal="left"/>
    </xf>
    <xf numFmtId="0" fontId="15" fillId="0" borderId="17" xfId="1" applyFont="1" applyBorder="1" applyAlignment="1">
      <alignment horizontal="left"/>
    </xf>
    <xf numFmtId="0" fontId="15" fillId="0" borderId="28" xfId="1" applyFont="1" applyBorder="1" applyAlignment="1">
      <alignment horizontal="left"/>
    </xf>
    <xf numFmtId="0" fontId="15" fillId="0" borderId="29" xfId="1" applyFont="1" applyBorder="1" applyAlignment="1">
      <alignment horizontal="left"/>
    </xf>
    <xf numFmtId="3" fontId="3" fillId="0" borderId="0" xfId="1" applyNumberFormat="1" applyFont="1" applyBorder="1" applyAlignment="1">
      <alignment horizontal="right" wrapText="1"/>
    </xf>
    <xf numFmtId="0" fontId="2" fillId="0" borderId="0" xfId="1" applyBorder="1" applyAlignment="1">
      <alignment horizontal="right"/>
    </xf>
    <xf numFmtId="0" fontId="10" fillId="0" borderId="7" xfId="1" applyFont="1" applyFill="1" applyBorder="1" applyAlignment="1">
      <alignment horizontal="center" wrapText="1"/>
    </xf>
    <xf numFmtId="0" fontId="10" fillId="0" borderId="8" xfId="1" applyFont="1" applyFill="1" applyBorder="1" applyAlignment="1">
      <alignment horizontal="center" wrapText="1"/>
    </xf>
    <xf numFmtId="0" fontId="3" fillId="4" borderId="1" xfId="1" applyFont="1" applyFill="1" applyBorder="1" applyAlignment="1">
      <alignment horizontal="left" wrapText="1"/>
    </xf>
    <xf numFmtId="2" fontId="3" fillId="4" borderId="4" xfId="1" applyNumberFormat="1" applyFont="1" applyFill="1" applyBorder="1" applyAlignment="1"/>
    <xf numFmtId="2" fontId="3" fillId="4" borderId="26" xfId="1" applyNumberFormat="1" applyFont="1" applyFill="1" applyBorder="1" applyAlignment="1"/>
    <xf numFmtId="2" fontId="3" fillId="4" borderId="27" xfId="1" applyNumberFormat="1" applyFont="1" applyFill="1" applyBorder="1" applyAlignment="1"/>
    <xf numFmtId="0" fontId="13" fillId="6" borderId="32" xfId="1" applyFont="1" applyFill="1" applyBorder="1" applyAlignment="1">
      <alignment horizontal="left" wrapText="1"/>
    </xf>
    <xf numFmtId="0" fontId="13" fillId="6" borderId="0" xfId="1" applyFont="1" applyFill="1" applyBorder="1" applyAlignment="1">
      <alignment horizontal="left" wrapText="1"/>
    </xf>
    <xf numFmtId="0" fontId="13" fillId="6" borderId="34" xfId="1" applyFont="1" applyFill="1" applyBorder="1" applyAlignment="1">
      <alignment horizontal="left" wrapText="1"/>
    </xf>
    <xf numFmtId="0" fontId="15" fillId="0" borderId="3" xfId="1" applyNumberFormat="1" applyFont="1" applyBorder="1" applyAlignment="1">
      <alignment horizontal="left" wrapText="1"/>
    </xf>
    <xf numFmtId="0" fontId="15" fillId="0" borderId="25" xfId="1" applyNumberFormat="1" applyFont="1" applyBorder="1" applyAlignment="1">
      <alignment horizontal="left" wrapText="1"/>
    </xf>
    <xf numFmtId="0" fontId="16" fillId="0" borderId="35" xfId="1" applyFont="1" applyBorder="1" applyAlignment="1">
      <alignment horizontal="left" wrapText="1"/>
    </xf>
    <xf numFmtId="3" fontId="3" fillId="0" borderId="1" xfId="1" applyNumberFormat="1" applyFont="1" applyBorder="1" applyAlignment="1">
      <alignment horizontal="center" vertical="center" wrapText="1"/>
    </xf>
    <xf numFmtId="0" fontId="3" fillId="0" borderId="4" xfId="1" applyFont="1" applyBorder="1" applyAlignment="1">
      <alignment horizontal="center"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2" fillId="0" borderId="0" xfId="1" applyAlignment="1"/>
    <xf numFmtId="0" fontId="3" fillId="4" borderId="4" xfId="1" applyFont="1" applyFill="1" applyBorder="1" applyAlignment="1">
      <alignment horizontal="center" vertical="center" wrapText="1"/>
    </xf>
    <xf numFmtId="0" fontId="2" fillId="4" borderId="26" xfId="1" applyFill="1" applyBorder="1" applyAlignment="1">
      <alignment horizontal="center" vertical="center" wrapText="1"/>
    </xf>
    <xf numFmtId="0" fontId="2" fillId="4" borderId="27" xfId="1" applyFill="1" applyBorder="1" applyAlignment="1">
      <alignment horizontal="center" vertical="center" wrapText="1"/>
    </xf>
    <xf numFmtId="0" fontId="3" fillId="3" borderId="1" xfId="1" applyFont="1" applyFill="1" applyBorder="1" applyAlignment="1">
      <alignment horizontal="center" vertical="center"/>
    </xf>
    <xf numFmtId="0" fontId="3" fillId="2" borderId="1" xfId="1" applyFont="1" applyFill="1" applyBorder="1" applyAlignment="1">
      <alignment horizontal="center"/>
    </xf>
    <xf numFmtId="0" fontId="17" fillId="6" borderId="1" xfId="1" applyFont="1" applyFill="1" applyBorder="1" applyAlignment="1">
      <alignment horizontal="center"/>
    </xf>
    <xf numFmtId="0" fontId="3" fillId="0" borderId="1" xfId="1" applyFont="1" applyBorder="1" applyAlignment="1">
      <alignment horizontal="center" vertical="center"/>
    </xf>
    <xf numFmtId="0" fontId="4" fillId="0" borderId="1" xfId="1" applyFont="1" applyBorder="1" applyAlignment="1">
      <alignment horizontal="center" vertical="center" wrapText="1"/>
    </xf>
    <xf numFmtId="0" fontId="10" fillId="0" borderId="1" xfId="1" applyFont="1" applyBorder="1" applyAlignment="1">
      <alignment horizontal="center" vertical="center" wrapText="1"/>
    </xf>
    <xf numFmtId="0" fontId="3" fillId="0" borderId="1" xfId="1" applyFont="1" applyBorder="1" applyAlignment="1">
      <alignment horizontal="center" vertical="center" wrapText="1"/>
    </xf>
    <xf numFmtId="165" fontId="3" fillId="0" borderId="1" xfId="1" applyNumberFormat="1" applyFont="1" applyBorder="1" applyAlignment="1">
      <alignment horizontal="center" vertical="center" wrapText="1"/>
    </xf>
    <xf numFmtId="4" fontId="3" fillId="4" borderId="4" xfId="0" applyNumberFormat="1" applyFont="1" applyFill="1" applyBorder="1" applyAlignment="1"/>
    <xf numFmtId="4" fontId="3" fillId="4" borderId="26" xfId="0" applyNumberFormat="1" applyFont="1" applyFill="1" applyBorder="1" applyAlignment="1"/>
    <xf numFmtId="4" fontId="3" fillId="4" borderId="27" xfId="0" applyNumberFormat="1" applyFont="1" applyFill="1" applyBorder="1" applyAlignment="1"/>
    <xf numFmtId="0" fontId="20" fillId="12" borderId="1" xfId="0" applyFont="1" applyFill="1" applyBorder="1" applyAlignment="1">
      <alignment wrapText="1"/>
    </xf>
    <xf numFmtId="0" fontId="4" fillId="12" borderId="1" xfId="0" applyFont="1" applyFill="1" applyBorder="1" applyAlignment="1">
      <alignment horizontal="center"/>
    </xf>
    <xf numFmtId="14" fontId="4" fillId="12" borderId="1" xfId="0" applyNumberFormat="1" applyFont="1" applyFill="1" applyBorder="1" applyAlignment="1"/>
    <xf numFmtId="165" fontId="21" fillId="12" borderId="1" xfId="0" applyNumberFormat="1" applyFont="1" applyFill="1" applyBorder="1" applyAlignment="1">
      <alignment horizontal="right"/>
    </xf>
    <xf numFmtId="3" fontId="4" fillId="12" borderId="1" xfId="0" applyNumberFormat="1" applyFont="1" applyFill="1" applyBorder="1" applyAlignment="1">
      <alignment horizontal="right"/>
    </xf>
    <xf numFmtId="4" fontId="4" fillId="12" borderId="1" xfId="0" applyNumberFormat="1" applyFont="1" applyFill="1" applyBorder="1" applyAlignment="1">
      <alignment horizontal="right"/>
    </xf>
    <xf numFmtId="0" fontId="4" fillId="12" borderId="1" xfId="0" applyFont="1" applyFill="1" applyBorder="1" applyAlignment="1">
      <alignment horizontal="center" wrapText="1"/>
    </xf>
    <xf numFmtId="0" fontId="15" fillId="12" borderId="17" xfId="0" applyFont="1" applyFill="1" applyBorder="1" applyAlignment="1">
      <alignment horizontal="left"/>
    </xf>
    <xf numFmtId="0" fontId="15" fillId="12" borderId="28" xfId="0" applyFont="1" applyFill="1" applyBorder="1" applyAlignment="1">
      <alignment horizontal="left"/>
    </xf>
    <xf numFmtId="0" fontId="15" fillId="12" borderId="29" xfId="0" applyFont="1" applyFill="1" applyBorder="1" applyAlignment="1">
      <alignment horizontal="left"/>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xl\UniPensija\Dokumenti\PRIVATO%20PENSIJU%20FONDU%20INDUSTRIJA\STATISTIKA%202013\06-2013\PPF%20Planu_gradacija_06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JAN-2013"/>
      <sheetName val="FEB-2013"/>
      <sheetName val="MAR-2013"/>
      <sheetName val="APR-2013"/>
      <sheetName val="MAI-2013"/>
      <sheetName val="JUN-2013"/>
    </sheetNames>
    <sheetDataSet>
      <sheetData sheetId="0">
        <row r="9">
          <cell r="E9">
            <v>58.23850091652686</v>
          </cell>
          <cell r="F9">
            <v>82130</v>
          </cell>
        </row>
        <row r="18">
          <cell r="E18">
            <v>18.310129778056748</v>
          </cell>
          <cell r="F18">
            <v>66533</v>
          </cell>
        </row>
        <row r="24">
          <cell r="E24">
            <v>27.979643103172947</v>
          </cell>
          <cell r="F24">
            <v>44831</v>
          </cell>
        </row>
        <row r="27">
          <cell r="E27">
            <v>1.3228358246818814</v>
          </cell>
          <cell r="F27">
            <v>1711</v>
          </cell>
        </row>
        <row r="32">
          <cell r="E32">
            <v>142.36810962243842</v>
          </cell>
          <cell r="F32">
            <v>207145</v>
          </cell>
        </row>
        <row r="35">
          <cell r="G35">
            <v>8.8248168686841773</v>
          </cell>
          <cell r="H35">
            <v>3.0660185921452259</v>
          </cell>
          <cell r="I35">
            <v>4.6900898145341507</v>
          </cell>
          <cell r="J35">
            <v>2.3599812744445541</v>
          </cell>
          <cell r="K35">
            <v>5.2495402179157873</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125" workbookViewId="0">
      <selection activeCell="O33" sqref="O33"/>
    </sheetView>
  </sheetViews>
  <sheetFormatPr defaultRowHeight="12.75" x14ac:dyDescent="0.2"/>
  <cols>
    <col min="1" max="1" width="36.85546875" style="1" customWidth="1"/>
    <col min="2" max="3" width="8.5703125" style="9" customWidth="1"/>
    <col min="4" max="4" width="11.42578125" style="1" customWidth="1"/>
    <col min="5" max="5" width="13.5703125" style="1" customWidth="1"/>
    <col min="6" max="6" width="12.28515625" style="1" customWidth="1"/>
    <col min="7" max="11" width="9" style="1" customWidth="1"/>
    <col min="12" max="12" width="10.140625" style="1" customWidth="1"/>
    <col min="13" max="13" width="11.7109375" style="1" customWidth="1"/>
    <col min="14" max="16384" width="9.140625" style="1"/>
  </cols>
  <sheetData>
    <row r="1" spans="1:13" s="4" customFormat="1" x14ac:dyDescent="0.2">
      <c r="A1" s="503" t="s">
        <v>56</v>
      </c>
      <c r="B1" s="503"/>
      <c r="C1" s="503"/>
      <c r="D1" s="503"/>
      <c r="E1" s="504"/>
      <c r="F1" s="504"/>
      <c r="G1" s="504"/>
      <c r="H1" s="504"/>
      <c r="I1" s="504"/>
      <c r="J1" s="504"/>
      <c r="K1" s="505"/>
      <c r="L1" s="145"/>
    </row>
    <row r="2" spans="1:13" x14ac:dyDescent="0.2">
      <c r="A2" s="506" t="s">
        <v>0</v>
      </c>
      <c r="B2" s="507" t="s">
        <v>13</v>
      </c>
      <c r="C2" s="507" t="s">
        <v>20</v>
      </c>
      <c r="D2" s="508" t="s">
        <v>57</v>
      </c>
      <c r="E2" s="508" t="s">
        <v>1</v>
      </c>
      <c r="F2" s="508" t="s">
        <v>2</v>
      </c>
      <c r="G2" s="506" t="s">
        <v>3</v>
      </c>
      <c r="H2" s="506"/>
      <c r="I2" s="506"/>
      <c r="J2" s="506"/>
      <c r="K2" s="509"/>
      <c r="L2" s="147"/>
    </row>
    <row r="3" spans="1:13" ht="48" customHeight="1" x14ac:dyDescent="0.2">
      <c r="A3" s="506"/>
      <c r="B3" s="507"/>
      <c r="C3" s="507"/>
      <c r="D3" s="508"/>
      <c r="E3" s="508"/>
      <c r="F3" s="508"/>
      <c r="G3" s="146" t="s">
        <v>4</v>
      </c>
      <c r="H3" s="146" t="s">
        <v>5</v>
      </c>
      <c r="I3" s="146" t="s">
        <v>6</v>
      </c>
      <c r="J3" s="146" t="s">
        <v>7</v>
      </c>
      <c r="K3" s="148" t="s">
        <v>8</v>
      </c>
      <c r="L3" s="117">
        <v>2011</v>
      </c>
      <c r="M3" s="1">
        <v>2011</v>
      </c>
    </row>
    <row r="4" spans="1:13" x14ac:dyDescent="0.2">
      <c r="A4" s="506" t="s">
        <v>58</v>
      </c>
      <c r="B4" s="506"/>
      <c r="C4" s="506"/>
      <c r="D4" s="506"/>
      <c r="E4" s="506"/>
      <c r="F4" s="506"/>
      <c r="G4" s="506"/>
      <c r="H4" s="506"/>
      <c r="I4" s="506"/>
      <c r="J4" s="506"/>
      <c r="K4" s="509"/>
      <c r="L4" s="117" t="s">
        <v>54</v>
      </c>
      <c r="M4" s="1" t="s">
        <v>55</v>
      </c>
    </row>
    <row r="5" spans="1:13" x14ac:dyDescent="0.2">
      <c r="A5" s="214" t="s">
        <v>30</v>
      </c>
      <c r="B5" s="38" t="s">
        <v>10</v>
      </c>
      <c r="C5" s="38" t="s">
        <v>29</v>
      </c>
      <c r="D5" s="39">
        <v>36433</v>
      </c>
      <c r="E5" s="215">
        <v>12.967000000000001</v>
      </c>
      <c r="F5" s="216">
        <v>26029</v>
      </c>
      <c r="G5" s="41">
        <v>8.91</v>
      </c>
      <c r="H5" s="41">
        <v>2.91</v>
      </c>
      <c r="I5" s="41">
        <v>6.05</v>
      </c>
      <c r="J5" s="41">
        <v>3.39</v>
      </c>
      <c r="K5" s="217">
        <v>5.95</v>
      </c>
      <c r="L5" s="118">
        <v>11.217000000000001</v>
      </c>
      <c r="M5" s="119">
        <v>25611</v>
      </c>
    </row>
    <row r="6" spans="1:13" s="2" customFormat="1" ht="12.75" customHeight="1" x14ac:dyDescent="0.2">
      <c r="A6" s="218" t="s">
        <v>59</v>
      </c>
      <c r="B6" s="38" t="s">
        <v>10</v>
      </c>
      <c r="C6" s="38" t="s">
        <v>23</v>
      </c>
      <c r="D6" s="42">
        <v>40834</v>
      </c>
      <c r="E6" s="150">
        <v>0.85699999999999998</v>
      </c>
      <c r="F6" s="45">
        <v>1426</v>
      </c>
      <c r="G6" s="44">
        <v>8.5500000000000007</v>
      </c>
      <c r="H6" s="44"/>
      <c r="I6" s="44"/>
      <c r="J6" s="45"/>
      <c r="K6" s="149">
        <v>7.37</v>
      </c>
      <c r="L6" s="120">
        <v>4.5999999999999999E-2</v>
      </c>
      <c r="M6" s="109">
        <v>114</v>
      </c>
    </row>
    <row r="7" spans="1:13" s="2" customFormat="1" ht="12.75" customHeight="1" x14ac:dyDescent="0.2">
      <c r="A7" s="219" t="s">
        <v>60</v>
      </c>
      <c r="B7" s="155" t="s">
        <v>10</v>
      </c>
      <c r="C7" s="155" t="s">
        <v>23</v>
      </c>
      <c r="D7" s="220">
        <v>36738</v>
      </c>
      <c r="E7" s="221">
        <v>37.832191999999999</v>
      </c>
      <c r="F7" s="222">
        <v>38887</v>
      </c>
      <c r="G7" s="223">
        <v>7.79</v>
      </c>
      <c r="H7" s="223">
        <v>3.28</v>
      </c>
      <c r="I7" s="223">
        <v>4.32</v>
      </c>
      <c r="J7" s="224">
        <v>4.53</v>
      </c>
      <c r="K7" s="225">
        <v>4.5599999999999996</v>
      </c>
      <c r="L7" s="121">
        <v>31.731000000000002</v>
      </c>
      <c r="M7" s="109">
        <v>36917</v>
      </c>
    </row>
    <row r="8" spans="1:13" ht="12.75" customHeight="1" thickBot="1" x14ac:dyDescent="0.25">
      <c r="A8" s="226" t="s">
        <v>14</v>
      </c>
      <c r="B8" s="48" t="s">
        <v>10</v>
      </c>
      <c r="C8" s="48" t="s">
        <v>23</v>
      </c>
      <c r="D8" s="49">
        <v>37816</v>
      </c>
      <c r="E8" s="227">
        <v>6.5823089165268653</v>
      </c>
      <c r="F8" s="228">
        <v>15788</v>
      </c>
      <c r="G8" s="15">
        <v>9.3699999999999992</v>
      </c>
      <c r="H8" s="15">
        <v>4.08</v>
      </c>
      <c r="I8" s="15">
        <v>5.42</v>
      </c>
      <c r="J8" s="16">
        <v>2.84</v>
      </c>
      <c r="K8" s="149">
        <v>2.85</v>
      </c>
      <c r="L8" s="122">
        <v>4.335</v>
      </c>
      <c r="M8" s="110">
        <v>12733</v>
      </c>
    </row>
    <row r="9" spans="1:13" ht="15.75" customHeight="1" thickBot="1" x14ac:dyDescent="0.25">
      <c r="A9" s="276" t="s">
        <v>61</v>
      </c>
      <c r="B9" s="277"/>
      <c r="C9" s="277"/>
      <c r="D9" s="278"/>
      <c r="E9" s="280">
        <f>SUM(E5:E8)</f>
        <v>58.23850091652686</v>
      </c>
      <c r="F9" s="281">
        <f>SUM(F5:F8)</f>
        <v>82130</v>
      </c>
      <c r="G9" s="279">
        <f>($E$5*G5+$E$6*G6+$E$7*G7+$E$8*G8+$E$31*G31)/($E$9+$E$31)</f>
        <v>8.2949815327372374</v>
      </c>
      <c r="H9" s="279">
        <f>($E$5*H5+$E$6*H6+$E$7*H7+$E$8*H8+$E$31*H31)/($E$9+$E$31)</f>
        <v>3.4017191299888938</v>
      </c>
      <c r="I9" s="279">
        <f>($E$5*I5+$E$6*I6+$E$7*I7+$E$8*I8+$E$31*I31)/($E$9+$E$31)</f>
        <v>4.8407306101589453</v>
      </c>
      <c r="J9" s="279">
        <f>($E$5*J5+$E$6*J6+$E$7*J7+$E$8*J8+$E$31*J31)/($E$9+$E$31)</f>
        <v>3.4525707100755367</v>
      </c>
      <c r="K9" s="279">
        <f>($E$5*K5+$E$6*K6+$E$7*K7+$E$8*K8+$E$31*K31)/($E$9+$E$31)</f>
        <v>5.7783041684770851</v>
      </c>
      <c r="L9" s="123">
        <f>SUM(L5:L8)</f>
        <v>47.329000000000001</v>
      </c>
      <c r="M9" s="124">
        <f>SUM(M5:M8)</f>
        <v>75375</v>
      </c>
    </row>
    <row r="10" spans="1:13" x14ac:dyDescent="0.2">
      <c r="A10" s="512" t="s">
        <v>62</v>
      </c>
      <c r="B10" s="512"/>
      <c r="C10" s="512"/>
      <c r="D10" s="512"/>
      <c r="E10" s="512"/>
      <c r="F10" s="512"/>
      <c r="G10" s="512"/>
      <c r="H10" s="512"/>
      <c r="I10" s="512"/>
      <c r="J10" s="512"/>
      <c r="K10" s="513"/>
      <c r="L10" s="125"/>
      <c r="M10" s="110"/>
    </row>
    <row r="11" spans="1:13" x14ac:dyDescent="0.2">
      <c r="A11" s="214" t="s">
        <v>31</v>
      </c>
      <c r="B11" s="38" t="s">
        <v>10</v>
      </c>
      <c r="C11" s="38" t="s">
        <v>21</v>
      </c>
      <c r="D11" s="39">
        <v>36606</v>
      </c>
      <c r="E11" s="215">
        <v>4.3099999999999996</v>
      </c>
      <c r="F11" s="40">
        <v>20512</v>
      </c>
      <c r="G11" s="41">
        <v>11.58</v>
      </c>
      <c r="H11" s="41">
        <v>3.3</v>
      </c>
      <c r="I11" s="41">
        <v>5.92</v>
      </c>
      <c r="J11" s="41">
        <v>2.66</v>
      </c>
      <c r="K11" s="217">
        <v>5.65</v>
      </c>
      <c r="L11" s="126">
        <v>3.7</v>
      </c>
      <c r="M11" s="127">
        <v>20757</v>
      </c>
    </row>
    <row r="12" spans="1:13" x14ac:dyDescent="0.2">
      <c r="A12" s="218" t="s">
        <v>33</v>
      </c>
      <c r="B12" s="38" t="s">
        <v>10</v>
      </c>
      <c r="C12" s="38" t="s">
        <v>22</v>
      </c>
      <c r="D12" s="39">
        <v>36091</v>
      </c>
      <c r="E12" s="150">
        <v>0.33800000000000002</v>
      </c>
      <c r="F12" s="151">
        <v>556</v>
      </c>
      <c r="G12" s="17">
        <v>7.67</v>
      </c>
      <c r="H12" s="17">
        <v>3.87</v>
      </c>
      <c r="I12" s="17">
        <v>4.37</v>
      </c>
      <c r="J12" s="17"/>
      <c r="K12" s="152">
        <v>5.29</v>
      </c>
      <c r="L12" s="121">
        <v>9.4E-2</v>
      </c>
      <c r="M12" s="127">
        <v>229</v>
      </c>
    </row>
    <row r="13" spans="1:13" x14ac:dyDescent="0.2">
      <c r="A13" s="214" t="s">
        <v>63</v>
      </c>
      <c r="B13" s="38" t="s">
        <v>10</v>
      </c>
      <c r="C13" s="38" t="s">
        <v>21</v>
      </c>
      <c r="D13" s="39">
        <v>39514</v>
      </c>
      <c r="E13" s="150">
        <v>0.44700000000000001</v>
      </c>
      <c r="F13" s="151">
        <v>1733</v>
      </c>
      <c r="G13" s="17">
        <v>6.29</v>
      </c>
      <c r="H13" s="17">
        <v>3.2</v>
      </c>
      <c r="I13" s="17">
        <v>4.1100000000000003</v>
      </c>
      <c r="J13" s="17"/>
      <c r="K13" s="152">
        <v>5.82</v>
      </c>
      <c r="L13" s="121">
        <v>0.504</v>
      </c>
      <c r="M13" s="127">
        <v>1914</v>
      </c>
    </row>
    <row r="14" spans="1:13" x14ac:dyDescent="0.2">
      <c r="A14" s="153" t="s">
        <v>64</v>
      </c>
      <c r="B14" s="14" t="s">
        <v>10</v>
      </c>
      <c r="C14" s="154" t="s">
        <v>22</v>
      </c>
      <c r="D14" s="50">
        <v>38360</v>
      </c>
      <c r="E14" s="150">
        <v>0.46400000000000002</v>
      </c>
      <c r="F14" s="43">
        <v>2393</v>
      </c>
      <c r="G14" s="45">
        <v>2.72</v>
      </c>
      <c r="H14" s="44">
        <v>1.3</v>
      </c>
      <c r="I14" s="44">
        <v>1.99</v>
      </c>
      <c r="J14" s="44">
        <v>1.74</v>
      </c>
      <c r="K14" s="230">
        <v>2.2400000000000002</v>
      </c>
      <c r="L14" s="121">
        <v>0.45600000000000002</v>
      </c>
      <c r="M14" s="127">
        <v>2520</v>
      </c>
    </row>
    <row r="15" spans="1:13" x14ac:dyDescent="0.2">
      <c r="A15" s="153" t="s">
        <v>19</v>
      </c>
      <c r="B15" s="13" t="s">
        <v>10</v>
      </c>
      <c r="C15" s="13" t="s">
        <v>21</v>
      </c>
      <c r="D15" s="50">
        <v>39182</v>
      </c>
      <c r="E15" s="150">
        <v>0.108</v>
      </c>
      <c r="F15" s="43">
        <v>338</v>
      </c>
      <c r="G15" s="44">
        <v>2.2400000000000002</v>
      </c>
      <c r="H15" s="44">
        <v>-0.18</v>
      </c>
      <c r="I15" s="44">
        <v>-0.01</v>
      </c>
      <c r="J15" s="45">
        <v>-0.4</v>
      </c>
      <c r="K15" s="230">
        <v>-0.48</v>
      </c>
      <c r="L15" s="121">
        <v>0.108</v>
      </c>
      <c r="M15" s="127">
        <v>385</v>
      </c>
    </row>
    <row r="16" spans="1:13" x14ac:dyDescent="0.2">
      <c r="A16" s="219" t="s">
        <v>65</v>
      </c>
      <c r="B16" s="155" t="s">
        <v>10</v>
      </c>
      <c r="C16" s="155" t="s">
        <v>21</v>
      </c>
      <c r="D16" s="231">
        <v>38245</v>
      </c>
      <c r="E16" s="221">
        <v>8.3046179999999996</v>
      </c>
      <c r="F16" s="222">
        <v>27650</v>
      </c>
      <c r="G16" s="223">
        <v>8.6</v>
      </c>
      <c r="H16" s="223">
        <v>2.61</v>
      </c>
      <c r="I16" s="223">
        <v>4.07</v>
      </c>
      <c r="J16" s="224">
        <v>3.6</v>
      </c>
      <c r="K16" s="225">
        <v>3.77</v>
      </c>
      <c r="L16" s="120">
        <v>7.1639999999999997</v>
      </c>
      <c r="M16" s="127">
        <v>27902</v>
      </c>
    </row>
    <row r="17" spans="1:16" ht="12.75" customHeight="1" thickBot="1" x14ac:dyDescent="0.25">
      <c r="A17" s="232" t="s">
        <v>66</v>
      </c>
      <c r="B17" s="233" t="s">
        <v>10</v>
      </c>
      <c r="C17" s="233" t="s">
        <v>35</v>
      </c>
      <c r="D17" s="234">
        <v>39078</v>
      </c>
      <c r="E17" s="235">
        <v>4.3385117780567466</v>
      </c>
      <c r="F17" s="236">
        <v>13351</v>
      </c>
      <c r="G17" s="156">
        <v>11.85</v>
      </c>
      <c r="H17" s="156">
        <v>-1.34</v>
      </c>
      <c r="I17" s="156">
        <v>3.85</v>
      </c>
      <c r="J17" s="157">
        <v>-6.08</v>
      </c>
      <c r="K17" s="158">
        <v>-4.5999999999999996</v>
      </c>
      <c r="L17" s="128">
        <v>3.39</v>
      </c>
      <c r="M17" s="129">
        <v>13154</v>
      </c>
    </row>
    <row r="18" spans="1:16" ht="12.75" customHeight="1" thickTop="1" x14ac:dyDescent="0.2">
      <c r="A18" s="237"/>
      <c r="B18" s="238"/>
      <c r="C18" s="238"/>
      <c r="D18" s="239"/>
      <c r="E18" s="240">
        <f>SUM(E11:E17)</f>
        <v>18.310129778056748</v>
      </c>
      <c r="F18" s="241">
        <f>SUM(F11:F17)</f>
        <v>66533</v>
      </c>
      <c r="G18" s="205">
        <f>($E$11*G11+$E$12*G12+$E$13*G13+$E$14*G14+$E$15*G15+$E$16*G16+$E$17*G17)/$E$18</f>
        <v>9.8114525428032522</v>
      </c>
      <c r="H18" s="205">
        <f>($E$11*H11+$E$12*H12+$E$13*H13+$E$14*H14+$E$15*H15+$E$16*H16+$E$17*H17)/$E$18</f>
        <v>1.8244910113875443</v>
      </c>
      <c r="I18" s="205">
        <f>($E$11*I11+$E$12*I12+$E$13*I13+$E$14*I14+$E$15*I15+$E$16*I16+$E$17*I17)/$E$18</f>
        <v>4.3830806541686842</v>
      </c>
      <c r="J18" s="205">
        <f>($E$11*J11+$E$12*J12+$E$13*J13+$E$14*J14+$E$15*J15+$E$16*J16+$E$17*J17)/($E$18-E12-E13)</f>
        <v>0.89855158785369593</v>
      </c>
      <c r="K18" s="205">
        <f>($E$11*K11+$E$12*K12+$E$13*K13+$E$14*K14+$E$15*K15+$E$16*K16+$E$17*K17)/$E$18</f>
        <v>2.243557865448333</v>
      </c>
      <c r="L18" s="130">
        <f>SUM(L11:L17)</f>
        <v>15.416</v>
      </c>
      <c r="M18" s="131">
        <f>SUM(M11:M17)</f>
        <v>66861</v>
      </c>
    </row>
    <row r="19" spans="1:16" ht="12.75" customHeight="1" x14ac:dyDescent="0.2">
      <c r="A19" s="242" t="s">
        <v>67</v>
      </c>
      <c r="B19" s="243" t="s">
        <v>11</v>
      </c>
      <c r="C19" s="243" t="s">
        <v>21</v>
      </c>
      <c r="D19" s="244">
        <v>39367</v>
      </c>
      <c r="E19" s="245">
        <v>2.5590000000000002</v>
      </c>
      <c r="F19" s="246">
        <v>3700</v>
      </c>
      <c r="G19" s="159">
        <v>9.07</v>
      </c>
      <c r="H19" s="160">
        <v>2.54</v>
      </c>
      <c r="I19" s="159">
        <v>4.95</v>
      </c>
      <c r="J19" s="159">
        <v>3.31</v>
      </c>
      <c r="K19" s="247">
        <v>3.16</v>
      </c>
      <c r="L19" s="120">
        <v>2.089</v>
      </c>
      <c r="M19" s="127">
        <v>3757</v>
      </c>
    </row>
    <row r="20" spans="1:16" ht="12.75" customHeight="1" x14ac:dyDescent="0.2">
      <c r="A20" s="219" t="s">
        <v>68</v>
      </c>
      <c r="B20" s="155" t="s">
        <v>11</v>
      </c>
      <c r="C20" s="155" t="s">
        <v>21</v>
      </c>
      <c r="D20" s="220">
        <v>37606</v>
      </c>
      <c r="E20" s="221">
        <v>10.038831999999999</v>
      </c>
      <c r="F20" s="222">
        <v>8823</v>
      </c>
      <c r="G20" s="223">
        <v>9.44</v>
      </c>
      <c r="H20" s="223">
        <v>2.4700000000000002</v>
      </c>
      <c r="I20" s="223">
        <v>3.56</v>
      </c>
      <c r="J20" s="224">
        <v>3.26</v>
      </c>
      <c r="K20" s="225">
        <v>3.26</v>
      </c>
      <c r="L20" s="120">
        <v>9.08</v>
      </c>
      <c r="M20" s="127">
        <v>8814</v>
      </c>
    </row>
    <row r="21" spans="1:16" ht="12.75" customHeight="1" x14ac:dyDescent="0.2">
      <c r="A21" s="214" t="s">
        <v>16</v>
      </c>
      <c r="B21" s="38" t="s">
        <v>11</v>
      </c>
      <c r="C21" s="38" t="s">
        <v>26</v>
      </c>
      <c r="D21" s="39">
        <v>37834</v>
      </c>
      <c r="E21" s="227">
        <v>14.805811103172946</v>
      </c>
      <c r="F21" s="248">
        <v>30908</v>
      </c>
      <c r="G21" s="15">
        <v>10.36</v>
      </c>
      <c r="H21" s="15">
        <v>2.33</v>
      </c>
      <c r="I21" s="15">
        <v>4.5599999999999996</v>
      </c>
      <c r="J21" s="16">
        <v>-1.1299999999999999</v>
      </c>
      <c r="K21" s="149">
        <v>3.29</v>
      </c>
      <c r="L21" s="122">
        <v>11.375999999999999</v>
      </c>
      <c r="M21" s="127">
        <v>29683</v>
      </c>
    </row>
    <row r="22" spans="1:16" ht="12.75" customHeight="1" x14ac:dyDescent="0.2">
      <c r="A22" s="153" t="s">
        <v>15</v>
      </c>
      <c r="B22" s="13" t="s">
        <v>11</v>
      </c>
      <c r="C22" s="13" t="s">
        <v>24</v>
      </c>
      <c r="D22" s="42">
        <v>40834</v>
      </c>
      <c r="E22" s="150">
        <v>0.53700000000000003</v>
      </c>
      <c r="F22" s="43">
        <v>1288</v>
      </c>
      <c r="G22" s="44">
        <v>5</v>
      </c>
      <c r="H22" s="44"/>
      <c r="I22" s="44"/>
      <c r="J22" s="45"/>
      <c r="K22" s="149">
        <v>4.46</v>
      </c>
      <c r="L22" s="132">
        <v>2.5999999999999999E-2</v>
      </c>
      <c r="M22" s="127">
        <v>117</v>
      </c>
    </row>
    <row r="23" spans="1:16" ht="12.75" customHeight="1" thickBot="1" x14ac:dyDescent="0.25">
      <c r="A23" s="232" t="s">
        <v>18</v>
      </c>
      <c r="B23" s="233" t="s">
        <v>11</v>
      </c>
      <c r="C23" s="233" t="s">
        <v>27</v>
      </c>
      <c r="D23" s="234">
        <v>39514</v>
      </c>
      <c r="E23" s="161">
        <v>3.9E-2</v>
      </c>
      <c r="F23" s="162">
        <v>112</v>
      </c>
      <c r="G23" s="163">
        <v>9.32</v>
      </c>
      <c r="H23" s="163">
        <v>3.95</v>
      </c>
      <c r="I23" s="163">
        <v>3.78</v>
      </c>
      <c r="J23" s="163"/>
      <c r="K23" s="164">
        <v>5.04</v>
      </c>
      <c r="L23" s="133">
        <v>8.4000000000000005E-2</v>
      </c>
      <c r="M23" s="129">
        <v>138</v>
      </c>
    </row>
    <row r="24" spans="1:16" ht="12.75" customHeight="1" thickTop="1" x14ac:dyDescent="0.2">
      <c r="A24" s="237"/>
      <c r="B24" s="238"/>
      <c r="C24" s="238"/>
      <c r="D24" s="239"/>
      <c r="E24" s="249">
        <f>SUM(E19:E23)</f>
        <v>27.979643103172947</v>
      </c>
      <c r="F24" s="250">
        <f>SUM(F19:F23)</f>
        <v>44831</v>
      </c>
      <c r="G24" s="206">
        <f>($E$19*G19+$E$20*G20+$E$21*G21+$E$22*G22+$E$23*G23)/$E$24</f>
        <v>9.8076085565849365</v>
      </c>
      <c r="H24" s="206">
        <f>($E$19*H19+$E$20*H20+$E$21*H21+$E$22*H22+$E$23*H23)/($E$24-$E$22)</f>
        <v>2.4030981513864478</v>
      </c>
      <c r="I24" s="206">
        <f>($E$19*I19+$E$20*I20+$E$21*I21+$E$22*I22+$E$23*I23)/($E$24-$E$22-E23)</f>
        <v>4.2354664346445867</v>
      </c>
      <c r="J24" s="206">
        <f>($E$19*J19+$E$20*J20+$E$21*J21+$E$22*J22+$E$23*J23)/($E$24-$E$22-E23)</f>
        <v>0.89281252428009172</v>
      </c>
      <c r="K24" s="206">
        <f>($E$19*K19+$E$20*K20+$E$21*K21+$E$22*K22+$E$23*K23)/$E$24</f>
        <v>3.2922410950621774</v>
      </c>
      <c r="L24" s="134">
        <f>SUM(L19:L23)</f>
        <v>22.655000000000001</v>
      </c>
      <c r="M24" s="134">
        <f>SUM(M19:M23)</f>
        <v>42509</v>
      </c>
    </row>
    <row r="25" spans="1:16" ht="12.75" customHeight="1" x14ac:dyDescent="0.2">
      <c r="A25" s="251" t="s">
        <v>32</v>
      </c>
      <c r="B25" s="238" t="s">
        <v>12</v>
      </c>
      <c r="C25" s="238" t="s">
        <v>21</v>
      </c>
      <c r="D25" s="239">
        <v>38808</v>
      </c>
      <c r="E25" s="245">
        <v>0.48199999999999998</v>
      </c>
      <c r="F25" s="246">
        <v>674</v>
      </c>
      <c r="G25" s="159">
        <v>12.39</v>
      </c>
      <c r="H25" s="159">
        <v>4.38</v>
      </c>
      <c r="I25" s="159">
        <v>5.07</v>
      </c>
      <c r="J25" s="159">
        <v>4.24</v>
      </c>
      <c r="K25" s="252">
        <v>5.62</v>
      </c>
      <c r="L25" s="135">
        <v>0.40500000000000003</v>
      </c>
      <c r="M25" s="127">
        <v>672</v>
      </c>
    </row>
    <row r="26" spans="1:16" ht="12.75" customHeight="1" x14ac:dyDescent="0.2">
      <c r="A26" s="226" t="s">
        <v>17</v>
      </c>
      <c r="B26" s="48" t="s">
        <v>12</v>
      </c>
      <c r="C26" s="48" t="s">
        <v>26</v>
      </c>
      <c r="D26" s="49">
        <v>37816</v>
      </c>
      <c r="E26" s="227">
        <v>0.84083582468188156</v>
      </c>
      <c r="F26" s="248">
        <v>1037</v>
      </c>
      <c r="G26" s="16">
        <v>7.74</v>
      </c>
      <c r="H26" s="16">
        <v>2.36</v>
      </c>
      <c r="I26" s="16">
        <v>4.13</v>
      </c>
      <c r="J26" s="16">
        <v>-2</v>
      </c>
      <c r="K26" s="16">
        <v>2.57</v>
      </c>
      <c r="L26" s="136">
        <v>0.65</v>
      </c>
      <c r="M26" s="127">
        <v>918</v>
      </c>
    </row>
    <row r="27" spans="1:16" ht="12.75" customHeight="1" thickBot="1" x14ac:dyDescent="0.25">
      <c r="A27" s="253"/>
      <c r="B27" s="238"/>
      <c r="C27" s="238"/>
      <c r="D27" s="254"/>
      <c r="E27" s="249">
        <f>SUM(E25:E26)</f>
        <v>1.3228358246818814</v>
      </c>
      <c r="F27" s="250">
        <f>SUM(F25:F26)</f>
        <v>1711</v>
      </c>
      <c r="G27" s="205">
        <f>($E$25*G25+$E$26*G26)/$E$27</f>
        <v>9.4343145613243387</v>
      </c>
      <c r="H27" s="205">
        <f>($E$25*H25+$E$26*H26)/$E$27</f>
        <v>3.0960248201882066</v>
      </c>
      <c r="I27" s="205">
        <f>($E$25*I25+$E$26*I26)/$E$27</f>
        <v>4.4725065994935216</v>
      </c>
      <c r="J27" s="205">
        <f>($E$25*J25+$E$26*J26)/$E$27</f>
        <v>0.27366083068040103</v>
      </c>
      <c r="K27" s="205">
        <f>($E$25*K25+$E$26*K26)/$E$27</f>
        <v>3.6813246047396193</v>
      </c>
      <c r="L27" s="134">
        <f>SUM(L25:L26)</f>
        <v>1.0550000000000002</v>
      </c>
      <c r="M27" s="134">
        <f>SUM(M25:M26)</f>
        <v>1590</v>
      </c>
    </row>
    <row r="28" spans="1:16" ht="12.75" customHeight="1" thickBot="1" x14ac:dyDescent="0.25">
      <c r="A28" s="276" t="s">
        <v>69</v>
      </c>
      <c r="B28" s="255"/>
      <c r="C28" s="255"/>
      <c r="D28" s="256"/>
      <c r="E28" s="282">
        <f>E27+E24+E18</f>
        <v>47.612608705911576</v>
      </c>
      <c r="F28" s="283">
        <f>F27+F24+F18</f>
        <v>113075</v>
      </c>
      <c r="G28" s="275">
        <f>($E$18*G18+$E$24*G24+$E$27*G27)/$E$28</f>
        <v>9.7987154756331591</v>
      </c>
      <c r="H28" s="275">
        <f>($E$18*H18+$E$24*H24+$E$27*H27)/$E$28</f>
        <v>2.1998380514768177</v>
      </c>
      <c r="I28" s="275">
        <f>($E$18*I18+$E$24*I24+$E$27*I27)/$E$28</f>
        <v>4.2988194165648768</v>
      </c>
      <c r="J28" s="275">
        <f>($E$18*J18+$E$24*J24+$E$27*J27)/$E$28</f>
        <v>0.87781748280318395</v>
      </c>
      <c r="K28" s="275">
        <f>($E$18*K18+$E$24*K24+$E$27*K27)/$E$28</f>
        <v>2.8997645445683848</v>
      </c>
      <c r="L28" s="137">
        <f>L27+L24+L18</f>
        <v>39.126000000000005</v>
      </c>
      <c r="M28" s="138">
        <f>M27+M24+M18</f>
        <v>110960</v>
      </c>
      <c r="P28" s="2"/>
    </row>
    <row r="29" spans="1:16" ht="12.75" customHeight="1" thickBot="1" x14ac:dyDescent="0.25">
      <c r="A29" s="514" t="s">
        <v>70</v>
      </c>
      <c r="B29" s="515"/>
      <c r="C29" s="515"/>
      <c r="D29" s="516"/>
      <c r="E29" s="257">
        <f>SUM(E9,E28)</f>
        <v>105.85110962243843</v>
      </c>
      <c r="F29" s="258">
        <f>SUM(F9, F28)</f>
        <v>195205</v>
      </c>
      <c r="H29" s="259"/>
      <c r="I29" s="259"/>
      <c r="J29" s="259"/>
      <c r="K29" s="260"/>
      <c r="L29" s="139">
        <f>L28+L9</f>
        <v>86.455000000000013</v>
      </c>
      <c r="M29" s="140">
        <f>M28+M9</f>
        <v>186335</v>
      </c>
      <c r="P29" s="2"/>
    </row>
    <row r="30" spans="1:16" ht="12.75" customHeight="1" thickBot="1" x14ac:dyDescent="0.25">
      <c r="A30" s="229" t="s">
        <v>28</v>
      </c>
      <c r="B30" s="261"/>
      <c r="C30" s="261"/>
      <c r="D30" s="262"/>
      <c r="E30" s="263"/>
      <c r="F30" s="264"/>
      <c r="G30" s="265"/>
      <c r="H30" s="265"/>
      <c r="I30" s="265"/>
      <c r="J30" s="265"/>
      <c r="K30" s="266"/>
      <c r="L30" s="122"/>
      <c r="M30" s="141"/>
      <c r="P30" s="2"/>
    </row>
    <row r="31" spans="1:16" ht="22.5" customHeight="1" thickBot="1" x14ac:dyDescent="0.25">
      <c r="A31" s="267" t="s">
        <v>71</v>
      </c>
      <c r="B31" s="268" t="s">
        <v>10</v>
      </c>
      <c r="C31" s="268" t="s">
        <v>25</v>
      </c>
      <c r="D31" s="269">
        <v>36495</v>
      </c>
      <c r="E31" s="270">
        <v>36.517000000000003</v>
      </c>
      <c r="F31" s="35">
        <v>11940</v>
      </c>
      <c r="G31" s="271">
        <v>8.4</v>
      </c>
      <c r="H31" s="271">
        <v>3.66</v>
      </c>
      <c r="I31" s="271">
        <v>4.96</v>
      </c>
      <c r="J31" s="271">
        <v>2.5499999999999998</v>
      </c>
      <c r="K31" s="272">
        <v>7.47</v>
      </c>
      <c r="L31" s="142">
        <v>32.706000000000003</v>
      </c>
      <c r="M31" s="109">
        <v>11779</v>
      </c>
    </row>
    <row r="32" spans="1:16" ht="20.25" customHeight="1" thickBot="1" x14ac:dyDescent="0.25">
      <c r="A32" s="517" t="s">
        <v>72</v>
      </c>
      <c r="B32" s="518"/>
      <c r="C32" s="518"/>
      <c r="D32" s="519"/>
      <c r="E32" s="165">
        <f>SUM(E9,E28,E31)</f>
        <v>142.36810962243842</v>
      </c>
      <c r="F32" s="166">
        <f>SUM(F9+F28+F31)</f>
        <v>207145</v>
      </c>
      <c r="G32" s="261"/>
      <c r="H32" s="261"/>
      <c r="I32" s="261"/>
      <c r="J32" s="261"/>
      <c r="K32" s="262"/>
      <c r="L32" s="143">
        <f>L31+L29</f>
        <v>119.16100000000002</v>
      </c>
      <c r="M32" s="144">
        <f>M31+M29</f>
        <v>198114</v>
      </c>
    </row>
    <row r="33" spans="1:14" ht="36" customHeight="1" x14ac:dyDescent="0.2">
      <c r="A33" s="510" t="s">
        <v>9</v>
      </c>
      <c r="B33" s="510"/>
      <c r="C33" s="510"/>
      <c r="D33" s="510"/>
      <c r="E33" s="510"/>
      <c r="F33" s="510"/>
      <c r="G33" s="510"/>
      <c r="H33" s="510"/>
      <c r="I33" s="510"/>
      <c r="J33" s="510"/>
      <c r="K33" s="167"/>
    </row>
    <row r="34" spans="1:14" s="5" customFormat="1" ht="12.75" customHeight="1" x14ac:dyDescent="0.2">
      <c r="A34" s="511" t="s">
        <v>34</v>
      </c>
      <c r="B34" s="511"/>
      <c r="C34" s="511"/>
      <c r="D34" s="511"/>
      <c r="E34" s="511"/>
      <c r="F34" s="511"/>
      <c r="G34" s="511"/>
      <c r="H34" s="511"/>
      <c r="I34" s="511"/>
      <c r="J34" s="511"/>
      <c r="K34" s="511"/>
      <c r="L34" s="168"/>
      <c r="M34" s="169"/>
    </row>
    <row r="35" spans="1:14" ht="18" customHeight="1" x14ac:dyDescent="0.2">
      <c r="B35" s="12"/>
      <c r="C35" s="12"/>
      <c r="D35" s="12"/>
      <c r="E35" s="12"/>
      <c r="F35" s="284" t="s">
        <v>75</v>
      </c>
      <c r="G35" s="285">
        <f>($E$9*G9+$E$18*G18+$E$24*G24+$E$27*G27+$E$31*G31)/$E$32</f>
        <v>8.8248168686841773</v>
      </c>
      <c r="H35" s="285">
        <f>($E$9*H9+$E$18*H18+$E$24*H24+$E$27*H27+$E$31*H31)/$E$32</f>
        <v>3.0660185921452259</v>
      </c>
      <c r="I35" s="285">
        <f>($E$9*I9+$E$18*I18+$E$24*I24+$E$27*I27+$E$31*I31)/$E$32</f>
        <v>4.6900898145341507</v>
      </c>
      <c r="J35" s="285">
        <f>($E$9*J9+$E$18*J18+$E$24*J24+$E$27*J27+$E$31*J31)/$E$32</f>
        <v>2.3599812744445541</v>
      </c>
      <c r="K35" s="285">
        <f>($E$9*K9+$E$18*K18+$E$24*K24+$E$27*K27+$E$31*K31)/$E$32</f>
        <v>5.2495402179157873</v>
      </c>
      <c r="L35" s="170"/>
      <c r="M35" s="2"/>
    </row>
    <row r="36" spans="1:14" x14ac:dyDescent="0.2">
      <c r="B36" s="11"/>
      <c r="C36" s="11"/>
      <c r="D36" s="11"/>
      <c r="E36" s="11"/>
      <c r="F36" s="11"/>
      <c r="G36" s="11"/>
      <c r="H36" s="11"/>
      <c r="I36" s="11"/>
      <c r="J36" s="11"/>
      <c r="K36" s="11"/>
    </row>
    <row r="37" spans="1:14" x14ac:dyDescent="0.2">
      <c r="E37" s="171"/>
      <c r="F37" s="171"/>
      <c r="G37" s="10"/>
      <c r="H37" s="10"/>
      <c r="I37" s="10"/>
      <c r="J37" s="10"/>
      <c r="K37" s="10"/>
    </row>
    <row r="38" spans="1:14" x14ac:dyDescent="0.2">
      <c r="E38" s="172"/>
      <c r="F38" s="173"/>
      <c r="G38" s="7"/>
      <c r="H38" s="7"/>
      <c r="I38" s="7"/>
      <c r="J38" s="7"/>
      <c r="K38" s="7"/>
      <c r="L38" s="174"/>
      <c r="M38" s="175"/>
      <c r="N38" s="3"/>
    </row>
    <row r="39" spans="1:14" x14ac:dyDescent="0.2">
      <c r="G39" s="8"/>
      <c r="H39" s="7"/>
      <c r="I39" s="7"/>
      <c r="J39" s="7"/>
      <c r="K39" s="7"/>
      <c r="L39" s="2"/>
      <c r="M39" s="2"/>
      <c r="N39" s="2"/>
    </row>
    <row r="40" spans="1:14" x14ac:dyDescent="0.2">
      <c r="G40" s="7"/>
      <c r="H40" s="7"/>
      <c r="I40" s="7"/>
      <c r="J40" s="7"/>
      <c r="K40" s="7"/>
      <c r="L40" s="2"/>
      <c r="M40" s="2"/>
      <c r="N40" s="2"/>
    </row>
    <row r="41" spans="1:14" x14ac:dyDescent="0.2">
      <c r="G41" s="6"/>
      <c r="H41" s="6"/>
      <c r="I41" s="6"/>
      <c r="J41" s="6"/>
      <c r="K41" s="6"/>
    </row>
  </sheetData>
  <mergeCells count="14">
    <mergeCell ref="A33:J33"/>
    <mergeCell ref="A34:K34"/>
    <mergeCell ref="A4:K4"/>
    <mergeCell ref="A10:K10"/>
    <mergeCell ref="A29:D29"/>
    <mergeCell ref="A32:D32"/>
    <mergeCell ref="A1:K1"/>
    <mergeCell ref="A2:A3"/>
    <mergeCell ref="B2:B3"/>
    <mergeCell ref="C2:C3"/>
    <mergeCell ref="D2:D3"/>
    <mergeCell ref="E2:E3"/>
    <mergeCell ref="F2:F3"/>
    <mergeCell ref="G2:K2"/>
  </mergeCells>
  <phoneticPr fontId="18" type="noConversion"/>
  <pageMargins left="0.34" right="0.32" top="0.67" bottom="0.69" header="0.5" footer="0.5"/>
  <pageSetup paperSize="9" scale="9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28" activePane="bottomLeft" state="frozen"/>
      <selection pane="bottomLeft" activeCell="A41" sqref="A41:M4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20" t="s">
        <v>97</v>
      </c>
      <c r="B1" s="520"/>
      <c r="C1" s="520"/>
      <c r="D1" s="520"/>
      <c r="E1" s="520"/>
      <c r="F1" s="520"/>
      <c r="G1" s="520"/>
      <c r="H1" s="520"/>
      <c r="I1" s="520"/>
      <c r="J1" s="520"/>
      <c r="K1" s="520"/>
      <c r="L1" s="520"/>
      <c r="M1" s="520"/>
      <c r="N1" s="19"/>
      <c r="O1" s="19"/>
      <c r="P1" s="178"/>
      <c r="Q1" s="178"/>
    </row>
    <row r="2" spans="1:17" ht="24" customHeight="1" x14ac:dyDescent="0.2">
      <c r="A2" s="521" t="s">
        <v>0</v>
      </c>
      <c r="B2" s="525" t="s">
        <v>13</v>
      </c>
      <c r="C2" s="508" t="s">
        <v>20</v>
      </c>
      <c r="D2" s="524" t="s">
        <v>41</v>
      </c>
      <c r="E2" s="522" t="s">
        <v>1</v>
      </c>
      <c r="F2" s="523" t="s">
        <v>2</v>
      </c>
      <c r="G2" s="565" t="s">
        <v>3</v>
      </c>
      <c r="H2" s="566"/>
      <c r="I2" s="566"/>
      <c r="J2" s="566"/>
      <c r="K2" s="566"/>
      <c r="L2" s="566"/>
      <c r="M2" s="567"/>
      <c r="N2" s="25"/>
      <c r="O2" s="25"/>
    </row>
    <row r="3" spans="1:17" ht="42.75" customHeight="1" x14ac:dyDescent="0.2">
      <c r="A3" s="521"/>
      <c r="B3" s="525"/>
      <c r="C3" s="508"/>
      <c r="D3" s="524"/>
      <c r="E3" s="522"/>
      <c r="F3" s="523"/>
      <c r="G3" s="292" t="s">
        <v>81</v>
      </c>
      <c r="H3" s="492" t="s">
        <v>4</v>
      </c>
      <c r="I3" s="492" t="s">
        <v>5</v>
      </c>
      <c r="J3" s="492" t="s">
        <v>6</v>
      </c>
      <c r="K3" s="492" t="s">
        <v>7</v>
      </c>
      <c r="L3" s="291" t="s">
        <v>82</v>
      </c>
      <c r="M3" s="493" t="s">
        <v>8</v>
      </c>
      <c r="N3" s="526" t="s">
        <v>73</v>
      </c>
      <c r="O3" s="527"/>
      <c r="P3" s="526" t="s">
        <v>74</v>
      </c>
      <c r="Q3" s="528"/>
    </row>
    <row r="4" spans="1:17" ht="26.25" customHeight="1" x14ac:dyDescent="0.2">
      <c r="A4" s="531" t="s">
        <v>51</v>
      </c>
      <c r="B4" s="532"/>
      <c r="C4" s="532"/>
      <c r="D4" s="532"/>
      <c r="E4" s="532"/>
      <c r="F4" s="532"/>
      <c r="G4" s="532"/>
      <c r="H4" s="532"/>
      <c r="I4" s="532"/>
      <c r="J4" s="532"/>
      <c r="K4" s="532"/>
      <c r="L4" s="532"/>
      <c r="M4" s="533"/>
      <c r="N4" s="176"/>
      <c r="O4" s="176"/>
    </row>
    <row r="5" spans="1:17" ht="23.25" customHeight="1" x14ac:dyDescent="0.2">
      <c r="A5" s="550" t="s">
        <v>46</v>
      </c>
      <c r="B5" s="550"/>
      <c r="C5" s="550"/>
      <c r="D5" s="550"/>
      <c r="E5" s="550"/>
      <c r="F5" s="550"/>
      <c r="G5" s="550"/>
      <c r="H5" s="550"/>
      <c r="I5" s="550"/>
      <c r="J5" s="550"/>
      <c r="K5" s="550"/>
      <c r="L5" s="550"/>
      <c r="M5" s="550"/>
      <c r="N5" s="25"/>
      <c r="O5" s="25"/>
    </row>
    <row r="6" spans="1:17" x14ac:dyDescent="0.2">
      <c r="A6" s="96" t="s">
        <v>30</v>
      </c>
      <c r="B6" s="38" t="s">
        <v>10</v>
      </c>
      <c r="C6" s="38" t="s">
        <v>29</v>
      </c>
      <c r="D6" s="39">
        <v>36433</v>
      </c>
      <c r="E6" s="102">
        <v>13.779</v>
      </c>
      <c r="F6" s="107">
        <v>26394</v>
      </c>
      <c r="G6" s="293">
        <v>2.5464327361144075</v>
      </c>
      <c r="H6" s="466">
        <v>4.1165890639858427</v>
      </c>
      <c r="I6" s="466">
        <v>5.5040035309092072</v>
      </c>
      <c r="J6" s="466">
        <v>3.536043609028483</v>
      </c>
      <c r="K6" s="466">
        <v>4.0798626069778132</v>
      </c>
      <c r="L6" s="466">
        <v>3.8133919594724786</v>
      </c>
      <c r="M6" s="466">
        <v>5.8179031035835882</v>
      </c>
      <c r="N6" s="180">
        <v>5.7831961782624175</v>
      </c>
      <c r="O6" s="180"/>
    </row>
    <row r="7" spans="1:17" s="2" customFormat="1" ht="12.75" customHeight="1" x14ac:dyDescent="0.2">
      <c r="A7" s="97" t="s">
        <v>37</v>
      </c>
      <c r="B7" s="38" t="s">
        <v>10</v>
      </c>
      <c r="C7" s="38" t="s">
        <v>23</v>
      </c>
      <c r="D7" s="42">
        <v>40834</v>
      </c>
      <c r="E7" s="103">
        <v>1.41</v>
      </c>
      <c r="F7" s="43">
        <v>2271</v>
      </c>
      <c r="G7" s="294">
        <v>-0.47</v>
      </c>
      <c r="H7" s="294">
        <v>0.69</v>
      </c>
      <c r="I7" s="294"/>
      <c r="J7" s="294"/>
      <c r="K7" s="294"/>
      <c r="L7" s="294"/>
      <c r="M7" s="467">
        <v>4.24</v>
      </c>
      <c r="N7" s="181">
        <v>1.68</v>
      </c>
      <c r="O7" s="181"/>
      <c r="P7" s="182"/>
      <c r="Q7" s="182"/>
    </row>
    <row r="8" spans="1:17" s="2" customFormat="1" ht="12.75" customHeight="1" x14ac:dyDescent="0.2">
      <c r="A8" s="97" t="s">
        <v>42</v>
      </c>
      <c r="B8" s="13" t="s">
        <v>10</v>
      </c>
      <c r="C8" s="13" t="s">
        <v>23</v>
      </c>
      <c r="D8" s="39">
        <v>36738</v>
      </c>
      <c r="E8" s="104">
        <v>39.6503804338275</v>
      </c>
      <c r="F8" s="40">
        <v>39667</v>
      </c>
      <c r="G8" s="295">
        <v>-0.81</v>
      </c>
      <c r="H8" s="465">
        <v>0.64</v>
      </c>
      <c r="I8" s="465">
        <v>4.46</v>
      </c>
      <c r="J8" s="465">
        <v>2.46</v>
      </c>
      <c r="K8" s="465">
        <v>3.98</v>
      </c>
      <c r="L8" s="465">
        <v>4.6100000000000003</v>
      </c>
      <c r="M8" s="465">
        <v>4.74</v>
      </c>
      <c r="N8" s="183">
        <v>1.64</v>
      </c>
      <c r="O8" s="183"/>
      <c r="P8" s="182"/>
      <c r="Q8" s="182"/>
    </row>
    <row r="9" spans="1:17" ht="12.75" customHeight="1" x14ac:dyDescent="0.2">
      <c r="A9" s="98" t="s">
        <v>14</v>
      </c>
      <c r="B9" s="48" t="s">
        <v>10</v>
      </c>
      <c r="C9" s="48" t="s">
        <v>23</v>
      </c>
      <c r="D9" s="49">
        <v>37816</v>
      </c>
      <c r="E9" s="105">
        <v>8.1534430661373101</v>
      </c>
      <c r="F9" s="54">
        <v>18964</v>
      </c>
      <c r="G9" s="296">
        <v>0.9672472864894921</v>
      </c>
      <c r="H9" s="468">
        <v>2.2954500110533793</v>
      </c>
      <c r="I9" s="468">
        <v>5.8190549550747983</v>
      </c>
      <c r="J9" s="468">
        <v>4.0556926325265863</v>
      </c>
      <c r="K9" s="469">
        <v>4.6468162519336387</v>
      </c>
      <c r="L9" s="469">
        <v>2.8010258029540713</v>
      </c>
      <c r="M9" s="469">
        <v>2.7386462233815134</v>
      </c>
      <c r="N9" s="181">
        <v>3.4066021841309579</v>
      </c>
      <c r="O9" s="181"/>
    </row>
    <row r="10" spans="1:17" s="30" customFormat="1" ht="23.25" customHeight="1" x14ac:dyDescent="0.2">
      <c r="A10" s="68" t="s">
        <v>48</v>
      </c>
      <c r="B10" s="69" t="s">
        <v>10</v>
      </c>
      <c r="C10" s="69"/>
      <c r="D10" s="70"/>
      <c r="E10" s="106">
        <f>SUM(E6:E9)</f>
        <v>62.992823499964814</v>
      </c>
      <c r="F10" s="71">
        <f>SUM(F6:F9)</f>
        <v>87296</v>
      </c>
      <c r="G10" s="470">
        <f>($E$6*G6+$E$7*G7+$E$8*G8+$E$9*G9+$E$37*G37)/($E$10+$E$37)</f>
        <v>0.52920369153020086</v>
      </c>
      <c r="H10" s="470">
        <f>($E$6*H6+$E$7*H7+$E$8*H8+$E$9*H9+$E$37*H37)/($E$10+$E$37)</f>
        <v>1.9516724619785364</v>
      </c>
      <c r="I10" s="470">
        <f>($E$6*I6+$E$7*I7+$E$8*I8+$E$9*I9+$E$37*I37)/($E$10+$E$37)</f>
        <v>4.9843615190390524</v>
      </c>
      <c r="J10" s="470">
        <f>($E$6*J6+$E$7*J7+$E$8*J8+$E$9*J9+$E$37*J37)/($E$10+$E$37)</f>
        <v>3.0358172059250093</v>
      </c>
      <c r="K10" s="470">
        <f>($E$6*K6+$E$7*K7+$E$8*K8+$E$9*K9+$E$37*K37)/($E$10+$E$37)</f>
        <v>3.9731270902766083</v>
      </c>
      <c r="L10" s="470">
        <f>($E$6*L6+$E$37*L37+E8*L8)/($E$6+$E$37+E8)</f>
        <v>4.5769287251114568</v>
      </c>
      <c r="M10" s="470">
        <f>($E$6*M6+$E$7*M7+$E$8*M8+$E$9*M9+$E$37*M37)/($E$10+$E$37)</f>
        <v>5.6536585090570037</v>
      </c>
      <c r="N10" s="193">
        <f>E10-'2012'!E9</f>
        <v>4.7543225834379541</v>
      </c>
      <c r="O10" s="194">
        <f>N10/'2012'!E9</f>
        <v>8.1635387391792866E-2</v>
      </c>
      <c r="P10" s="195">
        <f>F10-'2012'!F9</f>
        <v>5166</v>
      </c>
      <c r="Q10" s="196">
        <f>P10/'2012'!F9</f>
        <v>6.2900280043832954E-2</v>
      </c>
    </row>
    <row r="11" spans="1:17" s="37" customFormat="1" ht="12" customHeight="1" x14ac:dyDescent="0.2">
      <c r="A11" s="90"/>
      <c r="B11" s="64"/>
      <c r="C11" s="64"/>
      <c r="D11" s="65"/>
      <c r="E11" s="66"/>
      <c r="F11" s="67"/>
      <c r="N11" s="184"/>
      <c r="O11" s="184"/>
      <c r="P11" s="185"/>
      <c r="Q11" s="185"/>
    </row>
    <row r="12" spans="1:17" ht="21" customHeight="1" x14ac:dyDescent="0.2">
      <c r="A12" s="551" t="s">
        <v>47</v>
      </c>
      <c r="B12" s="551"/>
      <c r="C12" s="551"/>
      <c r="D12" s="551"/>
      <c r="E12" s="551"/>
      <c r="F12" s="551"/>
      <c r="G12" s="551"/>
      <c r="H12" s="551"/>
      <c r="I12" s="551"/>
      <c r="J12" s="551"/>
      <c r="K12" s="551"/>
      <c r="L12" s="551"/>
      <c r="M12" s="551"/>
      <c r="N12" s="25"/>
      <c r="O12" s="25"/>
      <c r="P12" s="187"/>
      <c r="Q12" s="187"/>
    </row>
    <row r="13" spans="1:17" x14ac:dyDescent="0.2">
      <c r="A13" s="99" t="s">
        <v>31</v>
      </c>
      <c r="B13" s="38" t="s">
        <v>10</v>
      </c>
      <c r="C13" s="38" t="s">
        <v>21</v>
      </c>
      <c r="D13" s="39">
        <v>36606</v>
      </c>
      <c r="E13" s="102">
        <v>4.649</v>
      </c>
      <c r="F13" s="107">
        <v>20506</v>
      </c>
      <c r="G13" s="293">
        <v>3.2148454934325632</v>
      </c>
      <c r="H13" s="466">
        <v>5.0524624202454849</v>
      </c>
      <c r="I13" s="466">
        <v>7.0710609863604557</v>
      </c>
      <c r="J13" s="466">
        <v>4.3039785933412844</v>
      </c>
      <c r="K13" s="466">
        <v>3.5369470082449839</v>
      </c>
      <c r="L13" s="466">
        <v>3.5544749636924111</v>
      </c>
      <c r="M13" s="466">
        <v>5.5770530996607226</v>
      </c>
      <c r="N13" s="186">
        <v>5.53491245081561</v>
      </c>
      <c r="O13" s="186"/>
      <c r="P13" s="187"/>
      <c r="Q13" s="187"/>
    </row>
    <row r="14" spans="1:17" x14ac:dyDescent="0.2">
      <c r="A14" s="100" t="s">
        <v>33</v>
      </c>
      <c r="B14" s="38" t="s">
        <v>10</v>
      </c>
      <c r="C14" s="38" t="s">
        <v>22</v>
      </c>
      <c r="D14" s="39">
        <v>36091</v>
      </c>
      <c r="E14" s="103">
        <v>0.32805180000000034</v>
      </c>
      <c r="F14" s="43">
        <v>533</v>
      </c>
      <c r="G14" s="294">
        <v>2.7833397887680134</v>
      </c>
      <c r="H14" s="471">
        <v>4.9137043393630675</v>
      </c>
      <c r="I14" s="471">
        <v>5.6619134861190634</v>
      </c>
      <c r="J14" s="471">
        <v>3.4369087241716612</v>
      </c>
      <c r="K14" s="471">
        <v>5.4772238114818572</v>
      </c>
      <c r="L14" s="471"/>
      <c r="M14" s="471">
        <v>5.0649073122976507</v>
      </c>
      <c r="N14" s="197">
        <v>6.4632639105090206</v>
      </c>
      <c r="O14" s="197"/>
      <c r="P14" s="187"/>
      <c r="Q14" s="187"/>
    </row>
    <row r="15" spans="1:17" ht="12.75" customHeight="1" x14ac:dyDescent="0.2">
      <c r="A15" s="99" t="s">
        <v>38</v>
      </c>
      <c r="B15" s="38" t="s">
        <v>10</v>
      </c>
      <c r="C15" s="38" t="s">
        <v>21</v>
      </c>
      <c r="D15" s="39">
        <v>39514</v>
      </c>
      <c r="E15" s="103">
        <v>0.44289156500000054</v>
      </c>
      <c r="F15" s="43">
        <v>1699</v>
      </c>
      <c r="G15" s="294">
        <v>1.4907045907252892</v>
      </c>
      <c r="H15" s="471">
        <v>3.2860347765806264</v>
      </c>
      <c r="I15" s="471">
        <v>4.1866063334139891</v>
      </c>
      <c r="J15" s="471">
        <v>2.4628695746589102</v>
      </c>
      <c r="K15" s="471">
        <v>5.3182390200038787</v>
      </c>
      <c r="L15" s="471"/>
      <c r="M15" s="471">
        <v>5.2643163105402291</v>
      </c>
      <c r="N15" s="197">
        <v>5.1997624126115971</v>
      </c>
      <c r="O15" s="197"/>
      <c r="P15" s="187"/>
      <c r="Q15" s="187"/>
    </row>
    <row r="16" spans="1:17" x14ac:dyDescent="0.2">
      <c r="A16" s="97" t="s">
        <v>39</v>
      </c>
      <c r="B16" s="14" t="s">
        <v>10</v>
      </c>
      <c r="C16" s="14" t="s">
        <v>22</v>
      </c>
      <c r="D16" s="50">
        <v>38360</v>
      </c>
      <c r="E16" s="103">
        <v>0.30399999999999999</v>
      </c>
      <c r="F16" s="43">
        <v>2019</v>
      </c>
      <c r="G16" s="294">
        <v>0.9</v>
      </c>
      <c r="H16" s="294">
        <v>1.39</v>
      </c>
      <c r="I16" s="294">
        <v>2.54</v>
      </c>
      <c r="J16" s="294">
        <v>1.7</v>
      </c>
      <c r="K16" s="294">
        <v>2.41</v>
      </c>
      <c r="L16" s="294"/>
      <c r="M16" s="294">
        <v>2.17</v>
      </c>
      <c r="N16" s="197">
        <v>2.89</v>
      </c>
      <c r="O16" s="197"/>
      <c r="P16" s="187"/>
      <c r="Q16" s="187"/>
    </row>
    <row r="17" spans="1:17" x14ac:dyDescent="0.2">
      <c r="A17" s="97" t="s">
        <v>19</v>
      </c>
      <c r="B17" s="13" t="s">
        <v>10</v>
      </c>
      <c r="C17" s="13" t="s">
        <v>21</v>
      </c>
      <c r="D17" s="50">
        <v>39182</v>
      </c>
      <c r="E17" s="103">
        <v>9.6000000000000002E-2</v>
      </c>
      <c r="F17" s="43">
        <v>269</v>
      </c>
      <c r="G17" s="294">
        <v>1.58</v>
      </c>
      <c r="H17" s="294">
        <v>1.66</v>
      </c>
      <c r="I17" s="294">
        <v>2.67</v>
      </c>
      <c r="J17" s="294">
        <v>0.74</v>
      </c>
      <c r="K17" s="294">
        <v>0.11</v>
      </c>
      <c r="L17" s="294"/>
      <c r="M17" s="294">
        <v>-0.16</v>
      </c>
      <c r="N17" s="197">
        <v>3.58</v>
      </c>
      <c r="O17" s="197"/>
      <c r="P17" s="187"/>
      <c r="Q17" s="187"/>
    </row>
    <row r="18" spans="1:17" x14ac:dyDescent="0.2">
      <c r="A18" s="100" t="s">
        <v>43</v>
      </c>
      <c r="B18" s="13" t="s">
        <v>10</v>
      </c>
      <c r="C18" s="13" t="s">
        <v>21</v>
      </c>
      <c r="D18" s="42">
        <v>38245</v>
      </c>
      <c r="E18" s="104">
        <v>8.8386992508864015</v>
      </c>
      <c r="F18" s="40">
        <v>27528</v>
      </c>
      <c r="G18" s="295">
        <v>0.65</v>
      </c>
      <c r="H18" s="465">
        <v>2.11</v>
      </c>
      <c r="I18" s="465">
        <v>5.89</v>
      </c>
      <c r="J18" s="465">
        <v>2.87</v>
      </c>
      <c r="K18" s="465">
        <v>3.6</v>
      </c>
      <c r="L18" s="465"/>
      <c r="M18" s="465">
        <v>4.9000000000000004</v>
      </c>
      <c r="N18" s="184">
        <v>3.11</v>
      </c>
      <c r="O18" s="184"/>
      <c r="P18" s="187"/>
      <c r="Q18" s="187"/>
    </row>
    <row r="19" spans="1:17" ht="12.75" customHeight="1" x14ac:dyDescent="0.2">
      <c r="A19" s="100" t="s">
        <v>40</v>
      </c>
      <c r="B19" s="38" t="s">
        <v>10</v>
      </c>
      <c r="C19" s="38" t="s">
        <v>35</v>
      </c>
      <c r="D19" s="39">
        <v>39078</v>
      </c>
      <c r="E19" s="111">
        <v>5.1321115564041717</v>
      </c>
      <c r="F19" s="72">
        <v>13537</v>
      </c>
      <c r="G19" s="297">
        <v>8.5476998951482308</v>
      </c>
      <c r="H19" s="472">
        <v>9.4299669822144097</v>
      </c>
      <c r="I19" s="472">
        <v>14.07289223600614</v>
      </c>
      <c r="J19" s="472">
        <v>4.9909652422869044</v>
      </c>
      <c r="K19" s="467">
        <v>2.7851975547215968</v>
      </c>
      <c r="L19" s="467"/>
      <c r="M19" s="467">
        <v>-2.9320129704947684</v>
      </c>
      <c r="N19" s="198">
        <v>11.262989905966325</v>
      </c>
      <c r="O19" s="198"/>
      <c r="P19" s="187"/>
      <c r="Q19" s="187"/>
    </row>
    <row r="20" spans="1:17" ht="12.75" customHeight="1" x14ac:dyDescent="0.2">
      <c r="A20" s="57" t="s">
        <v>47</v>
      </c>
      <c r="B20" s="58" t="s">
        <v>10</v>
      </c>
      <c r="C20" s="58"/>
      <c r="D20" s="59"/>
      <c r="E20" s="112">
        <f>SUM(E13:E19)</f>
        <v>19.790754172290576</v>
      </c>
      <c r="F20" s="60">
        <f>SUM(F13:F19)</f>
        <v>66091</v>
      </c>
      <c r="G20" s="473">
        <f>($E$13*G13+$E$14*G14+$E$15*G15+$E$16*G16+$E$17*G17+$E$18*G18+$E$19*G19)/$E$20</f>
        <v>3.3630502487193374</v>
      </c>
      <c r="H20" s="473">
        <f>($E$13*H13+$E$14*H14+$E$15*H15+$E$16*H16+$E$17*H17+$E$18*H18+$E$19*H19)/$E$20</f>
        <v>4.7589607528414488</v>
      </c>
      <c r="I20" s="473">
        <f>($E$13*I13+$E$14*I14+$E$15*I15+$E$16*I16+$E$17*I17+$E$18*I18+$E$19*I19)/$E$20</f>
        <v>8.1804385078984936</v>
      </c>
      <c r="J20" s="473">
        <f>($E$13*J13+$E$14*J14+$E$15*J15+$E$16*J16+$E$17*J17+$E$18*J18+$E$19*J19)/$E$20</f>
        <v>3.72884031297178</v>
      </c>
      <c r="K20" s="473">
        <f>($E$13*K13+$E$14*K14+$E$15*K15+$E$16*K16+$E$17*K17+$E$18*K18+$E$19*K19)/($E$20-E14-E15)</f>
        <v>3.5464046156071682</v>
      </c>
      <c r="L20" s="473">
        <f>L13</f>
        <v>3.5544749636924111</v>
      </c>
      <c r="M20" s="473">
        <f>($E$13*M13+$E$14*M14+$E$15*M15+$E$16*M16+$E$17*M17+$E$18*M18+$E$19*M19)/$E$20</f>
        <v>2.9724648832580032</v>
      </c>
      <c r="N20" s="199">
        <f>E20-'2012'!E18</f>
        <v>1.4806243942338284</v>
      </c>
      <c r="O20" s="194">
        <f>N20/'2012'!E18</f>
        <v>8.0863675581821406E-2</v>
      </c>
      <c r="P20" s="195">
        <f>F20-'2012'!F18</f>
        <v>-442</v>
      </c>
      <c r="Q20" s="196">
        <f>P20/'2012'!F18</f>
        <v>-6.643319856311905E-3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2.9940000000000002</v>
      </c>
      <c r="F22" s="40">
        <v>3923</v>
      </c>
      <c r="G22" s="295">
        <v>1.9335687638404657</v>
      </c>
      <c r="H22" s="472">
        <v>3.1053844181158308</v>
      </c>
      <c r="I22" s="467">
        <v>5.7297455191742452</v>
      </c>
      <c r="J22" s="472">
        <v>3.3666051902451199</v>
      </c>
      <c r="K22" s="472">
        <v>3.5999415284137193</v>
      </c>
      <c r="L22" s="472"/>
      <c r="M22" s="466">
        <v>3.0869857121601507</v>
      </c>
      <c r="N22" s="186">
        <v>2.9222521636514287</v>
      </c>
      <c r="O22" s="186"/>
      <c r="P22" s="187"/>
      <c r="Q22" s="187"/>
    </row>
    <row r="23" spans="1:17" ht="12.75" customHeight="1" x14ac:dyDescent="0.2">
      <c r="A23" s="100" t="s">
        <v>44</v>
      </c>
      <c r="B23" s="13" t="s">
        <v>11</v>
      </c>
      <c r="C23" s="13" t="s">
        <v>21</v>
      </c>
      <c r="D23" s="39">
        <v>37606</v>
      </c>
      <c r="E23" s="104">
        <v>11.095313223983881</v>
      </c>
      <c r="F23" s="40">
        <v>9397</v>
      </c>
      <c r="G23" s="295">
        <v>0.28999999999999998</v>
      </c>
      <c r="H23" s="465">
        <v>1.83</v>
      </c>
      <c r="I23" s="465">
        <v>6.07</v>
      </c>
      <c r="J23" s="465">
        <v>2.46</v>
      </c>
      <c r="K23" s="465">
        <v>2.74</v>
      </c>
      <c r="L23" s="46">
        <v>3.44</v>
      </c>
      <c r="M23" s="465">
        <v>3.17</v>
      </c>
      <c r="N23" s="184">
        <v>2.82</v>
      </c>
      <c r="O23" s="184"/>
      <c r="P23" s="187"/>
      <c r="Q23" s="187"/>
    </row>
    <row r="24" spans="1:17" ht="12.75" customHeight="1" x14ac:dyDescent="0.2">
      <c r="A24" s="99" t="s">
        <v>16</v>
      </c>
      <c r="B24" s="38" t="s">
        <v>11</v>
      </c>
      <c r="C24" s="38" t="s">
        <v>26</v>
      </c>
      <c r="D24" s="39">
        <v>37834</v>
      </c>
      <c r="E24" s="111">
        <v>17.67604956599828</v>
      </c>
      <c r="F24" s="72">
        <v>33259</v>
      </c>
      <c r="G24" s="297">
        <v>4.1978026199368523</v>
      </c>
      <c r="H24" s="472">
        <v>5.6509059768040659</v>
      </c>
      <c r="I24" s="472">
        <v>9.1604610723619686</v>
      </c>
      <c r="J24" s="472">
        <v>4.0557686814635785</v>
      </c>
      <c r="K24" s="467">
        <v>4.0285464048445352</v>
      </c>
      <c r="L24" s="467">
        <v>3.5210961380881756</v>
      </c>
      <c r="M24" s="467">
        <v>3.4593827719005654</v>
      </c>
      <c r="N24" s="198">
        <v>7.1222447646174691</v>
      </c>
      <c r="O24" s="198"/>
      <c r="P24" s="187"/>
      <c r="Q24" s="187"/>
    </row>
    <row r="25" spans="1:17" ht="12.75" customHeight="1" x14ac:dyDescent="0.2">
      <c r="A25" s="97" t="s">
        <v>15</v>
      </c>
      <c r="B25" s="13" t="s">
        <v>11</v>
      </c>
      <c r="C25" s="13" t="s">
        <v>24</v>
      </c>
      <c r="D25" s="42">
        <v>40834</v>
      </c>
      <c r="E25" s="103">
        <v>0.97799999999999998</v>
      </c>
      <c r="F25" s="43">
        <v>1813</v>
      </c>
      <c r="G25" s="294">
        <v>3.21</v>
      </c>
      <c r="H25" s="294">
        <v>2.79</v>
      </c>
      <c r="I25" s="294"/>
      <c r="J25" s="294"/>
      <c r="K25" s="294"/>
      <c r="L25" s="294"/>
      <c r="M25" s="467">
        <v>4.4000000000000004</v>
      </c>
      <c r="N25" s="198">
        <v>3.78</v>
      </c>
      <c r="O25" s="198"/>
      <c r="P25" s="187"/>
      <c r="Q25" s="187"/>
    </row>
    <row r="26" spans="1:17" ht="13.5" customHeight="1" x14ac:dyDescent="0.2">
      <c r="A26" s="100" t="s">
        <v>18</v>
      </c>
      <c r="B26" s="38" t="s">
        <v>11</v>
      </c>
      <c r="C26" s="38" t="s">
        <v>27</v>
      </c>
      <c r="D26" s="39">
        <v>4.1063829196259997E-2</v>
      </c>
      <c r="E26" s="103">
        <v>4.09084005776401E-2</v>
      </c>
      <c r="F26" s="43">
        <v>110</v>
      </c>
      <c r="G26" s="294">
        <v>0.62977563704031958</v>
      </c>
      <c r="H26" s="471">
        <v>2.7111473580419876</v>
      </c>
      <c r="I26" s="471">
        <v>5.2090759258509367</v>
      </c>
      <c r="J26" s="471">
        <v>2.901112126398453</v>
      </c>
      <c r="K26" s="471">
        <v>3.9030685164016976</v>
      </c>
      <c r="L26" s="471"/>
      <c r="M26" s="471">
        <v>4.4296703747760846</v>
      </c>
      <c r="N26" s="197">
        <v>5.2180827171258715</v>
      </c>
      <c r="O26" s="197"/>
      <c r="P26" s="187"/>
      <c r="Q26" s="187"/>
    </row>
    <row r="27" spans="1:17" ht="12.75" customHeight="1" x14ac:dyDescent="0.2">
      <c r="A27" s="57" t="s">
        <v>47</v>
      </c>
      <c r="B27" s="58" t="s">
        <v>11</v>
      </c>
      <c r="C27" s="58"/>
      <c r="D27" s="59"/>
      <c r="E27" s="114">
        <f>SUM(E22:E26)</f>
        <v>32.784271190559807</v>
      </c>
      <c r="F27" s="61">
        <f>SUM(F22:F26)</f>
        <v>48502</v>
      </c>
      <c r="G27" s="477">
        <f>($E$22*G22+$E$23*G23+$E$24*G24+$E$25*G25+$E$26*G26)/($E$27)</f>
        <v>2.6345699589954545</v>
      </c>
      <c r="H27" s="477">
        <f>($E$22*H22+$E$23*H23+$E$24*H24+$E$25*H25+$E$26*H26)/($E$27)</f>
        <v>4.0363004020893154</v>
      </c>
      <c r="I27" s="477">
        <f>($E$22*I22+$E$23*I23+$E$24*I24+$E$25*I25+$E$26*I26)/($E$27-$E$25)</f>
        <v>7.7543597236973341</v>
      </c>
      <c r="J27" s="477">
        <f>($E$22*J22+$E$23*J23+$E$24*J24+$E$25*J25+$E$26*J26)/($E$27-$E$25)</f>
        <v>3.4327423643976553</v>
      </c>
      <c r="K27" s="477">
        <f>($E$22*K22+$E$23*K23+$E$24*K24+$E$25*K25+$E$26*K26)/($E$27-$E$25-$E$26)</f>
        <v>3.5430993858060957</v>
      </c>
      <c r="L27" s="477">
        <f>L23</f>
        <v>3.44</v>
      </c>
      <c r="M27" s="477">
        <f>($E$22*M22+$E$23*M23+$E$24*M24+$E$25*M25+$E$26*M26)/($E$27)</f>
        <v>3.3567075374827167</v>
      </c>
      <c r="N27" s="200">
        <f>E27-'2012'!E24</f>
        <v>4.8046280873868596</v>
      </c>
      <c r="O27" s="201">
        <f>N27/'2012'!E24</f>
        <v>0.17171870526261307</v>
      </c>
      <c r="P27" s="195">
        <f>F27-'2012'!F24</f>
        <v>3671</v>
      </c>
      <c r="Q27" s="196">
        <f>P27/'2012'!F24</f>
        <v>8.1885302580803468E-2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0.55800000000000005</v>
      </c>
      <c r="F29" s="107">
        <v>697</v>
      </c>
      <c r="G29" s="293">
        <v>-0.40664602596651167</v>
      </c>
      <c r="H29" s="472">
        <v>1.2810878650666657</v>
      </c>
      <c r="I29" s="472">
        <v>6.5852831969682057</v>
      </c>
      <c r="J29" s="472">
        <v>3.1770167310100073</v>
      </c>
      <c r="K29" s="472">
        <v>4.71497470692539</v>
      </c>
      <c r="L29" s="472"/>
      <c r="M29" s="466">
        <v>4.9792401221026461</v>
      </c>
      <c r="N29" s="186">
        <v>4.746532279538096</v>
      </c>
      <c r="O29" s="186"/>
      <c r="P29" s="187"/>
      <c r="Q29" s="187"/>
    </row>
    <row r="30" spans="1:17" ht="12.75" customHeight="1" x14ac:dyDescent="0.2">
      <c r="A30" s="99" t="s">
        <v>17</v>
      </c>
      <c r="B30" s="38" t="s">
        <v>12</v>
      </c>
      <c r="C30" s="38" t="s">
        <v>26</v>
      </c>
      <c r="D30" s="39">
        <v>37816</v>
      </c>
      <c r="E30" s="111">
        <v>0.94940260301553414</v>
      </c>
      <c r="F30" s="72">
        <v>1081</v>
      </c>
      <c r="G30" s="297">
        <v>2.0943818829369798</v>
      </c>
      <c r="H30" s="467">
        <v>3.5120391220150315</v>
      </c>
      <c r="I30" s="467">
        <v>6.6476016110298408</v>
      </c>
      <c r="J30" s="467">
        <v>3.1497396653824783</v>
      </c>
      <c r="K30" s="467">
        <v>2.9431995304220582</v>
      </c>
      <c r="L30" s="467">
        <v>2.6489209871816355</v>
      </c>
      <c r="M30" s="467">
        <v>2.5899713260581159</v>
      </c>
      <c r="N30" s="198">
        <v>4.9202890434417057</v>
      </c>
      <c r="O30" s="198"/>
      <c r="P30" s="187"/>
      <c r="Q30" s="187"/>
    </row>
    <row r="31" spans="1:17" ht="12.75" customHeight="1" x14ac:dyDescent="0.2">
      <c r="A31" s="57" t="s">
        <v>47</v>
      </c>
      <c r="B31" s="58" t="s">
        <v>12</v>
      </c>
      <c r="C31" s="62"/>
      <c r="D31" s="63"/>
      <c r="E31" s="114">
        <f>SUM(E29:E30)</f>
        <v>1.5074026030155343</v>
      </c>
      <c r="F31" s="61">
        <f>SUM(F29:F30)</f>
        <v>1778</v>
      </c>
      <c r="G31" s="473">
        <f>($E$29*G29+$E$30*G30)/$E$31</f>
        <v>1.1685684536803722</v>
      </c>
      <c r="H31" s="473">
        <f>($E$29*H29+$E$30*H30)/$E$31</f>
        <v>2.686200823151248</v>
      </c>
      <c r="I31" s="473">
        <f>($E$29*I29+$E$30*I30)/$E$31</f>
        <v>6.6245330061482859</v>
      </c>
      <c r="J31" s="473">
        <f>($E$29*J29+$E$30*J30)/$E$31</f>
        <v>3.1598369032336753</v>
      </c>
      <c r="K31" s="473">
        <f>($E$29*K29+$E$30*K30)/$E$31</f>
        <v>3.5990631640067945</v>
      </c>
      <c r="L31" s="473"/>
      <c r="M31" s="473">
        <f>($E$29*M29+$E$30*M30)/$E$31</f>
        <v>3.4744145302331511</v>
      </c>
      <c r="N31" s="199">
        <f>E31-'2012'!E27</f>
        <v>0.18456677833365287</v>
      </c>
      <c r="O31" s="199">
        <f>N31/'2012'!E27</f>
        <v>0.13952357117183298</v>
      </c>
      <c r="P31" s="195">
        <f>F31-'2012'!F27</f>
        <v>67</v>
      </c>
      <c r="Q31" s="196">
        <f>P31/'2012'!F27</f>
        <v>3.9158386908240791E-2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54.082427965865918</v>
      </c>
      <c r="F33" s="61">
        <f>F31+F27+F20</f>
        <v>116371</v>
      </c>
      <c r="G33" s="481">
        <f>($E$20*G20+$E$27*G27+$E$31*G31)/$E$33</f>
        <v>2.8602868934469252</v>
      </c>
      <c r="H33" s="481">
        <f>($E$20*H20+$E$27*H27+$E$31*H31)/$E$33</f>
        <v>4.2631180616055921</v>
      </c>
      <c r="I33" s="481">
        <f>($E$20*I20+$E$27*I27+$E$31*I31)/$E$33</f>
        <v>7.8787867694914118</v>
      </c>
      <c r="J33" s="481">
        <f>($E$20*J20+$E$27*J27+$E$31*J31)/$E$33</f>
        <v>3.5334890119419038</v>
      </c>
      <c r="K33" s="481">
        <f>($E$20*K20+$E$27*K27+$E$31*K31)/$E$33</f>
        <v>3.5458687314335666</v>
      </c>
      <c r="L33" s="481">
        <f>($E$20*L20+$E$27*L27)/(E20+E27)</f>
        <v>3.483091674225216</v>
      </c>
      <c r="M33" s="481">
        <f>($E$20*M20+$E$27*M27+$E$31*M31)/$E$33</f>
        <v>3.219379751650095</v>
      </c>
      <c r="N33" s="186"/>
      <c r="O33" s="186"/>
      <c r="P33" s="187"/>
      <c r="Q33" s="187"/>
      <c r="R33" s="31"/>
    </row>
    <row r="34" spans="1:18" s="30" customFormat="1" ht="26.25" customHeight="1" x14ac:dyDescent="0.2">
      <c r="A34" s="546" t="s">
        <v>50</v>
      </c>
      <c r="B34" s="546"/>
      <c r="C34" s="546"/>
      <c r="D34" s="546"/>
      <c r="E34" s="116">
        <f>SUM(E10,E33)</f>
        <v>117.07525146583073</v>
      </c>
      <c r="F34" s="84">
        <f>SUM(F10, F33)</f>
        <v>203667</v>
      </c>
      <c r="G34" s="494"/>
      <c r="H34" s="604"/>
      <c r="I34" s="605"/>
      <c r="J34" s="605"/>
      <c r="K34" s="605"/>
      <c r="L34" s="605"/>
      <c r="M34" s="606"/>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37.887999999999998</v>
      </c>
      <c r="F37" s="35">
        <v>12039</v>
      </c>
      <c r="G37" s="486">
        <v>1.1399999999999999</v>
      </c>
      <c r="H37" s="486">
        <v>2.5099999999999998</v>
      </c>
      <c r="I37" s="486">
        <v>5.35</v>
      </c>
      <c r="J37" s="486">
        <v>3.35</v>
      </c>
      <c r="K37" s="486">
        <v>3.93</v>
      </c>
      <c r="L37" s="486">
        <v>4.82</v>
      </c>
      <c r="M37" s="487">
        <v>7.23</v>
      </c>
      <c r="N37" s="197">
        <v>3.14</v>
      </c>
      <c r="O37" s="197"/>
      <c r="P37" s="187"/>
      <c r="Q37" s="187"/>
    </row>
    <row r="38" spans="1:18" ht="31.5" customHeight="1" x14ac:dyDescent="0.2">
      <c r="A38" s="559" t="s">
        <v>36</v>
      </c>
      <c r="B38" s="560"/>
      <c r="C38" s="560"/>
      <c r="D38" s="561"/>
      <c r="E38" s="288">
        <f>E34+E37</f>
        <v>154.96325146583072</v>
      </c>
      <c r="F38" s="289">
        <f>F34+F37</f>
        <v>215706</v>
      </c>
      <c r="G38" s="488"/>
      <c r="H38" s="489"/>
      <c r="I38" s="489"/>
      <c r="J38" s="489"/>
      <c r="K38" s="489"/>
      <c r="L38" s="489"/>
      <c r="M38" s="489"/>
      <c r="N38" s="204">
        <f>E38-'2012'!E32</f>
        <v>12.595141843392298</v>
      </c>
      <c r="O38" s="212">
        <f>N38/'2012'!E32</f>
        <v>8.8468842332701705E-2</v>
      </c>
      <c r="P38" s="195">
        <f>F38-'2012'!F32</f>
        <v>8561</v>
      </c>
      <c r="Q38" s="203">
        <f>P38/'2012'!F32</f>
        <v>4.132853798064158E-2</v>
      </c>
    </row>
    <row r="39" spans="1:18" ht="41.25" customHeight="1" x14ac:dyDescent="0.2">
      <c r="A39" s="562" t="s">
        <v>78</v>
      </c>
      <c r="B39" s="563"/>
      <c r="C39" s="563"/>
      <c r="D39" s="563"/>
      <c r="E39" s="563"/>
      <c r="F39" s="563"/>
      <c r="G39" s="563"/>
      <c r="H39" s="563"/>
      <c r="I39" s="563"/>
      <c r="J39" s="563"/>
      <c r="K39" s="563"/>
      <c r="L39" s="563"/>
      <c r="M39" s="564"/>
      <c r="N39" s="21"/>
      <c r="O39" s="21"/>
    </row>
    <row r="40" spans="1:18" s="5" customFormat="1" ht="24" customHeight="1" x14ac:dyDescent="0.2">
      <c r="A40" s="556" t="s">
        <v>34</v>
      </c>
      <c r="B40" s="557"/>
      <c r="C40" s="557"/>
      <c r="D40" s="557"/>
      <c r="E40" s="557"/>
      <c r="F40" s="557"/>
      <c r="G40" s="557"/>
      <c r="H40" s="557"/>
      <c r="I40" s="557"/>
      <c r="J40" s="557"/>
      <c r="K40" s="557"/>
      <c r="L40" s="557"/>
      <c r="M40" s="558"/>
      <c r="N40" s="25"/>
      <c r="O40" s="25"/>
      <c r="P40" s="189"/>
      <c r="Q40" s="189"/>
    </row>
    <row r="41" spans="1:18" s="5" customFormat="1" ht="24" customHeight="1" x14ac:dyDescent="0.2">
      <c r="A41" s="540" t="s">
        <v>88</v>
      </c>
      <c r="B41" s="541"/>
      <c r="C41" s="541"/>
      <c r="D41" s="541"/>
      <c r="E41" s="541"/>
      <c r="F41" s="541"/>
      <c r="G41" s="541"/>
      <c r="H41" s="541"/>
      <c r="I41" s="541"/>
      <c r="J41" s="541"/>
      <c r="K41" s="541"/>
      <c r="L41" s="541"/>
      <c r="M41" s="542"/>
      <c r="N41" s="25"/>
      <c r="O41" s="25"/>
      <c r="P41" s="189"/>
      <c r="Q41" s="189"/>
    </row>
    <row r="42" spans="1:18" ht="22.5" customHeight="1" x14ac:dyDescent="0.2">
      <c r="B42" s="12"/>
      <c r="C42" s="12"/>
      <c r="D42" s="12"/>
      <c r="E42" s="554" t="s">
        <v>77</v>
      </c>
      <c r="F42" s="555"/>
      <c r="G42" s="490">
        <f>($E$10*G10+$E$20*G20+$E$27*G27+$E$31*G31+$E$37*G37)/$E$38</f>
        <v>1.4920932054889753</v>
      </c>
      <c r="H42" s="490">
        <f>($E$10*H10+$E$20*H20+$E$27*H27+$E$31*H31+$E$37*H37)/$E$38</f>
        <v>2.8948799806439145</v>
      </c>
      <c r="I42" s="490">
        <f>($E$10*I10+$E$20*I20+$E$27*I27+$E$31*I31+$E$37*I37)/$E$38</f>
        <v>6.083918054314724</v>
      </c>
      <c r="J42" s="490">
        <f>($E$10*J10+$E$20*J20+$E$27*J27+$E$31*J31+$E$37*J37)/$E$38</f>
        <v>3.286322128442229</v>
      </c>
      <c r="K42" s="490">
        <f>($E$10*K10+$E$20*K20+$E$27*K27+$E$31*K31+$E$37*K37)/$E$38</f>
        <v>3.8134687946658037</v>
      </c>
      <c r="L42" s="490">
        <f>($E$10*L10+$E$20*L20+$E$27*L27+$E$37*L37)/$E$38</f>
        <v>4.220726206242567</v>
      </c>
      <c r="M42" s="490">
        <f>($E$10*M10+$E$20*M20+$E$27*M27+$E$31*M31+$E$37*M37)/$E$38</f>
        <v>5.1895015011401409</v>
      </c>
      <c r="N42" s="22"/>
      <c r="O42" s="22"/>
    </row>
    <row r="43" spans="1:18" ht="16.5" customHeight="1" x14ac:dyDescent="0.2">
      <c r="B43" s="11"/>
      <c r="C43" s="11"/>
      <c r="D43" s="11"/>
      <c r="E43" s="26"/>
      <c r="F43" s="108" t="s">
        <v>76</v>
      </c>
      <c r="G43" s="491"/>
      <c r="H43" s="491">
        <f>H42-'2012'!G35</f>
        <v>-5.9299368880402632</v>
      </c>
      <c r="I43" s="491">
        <f>I42-'2012'!H35</f>
        <v>3.0178994621694981</v>
      </c>
      <c r="J43" s="491">
        <f>J42-'2012'!I35</f>
        <v>-1.4037676860919217</v>
      </c>
      <c r="K43" s="491">
        <f>K42-'2012'!J35</f>
        <v>1.4534875202212496</v>
      </c>
      <c r="L43" s="491"/>
      <c r="M43" s="491">
        <f>M42-'2012'!K35</f>
        <v>-6.0038716775646428E-2</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495" t="s">
        <v>102</v>
      </c>
      <c r="E47" s="29">
        <f>E38-'2012'!E32</f>
        <v>12.595141843392298</v>
      </c>
      <c r="F47" s="303">
        <f>E47/'2012'!E32</f>
        <v>8.8468842332701705E-2</v>
      </c>
      <c r="H47" s="7"/>
      <c r="I47" s="7"/>
      <c r="J47" s="7"/>
      <c r="K47" s="7"/>
      <c r="L47" s="7"/>
      <c r="M47" s="7"/>
      <c r="N47" s="177"/>
      <c r="O47" s="177"/>
      <c r="P47" s="182"/>
    </row>
    <row r="48" spans="1:18" x14ac:dyDescent="0.2">
      <c r="A48" s="495" t="s">
        <v>103</v>
      </c>
      <c r="E48" s="301">
        <f>F38-'2012'!F32</f>
        <v>8561</v>
      </c>
      <c r="F48" s="303">
        <f>E48/'2012'!F32</f>
        <v>4.132853798064158E-2</v>
      </c>
      <c r="H48" s="6"/>
      <c r="I48" s="6"/>
      <c r="J48" s="6"/>
      <c r="K48" s="6"/>
      <c r="L48" s="6"/>
      <c r="M48" s="6"/>
      <c r="N48" s="191"/>
      <c r="O48" s="191"/>
    </row>
  </sheetData>
  <mergeCells count="20">
    <mergeCell ref="A38:D38"/>
    <mergeCell ref="A39:M39"/>
    <mergeCell ref="A40:M40"/>
    <mergeCell ref="A41:M41"/>
    <mergeCell ref="E42:F42"/>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zoomScaleNormal="90" workbookViewId="0">
      <pane ySplit="3" topLeftCell="A4" activePane="bottomLeft" state="frozen"/>
      <selection pane="bottomLeft" activeCell="R37" sqref="R3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20" t="s">
        <v>98</v>
      </c>
      <c r="B1" s="520"/>
      <c r="C1" s="520"/>
      <c r="D1" s="520"/>
      <c r="E1" s="520"/>
      <c r="F1" s="520"/>
      <c r="G1" s="520"/>
      <c r="H1" s="520"/>
      <c r="I1" s="520"/>
      <c r="J1" s="520"/>
      <c r="K1" s="520"/>
      <c r="L1" s="520"/>
      <c r="M1" s="520"/>
      <c r="N1" s="19"/>
      <c r="O1" s="19"/>
      <c r="P1" s="178"/>
      <c r="Q1" s="178"/>
    </row>
    <row r="2" spans="1:17" ht="24" customHeight="1" x14ac:dyDescent="0.2">
      <c r="A2" s="521" t="s">
        <v>0</v>
      </c>
      <c r="B2" s="525" t="s">
        <v>13</v>
      </c>
      <c r="C2" s="508" t="s">
        <v>20</v>
      </c>
      <c r="D2" s="524" t="s">
        <v>41</v>
      </c>
      <c r="E2" s="522" t="s">
        <v>1</v>
      </c>
      <c r="F2" s="523" t="s">
        <v>2</v>
      </c>
      <c r="G2" s="565" t="s">
        <v>3</v>
      </c>
      <c r="H2" s="566"/>
      <c r="I2" s="566"/>
      <c r="J2" s="566"/>
      <c r="K2" s="566"/>
      <c r="L2" s="566"/>
      <c r="M2" s="567"/>
      <c r="N2" s="25"/>
      <c r="O2" s="25"/>
    </row>
    <row r="3" spans="1:17" ht="42.75" customHeight="1" x14ac:dyDescent="0.2">
      <c r="A3" s="521"/>
      <c r="B3" s="525"/>
      <c r="C3" s="508"/>
      <c r="D3" s="524"/>
      <c r="E3" s="522"/>
      <c r="F3" s="523"/>
      <c r="G3" s="292" t="s">
        <v>81</v>
      </c>
      <c r="H3" s="497" t="s">
        <v>4</v>
      </c>
      <c r="I3" s="497" t="s">
        <v>5</v>
      </c>
      <c r="J3" s="497" t="s">
        <v>6</v>
      </c>
      <c r="K3" s="497" t="s">
        <v>7</v>
      </c>
      <c r="L3" s="291" t="s">
        <v>82</v>
      </c>
      <c r="M3" s="498" t="s">
        <v>8</v>
      </c>
      <c r="N3" s="526" t="s">
        <v>73</v>
      </c>
      <c r="O3" s="527"/>
      <c r="P3" s="526" t="s">
        <v>74</v>
      </c>
      <c r="Q3" s="528"/>
    </row>
    <row r="4" spans="1:17" ht="26.25" customHeight="1" x14ac:dyDescent="0.2">
      <c r="A4" s="531" t="s">
        <v>51</v>
      </c>
      <c r="B4" s="532"/>
      <c r="C4" s="532"/>
      <c r="D4" s="532"/>
      <c r="E4" s="532"/>
      <c r="F4" s="532"/>
      <c r="G4" s="532"/>
      <c r="H4" s="532"/>
      <c r="I4" s="532"/>
      <c r="J4" s="532"/>
      <c r="K4" s="532"/>
      <c r="L4" s="532"/>
      <c r="M4" s="533"/>
      <c r="N4" s="176"/>
      <c r="O4" s="176"/>
    </row>
    <row r="5" spans="1:17" ht="23.25" customHeight="1" x14ac:dyDescent="0.2">
      <c r="A5" s="550" t="s">
        <v>46</v>
      </c>
      <c r="B5" s="550"/>
      <c r="C5" s="550"/>
      <c r="D5" s="550"/>
      <c r="E5" s="550"/>
      <c r="F5" s="550"/>
      <c r="G5" s="550"/>
      <c r="H5" s="550"/>
      <c r="I5" s="550"/>
      <c r="J5" s="550"/>
      <c r="K5" s="550"/>
      <c r="L5" s="550"/>
      <c r="M5" s="550"/>
      <c r="N5" s="25"/>
      <c r="O5" s="25"/>
    </row>
    <row r="6" spans="1:17" x14ac:dyDescent="0.2">
      <c r="A6" s="96" t="s">
        <v>30</v>
      </c>
      <c r="B6" s="38" t="s">
        <v>10</v>
      </c>
      <c r="C6" s="38" t="s">
        <v>29</v>
      </c>
      <c r="D6" s="39">
        <v>36433</v>
      </c>
      <c r="E6" s="102">
        <v>13.978</v>
      </c>
      <c r="F6" s="107">
        <v>26437</v>
      </c>
      <c r="G6" s="293">
        <v>3.5378489785841496</v>
      </c>
      <c r="H6" s="466">
        <v>4.7030424758931044</v>
      </c>
      <c r="I6" s="466">
        <v>5.492035332100853</v>
      </c>
      <c r="J6" s="466">
        <v>3.6721136690152756</v>
      </c>
      <c r="K6" s="466">
        <v>5.1817873681662352</v>
      </c>
      <c r="L6" s="466">
        <v>3.9257831786041475</v>
      </c>
      <c r="M6" s="466">
        <v>5.855528309426794</v>
      </c>
      <c r="N6" s="180">
        <v>5.7831961782624175</v>
      </c>
      <c r="O6" s="180"/>
    </row>
    <row r="7" spans="1:17" s="2" customFormat="1" ht="12.75" customHeight="1" x14ac:dyDescent="0.2">
      <c r="A7" s="97" t="s">
        <v>37</v>
      </c>
      <c r="B7" s="38" t="s">
        <v>10</v>
      </c>
      <c r="C7" s="38" t="s">
        <v>23</v>
      </c>
      <c r="D7" s="42">
        <v>40834</v>
      </c>
      <c r="E7" s="103">
        <v>1.518</v>
      </c>
      <c r="F7" s="43">
        <v>2292</v>
      </c>
      <c r="G7" s="294">
        <v>0.74</v>
      </c>
      <c r="H7" s="294">
        <v>1.53</v>
      </c>
      <c r="I7" s="294">
        <v>4.6399999999999997</v>
      </c>
      <c r="J7" s="294"/>
      <c r="K7" s="294"/>
      <c r="L7" s="294"/>
      <c r="M7" s="467">
        <v>4.55</v>
      </c>
      <c r="N7" s="181">
        <v>2.52</v>
      </c>
      <c r="O7" s="181"/>
      <c r="P7" s="182"/>
      <c r="Q7" s="182"/>
    </row>
    <row r="8" spans="1:17" s="2" customFormat="1" ht="12.75" customHeight="1" x14ac:dyDescent="0.2">
      <c r="A8" s="97" t="s">
        <v>42</v>
      </c>
      <c r="B8" s="13" t="s">
        <v>10</v>
      </c>
      <c r="C8" s="13" t="s">
        <v>23</v>
      </c>
      <c r="D8" s="39">
        <v>36738</v>
      </c>
      <c r="E8" s="104">
        <v>40.333601000000002</v>
      </c>
      <c r="F8" s="40">
        <v>39786</v>
      </c>
      <c r="G8" s="295">
        <v>0.81</v>
      </c>
      <c r="H8" s="465">
        <v>2.0099999999999998</v>
      </c>
      <c r="I8" s="465">
        <v>4.41</v>
      </c>
      <c r="J8" s="465">
        <v>2.86</v>
      </c>
      <c r="K8" s="465">
        <v>4.76</v>
      </c>
      <c r="L8" s="465">
        <v>4.46</v>
      </c>
      <c r="M8" s="465">
        <v>4.95</v>
      </c>
      <c r="N8" s="183">
        <v>1.64</v>
      </c>
      <c r="O8" s="183"/>
      <c r="P8" s="182"/>
      <c r="Q8" s="182"/>
    </row>
    <row r="9" spans="1:17" ht="12.75" customHeight="1" x14ac:dyDescent="0.2">
      <c r="A9" s="98" t="s">
        <v>14</v>
      </c>
      <c r="B9" s="48" t="s">
        <v>10</v>
      </c>
      <c r="C9" s="48" t="s">
        <v>23</v>
      </c>
      <c r="D9" s="49">
        <v>37816</v>
      </c>
      <c r="E9" s="105">
        <v>8.4814856329865833</v>
      </c>
      <c r="F9" s="54">
        <v>19390</v>
      </c>
      <c r="G9" s="296">
        <v>1.7139232797963144</v>
      </c>
      <c r="H9" s="468">
        <v>2.6176848354395155</v>
      </c>
      <c r="I9" s="468">
        <v>5.1490498498381942</v>
      </c>
      <c r="J9" s="468">
        <v>4.1958597918365204</v>
      </c>
      <c r="K9" s="469">
        <v>6.3109784854447959</v>
      </c>
      <c r="L9" s="469">
        <v>2.7889309188082079</v>
      </c>
      <c r="M9" s="469">
        <v>2.7892161249664982</v>
      </c>
      <c r="N9" s="181">
        <v>3.4066021841309579</v>
      </c>
      <c r="O9" s="181"/>
    </row>
    <row r="10" spans="1:17" s="30" customFormat="1" ht="23.25" customHeight="1" x14ac:dyDescent="0.2">
      <c r="A10" s="68" t="s">
        <v>48</v>
      </c>
      <c r="B10" s="69" t="s">
        <v>10</v>
      </c>
      <c r="C10" s="69"/>
      <c r="D10" s="70"/>
      <c r="E10" s="106">
        <f>SUM(E6:E9)</f>
        <v>64.311086632986587</v>
      </c>
      <c r="F10" s="71">
        <f>SUM(F6:F9)</f>
        <v>87905</v>
      </c>
      <c r="G10" s="470">
        <f>($E$6*G6+$E$7*G7+$E$8*G8+$E$9*G9+$E$37*G37)/($E$10+$E$37)</f>
        <v>1.6993513061904504</v>
      </c>
      <c r="H10" s="470">
        <f>($E$6*H6+$E$7*H7+$E$8*H8+$E$9*H9+$E$37*H37)/($E$10+$E$37)</f>
        <v>2.7372091962106238</v>
      </c>
      <c r="I10" s="470">
        <f>($E$6*I6+$E$7*I7+$E$8*I8+$E$9*I9+$E$37*I37)/($E$10+$E$37)</f>
        <v>4.8420571967201935</v>
      </c>
      <c r="J10" s="470">
        <f>($E$6*J6+$E$7*J7+$E$8*J8+$E$9*J9+$E$37*J37)/($E$10+$E$37)</f>
        <v>3.2738167506430274</v>
      </c>
      <c r="K10" s="470">
        <f>($E$6*K6+$E$7*K7+$E$8*K8+$E$9*K9+$E$37*K37)/($E$10+$E$37)</f>
        <v>4.9909210119930396</v>
      </c>
      <c r="L10" s="470">
        <f>($E$6*L6+$E$37*L37+E8*L8)/($E$6+$E$37+E8)</f>
        <v>4.5653468854052868</v>
      </c>
      <c r="M10" s="470">
        <f>($E$6*M6+$E$7*M7+$E$8*M8+$E$9*M9+$E$37*M37)/($E$10+$E$37)</f>
        <v>5.7692172429355768</v>
      </c>
      <c r="N10" s="193">
        <f>E10-'2012'!E9</f>
        <v>6.0725857164597272</v>
      </c>
      <c r="O10" s="194">
        <f>N10/'2012'!E9</f>
        <v>0.10427098261274879</v>
      </c>
      <c r="P10" s="195">
        <f>F10-'2012'!F9</f>
        <v>5775</v>
      </c>
      <c r="Q10" s="196">
        <f>P10/'2012'!F9</f>
        <v>7.0315353707536832E-2</v>
      </c>
    </row>
    <row r="11" spans="1:17" s="37" customFormat="1" ht="12" customHeight="1" x14ac:dyDescent="0.2">
      <c r="A11" s="90"/>
      <c r="B11" s="64"/>
      <c r="C11" s="64"/>
      <c r="D11" s="65"/>
      <c r="E11" s="66"/>
      <c r="F11" s="67"/>
      <c r="N11" s="184"/>
      <c r="O11" s="184"/>
      <c r="P11" s="185"/>
      <c r="Q11" s="185"/>
    </row>
    <row r="12" spans="1:17" ht="21" customHeight="1" x14ac:dyDescent="0.2">
      <c r="A12" s="551" t="s">
        <v>47</v>
      </c>
      <c r="B12" s="551"/>
      <c r="C12" s="551"/>
      <c r="D12" s="551"/>
      <c r="E12" s="551"/>
      <c r="F12" s="551"/>
      <c r="G12" s="551"/>
      <c r="H12" s="551"/>
      <c r="I12" s="551"/>
      <c r="J12" s="551"/>
      <c r="K12" s="551"/>
      <c r="L12" s="551"/>
      <c r="M12" s="551"/>
      <c r="N12" s="25"/>
      <c r="O12" s="25"/>
      <c r="P12" s="187"/>
      <c r="Q12" s="187"/>
    </row>
    <row r="13" spans="1:17" x14ac:dyDescent="0.2">
      <c r="A13" s="99" t="s">
        <v>31</v>
      </c>
      <c r="B13" s="38" t="s">
        <v>10</v>
      </c>
      <c r="C13" s="38" t="s">
        <v>21</v>
      </c>
      <c r="D13" s="39">
        <v>36606</v>
      </c>
      <c r="E13" s="102">
        <v>4.734</v>
      </c>
      <c r="F13" s="107">
        <v>20489</v>
      </c>
      <c r="G13" s="293">
        <v>4.3873573345289882</v>
      </c>
      <c r="H13" s="466">
        <v>5.9684048687564273</v>
      </c>
      <c r="I13" s="466">
        <v>7.1604497514151211</v>
      </c>
      <c r="J13" s="466">
        <v>4.3574536915449658</v>
      </c>
      <c r="K13" s="466">
        <v>4.3791906924561586</v>
      </c>
      <c r="L13" s="466">
        <v>3.701865343239974</v>
      </c>
      <c r="M13" s="466">
        <v>5.6295331040663754</v>
      </c>
      <c r="N13" s="186">
        <v>5.53491245081561</v>
      </c>
      <c r="O13" s="186"/>
      <c r="P13" s="187"/>
      <c r="Q13" s="187"/>
    </row>
    <row r="14" spans="1:17" x14ac:dyDescent="0.2">
      <c r="A14" s="100" t="s">
        <v>33</v>
      </c>
      <c r="B14" s="38" t="s">
        <v>10</v>
      </c>
      <c r="C14" s="38" t="s">
        <v>22</v>
      </c>
      <c r="D14" s="39">
        <v>36091</v>
      </c>
      <c r="E14" s="103">
        <v>0.32969059500000031</v>
      </c>
      <c r="F14" s="43">
        <v>534</v>
      </c>
      <c r="G14" s="294">
        <v>3.2195177835218303</v>
      </c>
      <c r="H14" s="471">
        <v>4.6845923859394345</v>
      </c>
      <c r="I14" s="471">
        <v>6.0417864746458827</v>
      </c>
      <c r="J14" s="471">
        <v>3.5584295569535795</v>
      </c>
      <c r="K14" s="471">
        <v>5.4761728075892524</v>
      </c>
      <c r="L14" s="471"/>
      <c r="M14" s="471">
        <v>5.0656624395571948</v>
      </c>
      <c r="N14" s="197">
        <v>6.4632639105090206</v>
      </c>
      <c r="O14" s="197"/>
      <c r="P14" s="187"/>
      <c r="Q14" s="187"/>
    </row>
    <row r="15" spans="1:17" ht="12.75" customHeight="1" x14ac:dyDescent="0.2">
      <c r="A15" s="99" t="s">
        <v>38</v>
      </c>
      <c r="B15" s="38" t="s">
        <v>10</v>
      </c>
      <c r="C15" s="38" t="s">
        <v>21</v>
      </c>
      <c r="D15" s="39">
        <v>39514</v>
      </c>
      <c r="E15" s="103">
        <v>0.44452338500000049</v>
      </c>
      <c r="F15" s="43">
        <v>1697</v>
      </c>
      <c r="G15" s="294">
        <v>2.2344633316580209</v>
      </c>
      <c r="H15" s="471">
        <v>3.7702648793622728</v>
      </c>
      <c r="I15" s="471">
        <v>4.7026185252311947</v>
      </c>
      <c r="J15" s="471">
        <v>2.8936138662964739</v>
      </c>
      <c r="K15" s="471">
        <v>5.4060337586256724</v>
      </c>
      <c r="L15" s="471"/>
      <c r="M15" s="471">
        <v>5.3223739798343717</v>
      </c>
      <c r="N15" s="197">
        <v>5.1997624126115971</v>
      </c>
      <c r="O15" s="197"/>
      <c r="P15" s="187"/>
      <c r="Q15" s="187"/>
    </row>
    <row r="16" spans="1:17" x14ac:dyDescent="0.2">
      <c r="A16" s="607" t="s">
        <v>104</v>
      </c>
      <c r="B16" s="608" t="s">
        <v>10</v>
      </c>
      <c r="C16" s="608" t="s">
        <v>22</v>
      </c>
      <c r="D16" s="609">
        <v>38360</v>
      </c>
      <c r="E16" s="610">
        <v>0.29499999999999998</v>
      </c>
      <c r="F16" s="611">
        <v>2019</v>
      </c>
      <c r="G16" s="612"/>
      <c r="H16" s="612"/>
      <c r="I16" s="612"/>
      <c r="J16" s="612"/>
      <c r="K16" s="612"/>
      <c r="L16" s="612"/>
      <c r="M16" s="612"/>
      <c r="N16" s="197">
        <v>2.89</v>
      </c>
      <c r="O16" s="197"/>
      <c r="P16" s="187"/>
      <c r="Q16" s="187"/>
    </row>
    <row r="17" spans="1:17" x14ac:dyDescent="0.2">
      <c r="A17" s="607" t="s">
        <v>99</v>
      </c>
      <c r="B17" s="613" t="s">
        <v>10</v>
      </c>
      <c r="C17" s="613" t="s">
        <v>21</v>
      </c>
      <c r="D17" s="609">
        <v>39182</v>
      </c>
      <c r="E17" s="610">
        <v>9.1999999999999998E-2</v>
      </c>
      <c r="F17" s="611">
        <v>269</v>
      </c>
      <c r="G17" s="612"/>
      <c r="H17" s="612"/>
      <c r="I17" s="612"/>
      <c r="J17" s="612"/>
      <c r="K17" s="612"/>
      <c r="L17" s="612"/>
      <c r="M17" s="612"/>
      <c r="N17" s="197">
        <v>3.58</v>
      </c>
      <c r="O17" s="197"/>
      <c r="P17" s="187"/>
      <c r="Q17" s="187"/>
    </row>
    <row r="18" spans="1:17" x14ac:dyDescent="0.2">
      <c r="A18" s="100" t="s">
        <v>43</v>
      </c>
      <c r="B18" s="13" t="s">
        <v>10</v>
      </c>
      <c r="C18" s="13" t="s">
        <v>21</v>
      </c>
      <c r="D18" s="42">
        <v>38245</v>
      </c>
      <c r="E18" s="104">
        <v>8.9998109999999993</v>
      </c>
      <c r="F18" s="40">
        <v>27543</v>
      </c>
      <c r="G18" s="295">
        <v>3.17</v>
      </c>
      <c r="H18" s="465">
        <v>4.1900000000000004</v>
      </c>
      <c r="I18" s="465">
        <v>5.76</v>
      </c>
      <c r="J18" s="465">
        <v>3.38</v>
      </c>
      <c r="K18" s="465">
        <v>4.7699999999999996</v>
      </c>
      <c r="L18" s="465"/>
      <c r="M18" s="465">
        <v>5.18</v>
      </c>
      <c r="N18" s="184">
        <v>3.11</v>
      </c>
      <c r="O18" s="184"/>
      <c r="P18" s="187"/>
      <c r="Q18" s="187"/>
    </row>
    <row r="19" spans="1:17" ht="12.75" customHeight="1" x14ac:dyDescent="0.2">
      <c r="A19" s="100" t="s">
        <v>40</v>
      </c>
      <c r="B19" s="38" t="s">
        <v>10</v>
      </c>
      <c r="C19" s="38" t="s">
        <v>35</v>
      </c>
      <c r="D19" s="39">
        <v>39078</v>
      </c>
      <c r="E19" s="111">
        <v>5.3317075759664103</v>
      </c>
      <c r="F19" s="72">
        <v>13570</v>
      </c>
      <c r="G19" s="297">
        <v>11.694229436579896</v>
      </c>
      <c r="H19" s="472">
        <v>14.288043998591426</v>
      </c>
      <c r="I19" s="472">
        <v>11.834675830251772</v>
      </c>
      <c r="J19" s="472">
        <v>5.4825504195894492</v>
      </c>
      <c r="K19" s="467">
        <v>9.4201102412838402</v>
      </c>
      <c r="L19" s="467"/>
      <c r="M19" s="467">
        <v>-2.4904014543784769</v>
      </c>
      <c r="N19" s="198">
        <v>11.262989905966325</v>
      </c>
      <c r="O19" s="198"/>
      <c r="P19" s="187"/>
      <c r="Q19" s="187"/>
    </row>
    <row r="20" spans="1:17" ht="12.75" customHeight="1" x14ac:dyDescent="0.2">
      <c r="A20" s="57" t="s">
        <v>47</v>
      </c>
      <c r="B20" s="58" t="s">
        <v>10</v>
      </c>
      <c r="C20" s="58"/>
      <c r="D20" s="59"/>
      <c r="E20" s="112">
        <f>SUM(E13:E19)</f>
        <v>20.226732555966407</v>
      </c>
      <c r="F20" s="60">
        <f>SUM(F13:F19)</f>
        <v>66121</v>
      </c>
      <c r="G20" s="473">
        <f>($E$13*G13+$E$14*G14+$E$15*G15+$E$16*G16+$E$17*G17+$E$18*G18+$E$19*G19)/$E$20</f>
        <v>5.6214753320467494</v>
      </c>
      <c r="H20" s="473">
        <f>($E$13*H13+$E$14*H14+$E$15*H15+$E$16*H16+$E$17*H17+$E$18*H18+$E$19*H19)/$E$20</f>
        <v>7.1867142024587141</v>
      </c>
      <c r="I20" s="473">
        <f>($E$13*I13+$E$14*I14+$E$15*I15+$E$16*I16+$E$17*I17+$E$18*I18+$E$19*I19)/$E$20</f>
        <v>7.5601857554714345</v>
      </c>
      <c r="J20" s="473">
        <f>($E$13*J13+$E$14*J14+$E$15*J15+$E$16*J16+$E$17*J17+$E$18*J18+$E$19*J19)/$E$20</f>
        <v>4.0905451299763964</v>
      </c>
      <c r="K20" s="473">
        <f>($E$13*K13+$E$14*K14+$E$15*K15+$E$16*K16+$E$17*K17+$E$18*K18+$E$19*K19)/($E$20-E14-E15)</f>
        <v>6.0708854220527479</v>
      </c>
      <c r="L20" s="473">
        <f>L13</f>
        <v>3.701865343239974</v>
      </c>
      <c r="M20" s="473">
        <f>($E$13*M13+$E$14*M14+$E$15*M15+$E$16*M16+$E$17*M17+$E$18*M18+$E$19*M19)/$E$20</f>
        <v>3.1654721877347853</v>
      </c>
      <c r="N20" s="199">
        <f>E20-'2012'!E18</f>
        <v>1.9166027779096595</v>
      </c>
      <c r="O20" s="194">
        <f>N20/'2012'!E18</f>
        <v>0.10467445076258047</v>
      </c>
      <c r="P20" s="195">
        <f>F20-'2012'!F18</f>
        <v>-412</v>
      </c>
      <c r="Q20" s="196">
        <f>P20/'2012'!F18</f>
        <v>-6.1924157936663008E-3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3.0449999999999999</v>
      </c>
      <c r="F22" s="40">
        <v>3938</v>
      </c>
      <c r="G22" s="295">
        <v>3.0700277532948546</v>
      </c>
      <c r="H22" s="472">
        <v>4.0539071587873954</v>
      </c>
      <c r="I22" s="467">
        <v>5.4477764494326175</v>
      </c>
      <c r="J22" s="472">
        <v>3.4920525211890263</v>
      </c>
      <c r="K22" s="472">
        <v>4.188974465202322</v>
      </c>
      <c r="L22" s="472"/>
      <c r="M22" s="466">
        <v>3.2349659318141377</v>
      </c>
      <c r="N22" s="186">
        <v>2.9222521636514287</v>
      </c>
      <c r="O22" s="186"/>
      <c r="P22" s="187"/>
      <c r="Q22" s="187"/>
    </row>
    <row r="23" spans="1:17" ht="12.75" customHeight="1" x14ac:dyDescent="0.2">
      <c r="A23" s="100" t="s">
        <v>44</v>
      </c>
      <c r="B23" s="13" t="s">
        <v>11</v>
      </c>
      <c r="C23" s="13" t="s">
        <v>21</v>
      </c>
      <c r="D23" s="39">
        <v>37606</v>
      </c>
      <c r="E23" s="104">
        <v>11.310955999999999</v>
      </c>
      <c r="F23" s="40">
        <v>9445</v>
      </c>
      <c r="G23" s="295">
        <v>2.7</v>
      </c>
      <c r="H23" s="465">
        <v>3.85</v>
      </c>
      <c r="I23" s="465">
        <v>5.72</v>
      </c>
      <c r="J23" s="465">
        <v>2.94</v>
      </c>
      <c r="K23" s="465">
        <v>3.62</v>
      </c>
      <c r="L23" s="46">
        <v>3.47</v>
      </c>
      <c r="M23" s="465">
        <v>3.53</v>
      </c>
      <c r="N23" s="184">
        <v>2.82</v>
      </c>
      <c r="O23" s="184"/>
      <c r="P23" s="187"/>
      <c r="Q23" s="187"/>
    </row>
    <row r="24" spans="1:17" ht="12.75" customHeight="1" x14ac:dyDescent="0.2">
      <c r="A24" s="99" t="s">
        <v>16</v>
      </c>
      <c r="B24" s="38" t="s">
        <v>11</v>
      </c>
      <c r="C24" s="38" t="s">
        <v>26</v>
      </c>
      <c r="D24" s="39">
        <v>37834</v>
      </c>
      <c r="E24" s="111">
        <v>18.251238705961033</v>
      </c>
      <c r="F24" s="72">
        <v>33488</v>
      </c>
      <c r="G24" s="297">
        <v>6.1592193072253831</v>
      </c>
      <c r="H24" s="472">
        <v>8.0306318099031326</v>
      </c>
      <c r="I24" s="472">
        <v>8.2981112335590126</v>
      </c>
      <c r="J24" s="472">
        <v>4.575533108480645</v>
      </c>
      <c r="K24" s="467">
        <v>7.8043082557428978</v>
      </c>
      <c r="L24" s="467">
        <v>3.6250252856509846</v>
      </c>
      <c r="M24" s="467">
        <v>3.6184264303165348</v>
      </c>
      <c r="N24" s="198">
        <v>7.1222447646174691</v>
      </c>
      <c r="O24" s="198"/>
      <c r="P24" s="187"/>
      <c r="Q24" s="187"/>
    </row>
    <row r="25" spans="1:17" ht="12.75" customHeight="1" x14ac:dyDescent="0.2">
      <c r="A25" s="97" t="s">
        <v>15</v>
      </c>
      <c r="B25" s="13" t="s">
        <v>11</v>
      </c>
      <c r="C25" s="13" t="s">
        <v>24</v>
      </c>
      <c r="D25" s="42">
        <v>40834</v>
      </c>
      <c r="E25" s="103">
        <v>1.0660000000000001</v>
      </c>
      <c r="F25" s="43">
        <v>1862</v>
      </c>
      <c r="G25" s="294">
        <v>5.41</v>
      </c>
      <c r="H25" s="294">
        <v>5.46</v>
      </c>
      <c r="I25" s="294">
        <v>5.16</v>
      </c>
      <c r="J25" s="294"/>
      <c r="K25" s="294"/>
      <c r="L25" s="294"/>
      <c r="M25" s="467">
        <v>5.0599999999999996</v>
      </c>
      <c r="N25" s="198">
        <v>6.46</v>
      </c>
      <c r="O25" s="198"/>
      <c r="P25" s="187"/>
      <c r="Q25" s="187"/>
    </row>
    <row r="26" spans="1:17" ht="13.5" customHeight="1" x14ac:dyDescent="0.2">
      <c r="A26" s="100" t="s">
        <v>18</v>
      </c>
      <c r="B26" s="38" t="s">
        <v>11</v>
      </c>
      <c r="C26" s="38" t="s">
        <v>27</v>
      </c>
      <c r="D26" s="39">
        <v>4.1063829196259997E-2</v>
      </c>
      <c r="E26" s="103">
        <v>4.11680971977001E-2</v>
      </c>
      <c r="F26" s="43">
        <v>110</v>
      </c>
      <c r="G26" s="294">
        <v>1.8379722071193205</v>
      </c>
      <c r="H26" s="471">
        <v>3.782091975780677</v>
      </c>
      <c r="I26" s="471">
        <v>5.9990984686216775</v>
      </c>
      <c r="J26" s="471">
        <v>3.2671285776723069</v>
      </c>
      <c r="K26" s="471">
        <v>3.9586264298131724</v>
      </c>
      <c r="L26" s="471"/>
      <c r="M26" s="471">
        <v>4.5912119802723694</v>
      </c>
      <c r="N26" s="197">
        <v>5.2180827171258715</v>
      </c>
      <c r="O26" s="197"/>
      <c r="P26" s="187"/>
      <c r="Q26" s="187"/>
    </row>
    <row r="27" spans="1:17" ht="12.75" customHeight="1" x14ac:dyDescent="0.2">
      <c r="A27" s="57" t="s">
        <v>47</v>
      </c>
      <c r="B27" s="58" t="s">
        <v>11</v>
      </c>
      <c r="C27" s="58"/>
      <c r="D27" s="59"/>
      <c r="E27" s="114">
        <f>SUM(E22:E26)</f>
        <v>33.714362803158735</v>
      </c>
      <c r="F27" s="61">
        <f>SUM(F22:F26)</f>
        <v>48843</v>
      </c>
      <c r="G27" s="477">
        <f>($E$22*G22+$E$23*G23+$E$24*G24+$E$25*G25+$E$26*G26)/($E$27)</f>
        <v>4.6906988653206856</v>
      </c>
      <c r="H27" s="477">
        <f>($E$22*H22+$E$23*H23+$E$24*H24+$E$25*H25+$E$26*H26)/($E$27)</f>
        <v>6.1824204944272161</v>
      </c>
      <c r="I27" s="477">
        <f>($E$22*I22+$E$23*I23+$E$24*I24+$E$25*I25+$E$26*I26)/($E$27-$E$25)</f>
        <v>7.3046691329528439</v>
      </c>
      <c r="J27" s="477">
        <f>($E$22*J22+$E$23*J23+$E$24*J24+$E$25*J25+$E$26*J26)/($E$27-$E$25)</f>
        <v>3.9062038048484644</v>
      </c>
      <c r="K27" s="477">
        <f>($E$22*K22+$E$23*K23+$E$24*K24+$E$25*K25+$E$26*K26)/($E$27-$E$25-$E$26)</f>
        <v>6.0202158377872443</v>
      </c>
      <c r="L27" s="477">
        <f>L23</f>
        <v>3.47</v>
      </c>
      <c r="M27" s="477">
        <f>($E$22*M22+$E$23*M23+$E$24*M24+$E$25*M25+$E$26*M26)/($E$27)</f>
        <v>3.6008950438097673</v>
      </c>
      <c r="N27" s="200">
        <f>E27-'2012'!E24</f>
        <v>5.7347196999857886</v>
      </c>
      <c r="O27" s="201">
        <f>N27/'2012'!E24</f>
        <v>0.20496043065450895</v>
      </c>
      <c r="P27" s="195">
        <f>F27-'2012'!F24</f>
        <v>4012</v>
      </c>
      <c r="Q27" s="196">
        <f>P27/'2012'!F24</f>
        <v>8.9491646405389133E-2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0.55700000000000005</v>
      </c>
      <c r="F29" s="107">
        <v>698</v>
      </c>
      <c r="G29" s="293">
        <v>0.90197693473377305</v>
      </c>
      <c r="H29" s="472">
        <v>2.260382688019269</v>
      </c>
      <c r="I29" s="472">
        <v>5.3428227985720778</v>
      </c>
      <c r="J29" s="472">
        <v>3.2676582670775334</v>
      </c>
      <c r="K29" s="472">
        <v>5.5775734882822947</v>
      </c>
      <c r="L29" s="472"/>
      <c r="M29" s="466">
        <v>5.1015028905721405</v>
      </c>
      <c r="N29" s="186">
        <v>4.746532279538096</v>
      </c>
      <c r="O29" s="186"/>
      <c r="P29" s="187"/>
      <c r="Q29" s="187"/>
    </row>
    <row r="30" spans="1:17" ht="12.75" customHeight="1" x14ac:dyDescent="0.2">
      <c r="A30" s="99" t="s">
        <v>17</v>
      </c>
      <c r="B30" s="38" t="s">
        <v>12</v>
      </c>
      <c r="C30" s="38" t="s">
        <v>26</v>
      </c>
      <c r="D30" s="39">
        <v>37816</v>
      </c>
      <c r="E30" s="111">
        <v>0.9647268424994071</v>
      </c>
      <c r="F30" s="72">
        <v>1088</v>
      </c>
      <c r="G30" s="297">
        <v>4.2948127745384035</v>
      </c>
      <c r="H30" s="467">
        <v>5.8784480190715138</v>
      </c>
      <c r="I30" s="467">
        <v>4.7399185936647603</v>
      </c>
      <c r="J30" s="467">
        <v>3.4393228255048314</v>
      </c>
      <c r="K30" s="467">
        <v>7.373052854232931</v>
      </c>
      <c r="L30" s="467">
        <v>2.8655647312985311</v>
      </c>
      <c r="M30" s="467">
        <v>2.7807309150719606</v>
      </c>
      <c r="N30" s="198">
        <v>4.9202890434417057</v>
      </c>
      <c r="O30" s="198"/>
      <c r="P30" s="187"/>
      <c r="Q30" s="187"/>
    </row>
    <row r="31" spans="1:17" ht="12.75" customHeight="1" x14ac:dyDescent="0.2">
      <c r="A31" s="57" t="s">
        <v>47</v>
      </c>
      <c r="B31" s="58" t="s">
        <v>12</v>
      </c>
      <c r="C31" s="62"/>
      <c r="D31" s="63"/>
      <c r="E31" s="114">
        <f>SUM(E29:E30)</f>
        <v>1.5217268424994073</v>
      </c>
      <c r="F31" s="61">
        <f>SUM(F29:F30)</f>
        <v>1786</v>
      </c>
      <c r="G31" s="473">
        <f>($E$29*G29+$E$30*G30)/$E$31</f>
        <v>3.0529278908708433</v>
      </c>
      <c r="H31" s="473">
        <f>($E$29*H29+$E$30*H30)/$E$31</f>
        <v>4.5541220407730236</v>
      </c>
      <c r="I31" s="473">
        <f>($E$29*I29+$E$30*I30)/$E$31</f>
        <v>4.9606005404863085</v>
      </c>
      <c r="J31" s="473">
        <f>($E$29*J29+$E$30*J30)/$E$31</f>
        <v>3.3764881850335122</v>
      </c>
      <c r="K31" s="473">
        <f>($E$29*K29+$E$30*K30)/$E$31</f>
        <v>6.7158508000246409</v>
      </c>
      <c r="L31" s="473"/>
      <c r="M31" s="473">
        <f>($E$29*M29+$E$30*M30)/$E$31</f>
        <v>3.6302066253317689</v>
      </c>
      <c r="N31" s="199">
        <f>E31-'2012'!E27</f>
        <v>0.19889101781752583</v>
      </c>
      <c r="O31" s="199">
        <f>N31/'2012'!E27</f>
        <v>0.15035200446386127</v>
      </c>
      <c r="P31" s="195">
        <f>F31-'2012'!F27</f>
        <v>75</v>
      </c>
      <c r="Q31" s="196">
        <f>P31/'2012'!F27</f>
        <v>4.3834015195791935E-2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55.462822201624547</v>
      </c>
      <c r="F33" s="61">
        <f>F31+F27+F20</f>
        <v>116750</v>
      </c>
      <c r="G33" s="481">
        <f>($E$20*G20+$E$27*G27+$E$31*G31)/$E$33</f>
        <v>4.9852083395913667</v>
      </c>
      <c r="H33" s="481">
        <f>($E$20*H20+$E$27*H27+$E$31*H31)/$E$33</f>
        <v>6.5040008624551646</v>
      </c>
      <c r="I33" s="481">
        <f>($E$20*I20+$E$27*I27+$E$31*I31)/$E$33</f>
        <v>7.3335395406585722</v>
      </c>
      <c r="J33" s="481">
        <f>($E$20*J20+$E$27*J27+$E$31*J31)/$E$33</f>
        <v>3.9588974848452589</v>
      </c>
      <c r="K33" s="481">
        <f>($E$20*K20+$E$27*K27+$E$31*K31)/$E$33</f>
        <v>6.0577805783030465</v>
      </c>
      <c r="L33" s="481">
        <f>($E$20*L20+$E$27*L27)/(E20+E27)</f>
        <v>3.5569444392163043</v>
      </c>
      <c r="M33" s="481">
        <f>($E$20*M20+$E$27*M27+$E$31*M31)/$E$33</f>
        <v>3.4429049327705044</v>
      </c>
      <c r="N33" s="186"/>
      <c r="O33" s="186"/>
      <c r="P33" s="187"/>
      <c r="Q33" s="187"/>
      <c r="R33" s="31"/>
    </row>
    <row r="34" spans="1:18" s="30" customFormat="1" ht="26.25" customHeight="1" x14ac:dyDescent="0.2">
      <c r="A34" s="546" t="s">
        <v>50</v>
      </c>
      <c r="B34" s="546"/>
      <c r="C34" s="546"/>
      <c r="D34" s="546"/>
      <c r="E34" s="116">
        <f>SUM(E10,E33)</f>
        <v>119.77390883461113</v>
      </c>
      <c r="F34" s="84">
        <f>SUM(F10, F33)</f>
        <v>204655</v>
      </c>
      <c r="G34" s="499"/>
      <c r="H34" s="604"/>
      <c r="I34" s="605"/>
      <c r="J34" s="605"/>
      <c r="K34" s="605"/>
      <c r="L34" s="605"/>
      <c r="M34" s="606"/>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38.267000000000003</v>
      </c>
      <c r="F37" s="35">
        <v>12052</v>
      </c>
      <c r="G37" s="486">
        <v>2</v>
      </c>
      <c r="H37" s="486">
        <v>2.86</v>
      </c>
      <c r="I37" s="486">
        <v>5</v>
      </c>
      <c r="J37" s="486">
        <v>3.49</v>
      </c>
      <c r="K37" s="486">
        <v>5.07</v>
      </c>
      <c r="L37" s="486">
        <v>4.91</v>
      </c>
      <c r="M37" s="487">
        <v>7.31</v>
      </c>
      <c r="N37" s="197">
        <v>3.14</v>
      </c>
      <c r="O37" s="197"/>
      <c r="P37" s="187"/>
      <c r="Q37" s="187"/>
    </row>
    <row r="38" spans="1:18" ht="31.5" customHeight="1" x14ac:dyDescent="0.2">
      <c r="A38" s="559" t="s">
        <v>36</v>
      </c>
      <c r="B38" s="560"/>
      <c r="C38" s="560"/>
      <c r="D38" s="561"/>
      <c r="E38" s="288">
        <f>E34+E37</f>
        <v>158.04090883461114</v>
      </c>
      <c r="F38" s="289">
        <f>F34+F37</f>
        <v>216707</v>
      </c>
      <c r="G38" s="488"/>
      <c r="H38" s="489"/>
      <c r="I38" s="489"/>
      <c r="J38" s="489"/>
      <c r="K38" s="489"/>
      <c r="L38" s="489"/>
      <c r="M38" s="489"/>
      <c r="N38" s="204">
        <f>E38-'2012'!E32</f>
        <v>15.67279921217272</v>
      </c>
      <c r="O38" s="212">
        <f>N38/'2012'!E32</f>
        <v>0.11008644600070291</v>
      </c>
      <c r="P38" s="195">
        <f>F38-'2012'!F32</f>
        <v>9562</v>
      </c>
      <c r="Q38" s="203">
        <f>P38/'2012'!F32</f>
        <v>4.6160901783774654E-2</v>
      </c>
    </row>
    <row r="39" spans="1:18" ht="41.25" customHeight="1" x14ac:dyDescent="0.2">
      <c r="A39" s="562" t="s">
        <v>78</v>
      </c>
      <c r="B39" s="563"/>
      <c r="C39" s="563"/>
      <c r="D39" s="563"/>
      <c r="E39" s="563"/>
      <c r="F39" s="563"/>
      <c r="G39" s="563"/>
      <c r="H39" s="563"/>
      <c r="I39" s="563"/>
      <c r="J39" s="563"/>
      <c r="K39" s="563"/>
      <c r="L39" s="563"/>
      <c r="M39" s="564"/>
      <c r="N39" s="21"/>
      <c r="O39" s="21"/>
    </row>
    <row r="40" spans="1:18" s="5" customFormat="1" ht="24" customHeight="1" x14ac:dyDescent="0.2">
      <c r="A40" s="556" t="s">
        <v>34</v>
      </c>
      <c r="B40" s="557"/>
      <c r="C40" s="557"/>
      <c r="D40" s="557"/>
      <c r="E40" s="557"/>
      <c r="F40" s="557"/>
      <c r="G40" s="557"/>
      <c r="H40" s="557"/>
      <c r="I40" s="557"/>
      <c r="J40" s="557"/>
      <c r="K40" s="557"/>
      <c r="L40" s="557"/>
      <c r="M40" s="558"/>
      <c r="N40" s="25"/>
      <c r="O40" s="25"/>
      <c r="P40" s="189"/>
      <c r="Q40" s="189"/>
    </row>
    <row r="41" spans="1:18" s="5" customFormat="1" ht="24" customHeight="1" x14ac:dyDescent="0.2">
      <c r="A41" s="500" t="s">
        <v>88</v>
      </c>
      <c r="B41" s="501"/>
      <c r="C41" s="501"/>
      <c r="D41" s="501"/>
      <c r="E41" s="501"/>
      <c r="F41" s="501"/>
      <c r="G41" s="501"/>
      <c r="H41" s="501"/>
      <c r="I41" s="501"/>
      <c r="J41" s="501"/>
      <c r="K41" s="501"/>
      <c r="L41" s="501"/>
      <c r="M41" s="502"/>
      <c r="N41" s="25"/>
      <c r="O41" s="25"/>
      <c r="P41" s="189"/>
      <c r="Q41" s="189"/>
    </row>
    <row r="42" spans="1:18" s="5" customFormat="1" ht="24" customHeight="1" x14ac:dyDescent="0.2">
      <c r="A42" s="614" t="s">
        <v>105</v>
      </c>
      <c r="B42" s="615"/>
      <c r="C42" s="615"/>
      <c r="D42" s="615"/>
      <c r="E42" s="615"/>
      <c r="F42" s="615"/>
      <c r="G42" s="615"/>
      <c r="H42" s="615"/>
      <c r="I42" s="615"/>
      <c r="J42" s="615"/>
      <c r="K42" s="615"/>
      <c r="L42" s="615"/>
      <c r="M42" s="616"/>
      <c r="N42" s="25"/>
      <c r="O42" s="25"/>
      <c r="P42" s="189"/>
      <c r="Q42" s="189"/>
    </row>
    <row r="43" spans="1:18" ht="22.5" customHeight="1" x14ac:dyDescent="0.2">
      <c r="B43" s="12"/>
      <c r="C43" s="12"/>
      <c r="D43" s="12"/>
      <c r="E43" s="554" t="s">
        <v>77</v>
      </c>
      <c r="F43" s="555"/>
      <c r="G43" s="490">
        <f>($E$10*G10+$E$20*G20+$E$27*G27+$E$31*G31+$E$37*G37)/$E$38</f>
        <v>2.9252859671473703</v>
      </c>
      <c r="H43" s="490">
        <f>($E$10*H10+$E$20*H20+$E$27*H27+$E$31*H31+$E$37*H37)/$E$38</f>
        <v>4.0888575366263176</v>
      </c>
      <c r="I43" s="490">
        <f>($E$10*I10+$E$20*I20+$E$27*I27+$E$31*I31+$E$37*I37)/$E$38</f>
        <v>5.7546603991251093</v>
      </c>
      <c r="J43" s="490">
        <f>($E$10*J10+$E$20*J20+$E$27*J27+$E$31*J31+$E$37*J37)/$E$38</f>
        <v>3.5665839569261828</v>
      </c>
      <c r="K43" s="490">
        <f>($E$10*K10+$E$20*K20+$E$27*K27+$E$31*K31+$E$37*K37)/$E$38</f>
        <v>5.3844720142813483</v>
      </c>
      <c r="L43" s="490">
        <f>($E$10*L10+$E$20*L20+$E$27*L27+$E$37*L37)/$E$38</f>
        <v>4.2606618324656527</v>
      </c>
      <c r="M43" s="490">
        <f>($E$10*M10+$E$20*M20+$E$27*M27+$E$31*M31+$E$37*M37)/$E$38</f>
        <v>5.3258971380577202</v>
      </c>
      <c r="N43" s="22"/>
      <c r="O43" s="22"/>
    </row>
    <row r="44" spans="1:18" ht="16.5" customHeight="1" x14ac:dyDescent="0.2">
      <c r="B44" s="11"/>
      <c r="C44" s="11"/>
      <c r="D44" s="11"/>
      <c r="E44" s="26"/>
      <c r="F44" s="108" t="s">
        <v>76</v>
      </c>
      <c r="G44" s="491"/>
      <c r="H44" s="491">
        <f>H43-'2012'!G35</f>
        <v>-4.7359593320578597</v>
      </c>
      <c r="I44" s="491">
        <f>I43-'2012'!H35</f>
        <v>2.6886418069798834</v>
      </c>
      <c r="J44" s="491">
        <f>J43-'2012'!I35</f>
        <v>-1.123505857607968</v>
      </c>
      <c r="K44" s="491">
        <f>K43-'2012'!J35</f>
        <v>3.0244907398367942</v>
      </c>
      <c r="L44" s="491"/>
      <c r="M44" s="491">
        <f>M43-'2012'!K35</f>
        <v>7.635692014193296E-2</v>
      </c>
      <c r="N44" s="25"/>
      <c r="O44" s="25"/>
    </row>
    <row r="45" spans="1:18" x14ac:dyDescent="0.2">
      <c r="E45" s="27"/>
      <c r="F45" s="109"/>
      <c r="G45" s="109"/>
      <c r="H45" s="10"/>
      <c r="I45" s="10"/>
      <c r="J45" s="10"/>
      <c r="K45" s="10"/>
      <c r="L45" s="10"/>
      <c r="M45" s="10"/>
      <c r="N45" s="177"/>
      <c r="O45" s="177"/>
    </row>
    <row r="46" spans="1:18" x14ac:dyDescent="0.2">
      <c r="E46" s="28"/>
      <c r="F46" s="109"/>
      <c r="G46" s="109"/>
      <c r="H46" s="7"/>
      <c r="I46" s="7"/>
      <c r="J46" s="7"/>
      <c r="K46" s="7"/>
      <c r="L46" s="7"/>
      <c r="M46" s="7"/>
      <c r="N46" s="177"/>
      <c r="O46" s="177"/>
      <c r="P46" s="190"/>
    </row>
    <row r="47" spans="1:18" x14ac:dyDescent="0.2">
      <c r="H47" s="8"/>
      <c r="I47" s="7"/>
      <c r="J47" s="7"/>
      <c r="K47" s="7"/>
      <c r="L47" s="7"/>
      <c r="M47" s="7"/>
      <c r="N47" s="177"/>
      <c r="O47" s="177"/>
      <c r="P47" s="182"/>
    </row>
    <row r="48" spans="1:18" x14ac:dyDescent="0.2">
      <c r="A48" s="495" t="s">
        <v>100</v>
      </c>
      <c r="E48" s="29">
        <f>E38-'2012'!E32</f>
        <v>15.67279921217272</v>
      </c>
      <c r="F48" s="303">
        <f>E48/'2012'!E32</f>
        <v>0.11008644600070291</v>
      </c>
      <c r="H48" s="7"/>
      <c r="I48" s="7"/>
      <c r="J48" s="7"/>
      <c r="K48" s="7"/>
      <c r="L48" s="7"/>
      <c r="M48" s="7"/>
      <c r="N48" s="177"/>
      <c r="O48" s="177"/>
      <c r="P48" s="182"/>
    </row>
    <row r="49" spans="1:15" x14ac:dyDescent="0.2">
      <c r="A49" s="495" t="s">
        <v>101</v>
      </c>
      <c r="E49" s="301">
        <f>F38-'2012'!F32</f>
        <v>9562</v>
      </c>
      <c r="F49" s="303">
        <f>E49/'2012'!F32</f>
        <v>4.6160901783774654E-2</v>
      </c>
      <c r="H49" s="6"/>
      <c r="I49" s="6"/>
      <c r="J49" s="6"/>
      <c r="K49" s="6"/>
      <c r="L49" s="6"/>
      <c r="M49" s="6"/>
      <c r="N49" s="191"/>
      <c r="O49" s="191"/>
    </row>
  </sheetData>
  <mergeCells count="20">
    <mergeCell ref="A38:D38"/>
    <mergeCell ref="A39:M39"/>
    <mergeCell ref="A40:M40"/>
    <mergeCell ref="A42:M42"/>
    <mergeCell ref="E43:F43"/>
    <mergeCell ref="N3:O3"/>
    <mergeCell ref="P3:Q3"/>
    <mergeCell ref="A4:M4"/>
    <mergeCell ref="A5:M5"/>
    <mergeCell ref="A12:M12"/>
    <mergeCell ref="A34:D34"/>
    <mergeCell ref="H34:M34"/>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15" zoomScaleNormal="90" workbookViewId="0">
      <selection activeCell="J31" sqref="J31"/>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0" style="179" hidden="1" customWidth="1"/>
    <col min="16" max="16384" width="9.140625" style="1"/>
  </cols>
  <sheetData>
    <row r="1" spans="1:15" s="4" customFormat="1" ht="27" customHeight="1" x14ac:dyDescent="0.25">
      <c r="A1" s="520" t="s">
        <v>52</v>
      </c>
      <c r="B1" s="520"/>
      <c r="C1" s="520"/>
      <c r="D1" s="520"/>
      <c r="E1" s="520"/>
      <c r="F1" s="520"/>
      <c r="G1" s="520"/>
      <c r="H1" s="520"/>
      <c r="I1" s="520"/>
      <c r="J1" s="520"/>
      <c r="K1" s="520"/>
      <c r="L1" s="19"/>
      <c r="M1" s="19"/>
      <c r="N1" s="178"/>
      <c r="O1" s="178"/>
    </row>
    <row r="2" spans="1:15" ht="24" customHeight="1" x14ac:dyDescent="0.2">
      <c r="A2" s="521" t="s">
        <v>0</v>
      </c>
      <c r="B2" s="525" t="s">
        <v>13</v>
      </c>
      <c r="C2" s="508" t="s">
        <v>20</v>
      </c>
      <c r="D2" s="524" t="s">
        <v>41</v>
      </c>
      <c r="E2" s="522" t="s">
        <v>1</v>
      </c>
      <c r="F2" s="523" t="s">
        <v>2</v>
      </c>
      <c r="G2" s="521" t="s">
        <v>3</v>
      </c>
      <c r="H2" s="521"/>
      <c r="I2" s="521"/>
      <c r="J2" s="521"/>
      <c r="K2" s="521"/>
      <c r="L2" s="25"/>
      <c r="M2" s="25"/>
    </row>
    <row r="3" spans="1:15" ht="42.75" customHeight="1" x14ac:dyDescent="0.2">
      <c r="A3" s="521"/>
      <c r="B3" s="525"/>
      <c r="C3" s="508"/>
      <c r="D3" s="524"/>
      <c r="E3" s="522"/>
      <c r="F3" s="523"/>
      <c r="G3" s="32" t="s">
        <v>4</v>
      </c>
      <c r="H3" s="32" t="s">
        <v>5</v>
      </c>
      <c r="I3" s="32" t="s">
        <v>6</v>
      </c>
      <c r="J3" s="32" t="s">
        <v>7</v>
      </c>
      <c r="K3" s="33" t="s">
        <v>8</v>
      </c>
      <c r="L3" s="526" t="s">
        <v>73</v>
      </c>
      <c r="M3" s="527"/>
      <c r="N3" s="526" t="s">
        <v>74</v>
      </c>
      <c r="O3" s="528"/>
    </row>
    <row r="4" spans="1:15" ht="26.25" customHeight="1" x14ac:dyDescent="0.2">
      <c r="A4" s="531" t="s">
        <v>51</v>
      </c>
      <c r="B4" s="532"/>
      <c r="C4" s="532"/>
      <c r="D4" s="532"/>
      <c r="E4" s="532"/>
      <c r="F4" s="532"/>
      <c r="G4" s="532"/>
      <c r="H4" s="532"/>
      <c r="I4" s="532"/>
      <c r="J4" s="532"/>
      <c r="K4" s="533"/>
      <c r="L4" s="176"/>
      <c r="M4" s="176"/>
    </row>
    <row r="5" spans="1:15" ht="23.25" customHeight="1" x14ac:dyDescent="0.2">
      <c r="A5" s="550" t="s">
        <v>46</v>
      </c>
      <c r="B5" s="550"/>
      <c r="C5" s="550"/>
      <c r="D5" s="550"/>
      <c r="E5" s="550"/>
      <c r="F5" s="550"/>
      <c r="G5" s="550"/>
      <c r="H5" s="550"/>
      <c r="I5" s="550"/>
      <c r="J5" s="550"/>
      <c r="K5" s="550"/>
      <c r="L5" s="25"/>
      <c r="M5" s="25"/>
    </row>
    <row r="6" spans="1:15" x14ac:dyDescent="0.2">
      <c r="A6" s="96" t="s">
        <v>30</v>
      </c>
      <c r="B6" s="38" t="s">
        <v>10</v>
      </c>
      <c r="C6" s="38" t="s">
        <v>29</v>
      </c>
      <c r="D6" s="39">
        <v>36433</v>
      </c>
      <c r="E6" s="102">
        <v>13.113</v>
      </c>
      <c r="F6" s="107">
        <v>26081</v>
      </c>
      <c r="G6" s="41">
        <v>7.57</v>
      </c>
      <c r="H6" s="41">
        <v>3.47</v>
      </c>
      <c r="I6" s="41">
        <v>5.63</v>
      </c>
      <c r="J6" s="41">
        <v>3.76</v>
      </c>
      <c r="K6" s="41">
        <v>5.96</v>
      </c>
      <c r="L6" s="180"/>
      <c r="M6" s="180"/>
    </row>
    <row r="7" spans="1:15" s="2" customFormat="1" ht="12.75" customHeight="1" x14ac:dyDescent="0.2">
      <c r="A7" s="97" t="s">
        <v>37</v>
      </c>
      <c r="B7" s="38" t="s">
        <v>10</v>
      </c>
      <c r="C7" s="38" t="s">
        <v>23</v>
      </c>
      <c r="D7" s="42">
        <v>40834</v>
      </c>
      <c r="E7" s="103">
        <v>0.90500000000000003</v>
      </c>
      <c r="F7" s="43">
        <v>1488</v>
      </c>
      <c r="G7" s="44">
        <v>7.25</v>
      </c>
      <c r="H7" s="44"/>
      <c r="I7" s="44"/>
      <c r="J7" s="45"/>
      <c r="K7" s="16">
        <v>6.83</v>
      </c>
      <c r="L7" s="181"/>
      <c r="M7" s="181"/>
      <c r="N7" s="182"/>
      <c r="O7" s="182"/>
    </row>
    <row r="8" spans="1:15" s="2" customFormat="1" ht="12.75" customHeight="1" x14ac:dyDescent="0.2">
      <c r="A8" s="97" t="s">
        <v>42</v>
      </c>
      <c r="B8" s="13" t="s">
        <v>10</v>
      </c>
      <c r="C8" s="13" t="s">
        <v>23</v>
      </c>
      <c r="D8" s="39">
        <v>36738</v>
      </c>
      <c r="E8" s="104">
        <v>38.024005000000002</v>
      </c>
      <c r="F8" s="40">
        <v>38918</v>
      </c>
      <c r="G8" s="46">
        <v>6.42</v>
      </c>
      <c r="H8" s="46">
        <v>3.23</v>
      </c>
      <c r="I8" s="46">
        <v>4.28</v>
      </c>
      <c r="J8" s="213">
        <v>4.62</v>
      </c>
      <c r="K8" s="46">
        <v>4.57</v>
      </c>
      <c r="L8" s="183"/>
      <c r="M8" s="183"/>
      <c r="N8" s="182"/>
      <c r="O8" s="182"/>
    </row>
    <row r="9" spans="1:15" ht="12.75" customHeight="1" x14ac:dyDescent="0.2">
      <c r="A9" s="98" t="s">
        <v>14</v>
      </c>
      <c r="B9" s="48" t="s">
        <v>10</v>
      </c>
      <c r="C9" s="48" t="s">
        <v>23</v>
      </c>
      <c r="D9" s="49">
        <v>37816</v>
      </c>
      <c r="E9" s="105">
        <v>6.7679729426682647</v>
      </c>
      <c r="F9" s="54">
        <v>16190</v>
      </c>
      <c r="G9" s="55">
        <v>7.4935747283451315</v>
      </c>
      <c r="H9" s="55">
        <v>4.2605614361202582</v>
      </c>
      <c r="I9" s="55">
        <v>5.2163560970798439</v>
      </c>
      <c r="J9" s="56">
        <v>3.2911234641781917</v>
      </c>
      <c r="K9" s="56">
        <v>2.8294475261015473</v>
      </c>
      <c r="L9" s="181"/>
      <c r="M9" s="181"/>
    </row>
    <row r="10" spans="1:15" s="30" customFormat="1" ht="23.25" customHeight="1" x14ac:dyDescent="0.2">
      <c r="A10" s="68" t="s">
        <v>48</v>
      </c>
      <c r="B10" s="69" t="s">
        <v>10</v>
      </c>
      <c r="C10" s="69"/>
      <c r="D10" s="70"/>
      <c r="E10" s="106">
        <f>SUM(E6:E9)</f>
        <v>58.809977942668269</v>
      </c>
      <c r="F10" s="71">
        <f>SUM(F6:F9)</f>
        <v>82677</v>
      </c>
      <c r="G10" s="534"/>
      <c r="H10" s="535"/>
      <c r="I10" s="535"/>
      <c r="J10" s="535"/>
      <c r="K10" s="536"/>
      <c r="L10" s="193">
        <f>E10-'2012'!E9</f>
        <v>0.57147702614140883</v>
      </c>
      <c r="M10" s="194">
        <f>L10/'2012'!E9</f>
        <v>9.8127015144243816E-3</v>
      </c>
      <c r="N10" s="195">
        <f>F10-'2012'!F9</f>
        <v>547</v>
      </c>
      <c r="O10" s="196">
        <f>N10/'2012'!F9</f>
        <v>6.6601728966272982E-3</v>
      </c>
    </row>
    <row r="11" spans="1:15" s="37" customFormat="1" ht="12" customHeight="1" x14ac:dyDescent="0.2">
      <c r="A11" s="90"/>
      <c r="B11" s="64"/>
      <c r="C11" s="64"/>
      <c r="D11" s="65"/>
      <c r="E11" s="66"/>
      <c r="F11" s="67"/>
      <c r="G11" s="207">
        <f>($E$6*G6+$E$7*G7+$E$8*G8+$E$9*G9)/$E$10</f>
        <v>6.8127398975712712</v>
      </c>
      <c r="H11" s="207">
        <f>($E$6*H6+$E$7*H7+$E$8*H8+$E$9*H9)/($E$10-$E$7)</f>
        <v>3.4048024483394328</v>
      </c>
      <c r="I11" s="207">
        <f>($E$6*I6+$E$7*I7+$E$8*I8+$E$9*I9)/($E$10-$E$7)</f>
        <v>4.6951591725592348</v>
      </c>
      <c r="J11" s="207">
        <f>($E$6*J6+$E$7*J7+$E$8*J8+$E$9*J9)/($E$10-$E$7)</f>
        <v>4.2699268083884077</v>
      </c>
      <c r="K11" s="207">
        <f>($E$6*K6+$E$7*K7+$E$8*K8+$E$9*K9)/($E$10-$E$7)</f>
        <v>4.7880850144501244</v>
      </c>
      <c r="L11" s="184"/>
      <c r="M11" s="184"/>
      <c r="N11" s="185"/>
      <c r="O11" s="185"/>
    </row>
    <row r="12" spans="1:15" ht="21" customHeight="1" x14ac:dyDescent="0.2">
      <c r="A12" s="551" t="s">
        <v>47</v>
      </c>
      <c r="B12" s="551"/>
      <c r="C12" s="551"/>
      <c r="D12" s="551"/>
      <c r="E12" s="551"/>
      <c r="F12" s="551"/>
      <c r="G12" s="551"/>
      <c r="H12" s="551"/>
      <c r="I12" s="551"/>
      <c r="J12" s="551"/>
      <c r="K12" s="551"/>
      <c r="L12" s="25"/>
      <c r="M12" s="25"/>
      <c r="N12" s="187"/>
      <c r="O12" s="187"/>
    </row>
    <row r="13" spans="1:15" x14ac:dyDescent="0.2">
      <c r="A13" s="99" t="s">
        <v>31</v>
      </c>
      <c r="B13" s="38" t="s">
        <v>10</v>
      </c>
      <c r="C13" s="38" t="s">
        <v>21</v>
      </c>
      <c r="D13" s="39">
        <v>36606</v>
      </c>
      <c r="E13" s="102">
        <v>4.3609999999999998</v>
      </c>
      <c r="F13" s="107">
        <v>20502</v>
      </c>
      <c r="G13" s="41">
        <v>10.06</v>
      </c>
      <c r="H13" s="41">
        <v>4.34</v>
      </c>
      <c r="I13" s="41">
        <v>5.56</v>
      </c>
      <c r="J13" s="41">
        <v>3.15</v>
      </c>
      <c r="K13" s="41">
        <v>5.66</v>
      </c>
      <c r="L13" s="186"/>
      <c r="M13" s="186"/>
      <c r="N13" s="187"/>
      <c r="O13" s="187"/>
    </row>
    <row r="14" spans="1:15" x14ac:dyDescent="0.2">
      <c r="A14" s="100" t="s">
        <v>33</v>
      </c>
      <c r="B14" s="38" t="s">
        <v>10</v>
      </c>
      <c r="C14" s="38" t="s">
        <v>22</v>
      </c>
      <c r="D14" s="39">
        <v>36091</v>
      </c>
      <c r="E14" s="103">
        <v>0.33552993500000006</v>
      </c>
      <c r="F14" s="43">
        <v>553</v>
      </c>
      <c r="G14" s="17">
        <v>7.8841565440362027</v>
      </c>
      <c r="H14" s="17">
        <v>4.2137568658656033</v>
      </c>
      <c r="I14" s="17">
        <v>4.0886476352777423</v>
      </c>
      <c r="J14" s="17"/>
      <c r="K14" s="17">
        <v>5.2884651640468405</v>
      </c>
      <c r="L14" s="197"/>
      <c r="M14" s="197"/>
      <c r="N14" s="187"/>
      <c r="O14" s="187"/>
    </row>
    <row r="15" spans="1:15" ht="12.75" customHeight="1" x14ac:dyDescent="0.2">
      <c r="A15" s="99" t="s">
        <v>38</v>
      </c>
      <c r="B15" s="38" t="s">
        <v>10</v>
      </c>
      <c r="C15" s="38" t="s">
        <v>21</v>
      </c>
      <c r="D15" s="39">
        <v>39514</v>
      </c>
      <c r="E15" s="103">
        <v>0.44887026500000049</v>
      </c>
      <c r="F15" s="43">
        <v>1731</v>
      </c>
      <c r="G15" s="17">
        <v>6.668596992181719</v>
      </c>
      <c r="H15" s="17">
        <v>3.5751985778671003</v>
      </c>
      <c r="I15" s="17">
        <v>3.9393427954787619</v>
      </c>
      <c r="J15" s="17"/>
      <c r="K15" s="17">
        <v>5.8301733804465572</v>
      </c>
      <c r="L15" s="197"/>
      <c r="M15" s="197"/>
      <c r="N15" s="187"/>
      <c r="O15" s="187"/>
    </row>
    <row r="16" spans="1:15" x14ac:dyDescent="0.2">
      <c r="A16" s="97" t="s">
        <v>39</v>
      </c>
      <c r="B16" s="14" t="s">
        <v>10</v>
      </c>
      <c r="C16" s="14" t="s">
        <v>22</v>
      </c>
      <c r="D16" s="50">
        <v>38360</v>
      </c>
      <c r="E16" s="103">
        <v>0.44500000000000001</v>
      </c>
      <c r="F16" s="43">
        <v>2349</v>
      </c>
      <c r="G16" s="45">
        <v>2.19</v>
      </c>
      <c r="H16" s="44">
        <v>1.68</v>
      </c>
      <c r="I16" s="44">
        <v>2</v>
      </c>
      <c r="J16" s="44">
        <v>1.98</v>
      </c>
      <c r="K16" s="44">
        <v>2.31</v>
      </c>
      <c r="L16" s="197"/>
      <c r="M16" s="197"/>
      <c r="N16" s="187"/>
      <c r="O16" s="187"/>
    </row>
    <row r="17" spans="1:15" x14ac:dyDescent="0.2">
      <c r="A17" s="97" t="s">
        <v>19</v>
      </c>
      <c r="B17" s="13" t="s">
        <v>10</v>
      </c>
      <c r="C17" s="13" t="s">
        <v>21</v>
      </c>
      <c r="D17" s="50">
        <v>39182</v>
      </c>
      <c r="E17" s="103">
        <v>0.10199999999999999</v>
      </c>
      <c r="F17" s="43">
        <v>327</v>
      </c>
      <c r="G17" s="44">
        <v>1.62</v>
      </c>
      <c r="H17" s="44">
        <v>0.33</v>
      </c>
      <c r="I17" s="44">
        <v>0.2</v>
      </c>
      <c r="J17" s="45">
        <v>0.27</v>
      </c>
      <c r="K17" s="44">
        <v>-0.37</v>
      </c>
      <c r="L17" s="197"/>
      <c r="M17" s="197"/>
      <c r="N17" s="187"/>
      <c r="O17" s="187"/>
    </row>
    <row r="18" spans="1:15" x14ac:dyDescent="0.2">
      <c r="A18" s="100" t="s">
        <v>43</v>
      </c>
      <c r="B18" s="13" t="s">
        <v>10</v>
      </c>
      <c r="C18" s="13" t="s">
        <v>21</v>
      </c>
      <c r="D18" s="42">
        <v>38245</v>
      </c>
      <c r="E18" s="104">
        <v>8.3960319999999999</v>
      </c>
      <c r="F18" s="40">
        <v>27622</v>
      </c>
      <c r="G18" s="46">
        <v>6.98</v>
      </c>
      <c r="H18" s="46">
        <v>2.76</v>
      </c>
      <c r="I18" s="46">
        <v>4.1900000000000004</v>
      </c>
      <c r="J18" s="213">
        <v>3.95</v>
      </c>
      <c r="K18" s="46">
        <v>4</v>
      </c>
      <c r="L18" s="184"/>
      <c r="M18" s="184"/>
      <c r="N18" s="187"/>
      <c r="O18" s="187"/>
    </row>
    <row r="19" spans="1:15" ht="12.75" customHeight="1" x14ac:dyDescent="0.2">
      <c r="A19" s="100" t="s">
        <v>40</v>
      </c>
      <c r="B19" s="38" t="s">
        <v>10</v>
      </c>
      <c r="C19" s="38" t="s">
        <v>35</v>
      </c>
      <c r="D19" s="39">
        <v>39078</v>
      </c>
      <c r="E19" s="111">
        <v>4.4514790705642433</v>
      </c>
      <c r="F19" s="72">
        <v>13387</v>
      </c>
      <c r="G19" s="15">
        <v>8.3188361699117799</v>
      </c>
      <c r="H19" s="15">
        <v>-0.18524977047938984</v>
      </c>
      <c r="I19" s="15">
        <v>4.7093865197167739</v>
      </c>
      <c r="J19" s="16">
        <v>-3.2372707577642656</v>
      </c>
      <c r="K19" s="16">
        <v>-4.277288455801342</v>
      </c>
      <c r="L19" s="198"/>
      <c r="M19" s="198"/>
      <c r="N19" s="187"/>
      <c r="O19" s="187"/>
    </row>
    <row r="20" spans="1:15" ht="12.75" customHeight="1" x14ac:dyDescent="0.2">
      <c r="A20" s="57" t="s">
        <v>47</v>
      </c>
      <c r="B20" s="58" t="s">
        <v>10</v>
      </c>
      <c r="C20" s="58"/>
      <c r="D20" s="59"/>
      <c r="E20" s="112">
        <f>SUM(E13:E19)</f>
        <v>18.539911270564247</v>
      </c>
      <c r="F20" s="60">
        <f>SUM(F13:F19)</f>
        <v>66471</v>
      </c>
      <c r="G20" s="208">
        <f>($E$13*G13+$E$14*G14+$E$15*G15+$E$16*G16+$E$17*G17+$E$18*G18+$E$19*G19)/$E$20</f>
        <v>7.8903065801550687</v>
      </c>
      <c r="H20" s="208">
        <f>($E$13*H13+$E$14*H14+$E$15*H15+$E$16*H16+$E$17*H17+$E$18*H18+$E$19*H19)/$E$20</f>
        <v>2.4312443617696378</v>
      </c>
      <c r="I20" s="208">
        <f>($E$13*I13+$E$14*I14+$E$15*I15+$E$16*I16+$E$17*I17+$E$18*I18+$E$19*I19)/$E$20</f>
        <v>4.5545410598387264</v>
      </c>
      <c r="J20" s="208">
        <f>($E$13*J13+$E$14*J14+$E$15*J15+$E$16*J16+$E$17*J17+$E$18*J18+$E$19*J19)/($E$20-E14-E15)</f>
        <v>1.881076429922292</v>
      </c>
      <c r="K20" s="208">
        <f>($E$13*K13+$E$14*K14+$E$15*K15+$E$16*K16+$E$17*K17+$E$18*K18+$E$19*K19)/$E$20</f>
        <v>2.4060939209606067</v>
      </c>
      <c r="L20" s="199">
        <f>E20-'2012'!E18</f>
        <v>0.2297814925074988</v>
      </c>
      <c r="M20" s="194">
        <f>L20/'2012'!E18</f>
        <v>1.2549419108043344E-2</v>
      </c>
      <c r="N20" s="195">
        <f>F20-'2012'!F18</f>
        <v>-62</v>
      </c>
      <c r="O20" s="196">
        <f>N20/'2012'!F18</f>
        <v>-9.3186839613424919E-4</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2.617</v>
      </c>
      <c r="F22" s="40">
        <v>3725</v>
      </c>
      <c r="G22" s="15">
        <v>7.12</v>
      </c>
      <c r="H22" s="16">
        <v>2.84</v>
      </c>
      <c r="I22" s="15">
        <v>4.53</v>
      </c>
      <c r="J22" s="15">
        <v>3.33</v>
      </c>
      <c r="K22" s="41">
        <v>3.15</v>
      </c>
      <c r="L22" s="186"/>
      <c r="M22" s="186"/>
      <c r="N22" s="187"/>
      <c r="O22" s="187"/>
    </row>
    <row r="23" spans="1:15" ht="12.75" customHeight="1" x14ac:dyDescent="0.2">
      <c r="A23" s="100" t="s">
        <v>44</v>
      </c>
      <c r="B23" s="13" t="s">
        <v>11</v>
      </c>
      <c r="C23" s="13" t="s">
        <v>21</v>
      </c>
      <c r="D23" s="39">
        <v>37606</v>
      </c>
      <c r="E23" s="104">
        <v>10.198823000000001</v>
      </c>
      <c r="F23" s="40">
        <v>8848</v>
      </c>
      <c r="G23" s="46">
        <v>7.01</v>
      </c>
      <c r="H23" s="46">
        <v>2.77</v>
      </c>
      <c r="I23" s="46">
        <v>3.78</v>
      </c>
      <c r="J23" s="213">
        <v>3.35</v>
      </c>
      <c r="K23" s="46">
        <v>3.45</v>
      </c>
      <c r="L23" s="184"/>
      <c r="M23" s="184"/>
      <c r="N23" s="187"/>
      <c r="O23" s="187"/>
    </row>
    <row r="24" spans="1:15" ht="12.75" customHeight="1" x14ac:dyDescent="0.2">
      <c r="A24" s="99" t="s">
        <v>16</v>
      </c>
      <c r="B24" s="38" t="s">
        <v>11</v>
      </c>
      <c r="C24" s="38" t="s">
        <v>26</v>
      </c>
      <c r="D24" s="39">
        <v>37834</v>
      </c>
      <c r="E24" s="111">
        <v>15.092140055430594</v>
      </c>
      <c r="F24" s="72">
        <v>31188</v>
      </c>
      <c r="G24" s="15">
        <v>7.5406652411931896</v>
      </c>
      <c r="H24" s="15">
        <v>2.9839530409214499</v>
      </c>
      <c r="I24" s="15">
        <v>4.8215168976646794</v>
      </c>
      <c r="J24" s="16">
        <v>0.41702829608107894</v>
      </c>
      <c r="K24" s="16">
        <v>3.3119988273393242</v>
      </c>
      <c r="L24" s="198"/>
      <c r="M24" s="198"/>
      <c r="N24" s="187"/>
      <c r="O24" s="187"/>
    </row>
    <row r="25" spans="1:15" ht="12.75" customHeight="1" x14ac:dyDescent="0.2">
      <c r="A25" s="97" t="s">
        <v>15</v>
      </c>
      <c r="B25" s="13" t="s">
        <v>11</v>
      </c>
      <c r="C25" s="13" t="s">
        <v>24</v>
      </c>
      <c r="D25" s="42">
        <v>40834</v>
      </c>
      <c r="E25" s="103">
        <v>0.58044582359999997</v>
      </c>
      <c r="F25" s="43">
        <v>1336</v>
      </c>
      <c r="G25" s="44">
        <v>5.19</v>
      </c>
      <c r="H25" s="44"/>
      <c r="I25" s="44"/>
      <c r="J25" s="45"/>
      <c r="K25" s="16">
        <v>5.2</v>
      </c>
      <c r="L25" s="198"/>
      <c r="M25" s="198"/>
      <c r="N25" s="187"/>
      <c r="O25" s="187"/>
    </row>
    <row r="26" spans="1:15" ht="13.5" customHeight="1" x14ac:dyDescent="0.2">
      <c r="A26" s="100" t="s">
        <v>18</v>
      </c>
      <c r="B26" s="38" t="s">
        <v>11</v>
      </c>
      <c r="C26" s="38" t="s">
        <v>27</v>
      </c>
      <c r="D26" s="39">
        <v>39514</v>
      </c>
      <c r="E26" s="103">
        <v>4.0770394470180035E-2</v>
      </c>
      <c r="F26" s="43">
        <v>112</v>
      </c>
      <c r="G26" s="17">
        <v>9.2689797854086144</v>
      </c>
      <c r="H26" s="17">
        <v>4.3160531361104981</v>
      </c>
      <c r="I26" s="17">
        <v>3.4507941131625364</v>
      </c>
      <c r="J26" s="17"/>
      <c r="K26" s="17">
        <v>5.0918150914649019</v>
      </c>
      <c r="L26" s="197"/>
      <c r="M26" s="197"/>
      <c r="N26" s="187"/>
      <c r="O26" s="187"/>
    </row>
    <row r="27" spans="1:15" ht="12.75" customHeight="1" x14ac:dyDescent="0.2">
      <c r="A27" s="57" t="s">
        <v>47</v>
      </c>
      <c r="B27" s="58" t="s">
        <v>11</v>
      </c>
      <c r="C27" s="58"/>
      <c r="D27" s="59"/>
      <c r="E27" s="114">
        <f>SUM(E22:E26)</f>
        <v>28.529179273500777</v>
      </c>
      <c r="F27" s="61">
        <f>SUM(F22:F26)</f>
        <v>45209</v>
      </c>
      <c r="G27" s="209">
        <f>($E$22*G22+$E$23*G23+$E$24*G24+$E$25*G25+$E$26*G26)/($E$27)</f>
        <v>7.2670151833090566</v>
      </c>
      <c r="H27" s="209">
        <f>($E$22*H22+$E$23*H23+$E$24*H24+$E$25*H25+$E$26*H26)/($E$27)</f>
        <v>2.8354557043449691</v>
      </c>
      <c r="I27" s="209">
        <f>($E$22*I22+$E$23*I23+$E$24*I24+$E$25*I25+$E$26*I26)/($E$27-$E$25)</f>
        <v>4.4121591304827934</v>
      </c>
      <c r="J27" s="209">
        <f>($E$22*J22+$E$23*J23+$E$24*J24+$E$25*J25+$E$26*J26)/($E$27-$E$25-$E$26)</f>
        <v>1.7620245663885663</v>
      </c>
      <c r="K27" s="209">
        <f>($E$22*K22+$E$23*K23+$E$24*K24+$E$25*K25+$E$26*K26)/($E$27)</f>
        <v>3.387428435347926</v>
      </c>
      <c r="L27" s="200">
        <f>E27-'2012'!E24</f>
        <v>0.54953617032782986</v>
      </c>
      <c r="M27" s="201">
        <f>L27/'2012'!E24</f>
        <v>1.9640571121706387E-2</v>
      </c>
      <c r="N27" s="195">
        <f>F27-'2012'!F24</f>
        <v>378</v>
      </c>
      <c r="O27" s="196">
        <f>N27/'2012'!F24</f>
        <v>8.4316655885436423E-3</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0.47599999999999998</v>
      </c>
      <c r="F29" s="107">
        <v>673</v>
      </c>
      <c r="G29" s="15">
        <v>10.49</v>
      </c>
      <c r="H29" s="15">
        <v>4.7699999999999996</v>
      </c>
      <c r="I29" s="15">
        <v>5.31</v>
      </c>
      <c r="J29" s="15">
        <v>4.74</v>
      </c>
      <c r="K29" s="41">
        <v>5.67</v>
      </c>
      <c r="L29" s="186"/>
      <c r="M29" s="186"/>
      <c r="N29" s="187"/>
      <c r="O29" s="187"/>
    </row>
    <row r="30" spans="1:15" ht="12.75" customHeight="1" x14ac:dyDescent="0.2">
      <c r="A30" s="99" t="s">
        <v>17</v>
      </c>
      <c r="B30" s="38" t="s">
        <v>12</v>
      </c>
      <c r="C30" s="38" t="s">
        <v>26</v>
      </c>
      <c r="D30" s="39">
        <v>37816</v>
      </c>
      <c r="E30" s="111">
        <v>0.85027758639058282</v>
      </c>
      <c r="F30" s="72">
        <v>1046</v>
      </c>
      <c r="G30" s="16">
        <v>5.698568829028039</v>
      </c>
      <c r="H30" s="16">
        <v>2.6581855000366472</v>
      </c>
      <c r="I30" s="16">
        <v>4.8293674249285878</v>
      </c>
      <c r="J30" s="16">
        <v>-0.3840876800449311</v>
      </c>
      <c r="K30" s="16">
        <v>2.7020812148024431</v>
      </c>
      <c r="L30" s="198"/>
      <c r="M30" s="198"/>
      <c r="N30" s="187"/>
      <c r="O30" s="187"/>
    </row>
    <row r="31" spans="1:15" ht="12.75" customHeight="1" x14ac:dyDescent="0.2">
      <c r="A31" s="57" t="s">
        <v>47</v>
      </c>
      <c r="B31" s="58" t="s">
        <v>12</v>
      </c>
      <c r="C31" s="62"/>
      <c r="D31" s="63"/>
      <c r="E31" s="114">
        <f>SUM(E29:E30)</f>
        <v>1.3262775863905829</v>
      </c>
      <c r="F31" s="61">
        <f>SUM(F29:F30)</f>
        <v>1719</v>
      </c>
      <c r="G31" s="208">
        <f>($E$29*G29+$E$30*G30)/$E$31</f>
        <v>7.4182097705518677</v>
      </c>
      <c r="H31" s="208">
        <f>($E$29*H29+$E$30*H30)/$E$31</f>
        <v>3.4161140907762646</v>
      </c>
      <c r="I31" s="208">
        <f>($E$29*I29+$E$30*I30)/$E$31</f>
        <v>5.0018660843959548</v>
      </c>
      <c r="J31" s="208">
        <f>($E$29*J29+$E$30*J30)/$E$31</f>
        <v>1.4549434253055089</v>
      </c>
      <c r="K31" s="208">
        <f>($E$29*K29+$E$30*K30)/$E$31</f>
        <v>3.7672649713934963</v>
      </c>
      <c r="L31" s="199">
        <f>E31-'2012'!E27</f>
        <v>3.441761708701474E-3</v>
      </c>
      <c r="M31" s="199">
        <f>L31/'2012'!E27</f>
        <v>2.6018056394331145E-3</v>
      </c>
      <c r="N31" s="195">
        <f>F31-'2012'!F27</f>
        <v>8</v>
      </c>
      <c r="O31" s="196">
        <f>N31/'2012'!F27</f>
        <v>4.6756282875511394E-3</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48.395368130455608</v>
      </c>
      <c r="F33" s="61">
        <f>F31+F27+F20</f>
        <v>113399</v>
      </c>
      <c r="G33" s="82"/>
      <c r="H33" s="82"/>
      <c r="I33" s="82"/>
      <c r="J33" s="82"/>
      <c r="K33" s="83"/>
      <c r="L33" s="186"/>
      <c r="M33" s="186"/>
      <c r="N33" s="187"/>
      <c r="O33" s="187"/>
      <c r="P33" s="31"/>
    </row>
    <row r="34" spans="1:16" s="30" customFormat="1" ht="26.25" customHeight="1" x14ac:dyDescent="0.2">
      <c r="A34" s="546" t="s">
        <v>50</v>
      </c>
      <c r="B34" s="546"/>
      <c r="C34" s="546"/>
      <c r="D34" s="546"/>
      <c r="E34" s="116">
        <f>SUM(E10,E33)</f>
        <v>107.20534607312388</v>
      </c>
      <c r="F34" s="84">
        <f>SUM(F10, F33)</f>
        <v>196076</v>
      </c>
      <c r="G34" s="537"/>
      <c r="H34" s="538"/>
      <c r="I34" s="538"/>
      <c r="J34" s="538"/>
      <c r="K34" s="539"/>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36.680999999999997</v>
      </c>
      <c r="F37" s="35">
        <v>11988</v>
      </c>
      <c r="G37" s="36">
        <v>6.8</v>
      </c>
      <c r="H37" s="36">
        <v>3.77</v>
      </c>
      <c r="I37" s="36">
        <v>4.5999999999999996</v>
      </c>
      <c r="J37" s="36">
        <v>3.3</v>
      </c>
      <c r="K37" s="17">
        <v>7.44</v>
      </c>
      <c r="L37" s="197"/>
      <c r="M37" s="197"/>
      <c r="N37" s="187"/>
      <c r="O37" s="187"/>
    </row>
    <row r="38" spans="1:16" ht="31.5" customHeight="1" thickBot="1" x14ac:dyDescent="0.25">
      <c r="A38" s="543" t="s">
        <v>36</v>
      </c>
      <c r="B38" s="544"/>
      <c r="C38" s="544"/>
      <c r="D38" s="545"/>
      <c r="E38" s="86">
        <f>E34+E37</f>
        <v>143.88634607312389</v>
      </c>
      <c r="F38" s="87">
        <f>F34+F37</f>
        <v>208064</v>
      </c>
      <c r="G38" s="88"/>
      <c r="H38" s="88"/>
      <c r="I38" s="88"/>
      <c r="J38" s="88"/>
      <c r="K38" s="88"/>
      <c r="L38" s="204">
        <f>E38-'2012'!E32</f>
        <v>1.518236450685464</v>
      </c>
      <c r="M38" s="212">
        <f>L38/'2012'!E32</f>
        <v>1.0664161059045045E-2</v>
      </c>
      <c r="N38" s="195">
        <f>F38-'2012'!F32</f>
        <v>919</v>
      </c>
      <c r="O38" s="203">
        <f>N38/'2012'!F32</f>
        <v>4.4365058292500422E-3</v>
      </c>
    </row>
    <row r="39" spans="1:16" ht="41.25" customHeight="1" x14ac:dyDescent="0.2">
      <c r="A39" s="547" t="s">
        <v>9</v>
      </c>
      <c r="B39" s="548"/>
      <c r="C39" s="548"/>
      <c r="D39" s="548"/>
      <c r="E39" s="548"/>
      <c r="F39" s="548"/>
      <c r="G39" s="548"/>
      <c r="H39" s="548"/>
      <c r="I39" s="548"/>
      <c r="J39" s="548"/>
      <c r="K39" s="549"/>
      <c r="L39" s="21"/>
      <c r="M39" s="21"/>
    </row>
    <row r="40" spans="1:16" s="5" customFormat="1" ht="24" customHeight="1" x14ac:dyDescent="0.2">
      <c r="A40" s="540" t="s">
        <v>34</v>
      </c>
      <c r="B40" s="541"/>
      <c r="C40" s="541"/>
      <c r="D40" s="541"/>
      <c r="E40" s="541"/>
      <c r="F40" s="541"/>
      <c r="G40" s="541"/>
      <c r="H40" s="541"/>
      <c r="I40" s="541"/>
      <c r="J40" s="541"/>
      <c r="K40" s="542"/>
      <c r="L40" s="25"/>
      <c r="M40" s="25"/>
      <c r="N40" s="189"/>
      <c r="O40" s="189"/>
    </row>
    <row r="41" spans="1:16" ht="18" customHeight="1" x14ac:dyDescent="0.2">
      <c r="B41" s="12"/>
      <c r="C41" s="12"/>
      <c r="D41" s="12"/>
      <c r="E41" s="529" t="s">
        <v>77</v>
      </c>
      <c r="F41" s="530"/>
      <c r="G41" s="210">
        <f>($E$10*G11+$E$20*G20+$E$27*G27+$E$31*G31+$E$37*G37)/$E$38</f>
        <v>7.0439904755211824</v>
      </c>
      <c r="H41" s="210">
        <f>($E$10*H11+$E$20*H20+$E$27*H27+$E$31*H31+$E$37*H37)/$E$38</f>
        <v>3.2596749732901769</v>
      </c>
      <c r="I41" s="210">
        <f>($E$10*I11+$E$20*I20+$E$27*I27+$E$31*I31+$E$37*I37)/$E$38</f>
        <v>4.599496437704814</v>
      </c>
      <c r="J41" s="210">
        <f>($E$10*J11+$E$20*J20+$E$27*J27+$E$31*J31+$E$37*J37)/$E$38</f>
        <v>3.1916535352278252</v>
      </c>
      <c r="K41" s="210">
        <f>($E$10*K11+$E$20*K20+$E$27*K27+$E$31*K31+$E$37*K37)/$E$38</f>
        <v>4.8700908266606104</v>
      </c>
      <c r="L41" s="22"/>
      <c r="M41" s="22"/>
    </row>
    <row r="42" spans="1:16" x14ac:dyDescent="0.2">
      <c r="B42" s="11"/>
      <c r="C42" s="11"/>
      <c r="D42" s="11"/>
      <c r="E42" s="26"/>
      <c r="F42" s="108" t="s">
        <v>76</v>
      </c>
      <c r="G42" s="211">
        <f>G41-'2012'!G35</f>
        <v>-1.7808263931629948</v>
      </c>
      <c r="H42" s="211">
        <f>H41-'2012'!H35</f>
        <v>0.19365638114495098</v>
      </c>
      <c r="I42" s="211">
        <f>I41-'2012'!I35</f>
        <v>-9.0593376829336769E-2</v>
      </c>
      <c r="J42" s="211">
        <f>J41-'2012'!J35</f>
        <v>0.83167226078327117</v>
      </c>
      <c r="K42" s="211">
        <f>K41-'2012'!K35</f>
        <v>-0.37944939125517685</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20">
    <mergeCell ref="L3:M3"/>
    <mergeCell ref="N3:O3"/>
    <mergeCell ref="E41:F41"/>
    <mergeCell ref="A4:K4"/>
    <mergeCell ref="G10:K10"/>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topLeftCell="A17" zoomScaleNormal="90" workbookViewId="0">
      <selection activeCell="K28" sqref="K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9.140625" style="179" hidden="1" customWidth="1"/>
    <col min="16" max="16384" width="9.140625" style="1"/>
  </cols>
  <sheetData>
    <row r="1" spans="1:15" s="4" customFormat="1" ht="27" customHeight="1" x14ac:dyDescent="0.25">
      <c r="A1" s="520" t="s">
        <v>79</v>
      </c>
      <c r="B1" s="520"/>
      <c r="C1" s="520"/>
      <c r="D1" s="520"/>
      <c r="E1" s="520"/>
      <c r="F1" s="520"/>
      <c r="G1" s="520"/>
      <c r="H1" s="520"/>
      <c r="I1" s="520"/>
      <c r="J1" s="520"/>
      <c r="K1" s="520"/>
      <c r="L1" s="19"/>
      <c r="M1" s="19"/>
      <c r="N1" s="178"/>
      <c r="O1" s="178"/>
    </row>
    <row r="2" spans="1:15" ht="24" customHeight="1" x14ac:dyDescent="0.2">
      <c r="A2" s="521" t="s">
        <v>0</v>
      </c>
      <c r="B2" s="525" t="s">
        <v>13</v>
      </c>
      <c r="C2" s="508" t="s">
        <v>20</v>
      </c>
      <c r="D2" s="524" t="s">
        <v>41</v>
      </c>
      <c r="E2" s="522" t="s">
        <v>1</v>
      </c>
      <c r="F2" s="523" t="s">
        <v>2</v>
      </c>
      <c r="G2" s="521" t="s">
        <v>3</v>
      </c>
      <c r="H2" s="521"/>
      <c r="I2" s="521"/>
      <c r="J2" s="521"/>
      <c r="K2" s="521"/>
      <c r="L2" s="25"/>
      <c r="M2" s="25"/>
    </row>
    <row r="3" spans="1:15" ht="42.75" customHeight="1" x14ac:dyDescent="0.2">
      <c r="A3" s="521"/>
      <c r="B3" s="525"/>
      <c r="C3" s="508"/>
      <c r="D3" s="524"/>
      <c r="E3" s="522"/>
      <c r="F3" s="523"/>
      <c r="G3" s="32" t="s">
        <v>4</v>
      </c>
      <c r="H3" s="32" t="s">
        <v>5</v>
      </c>
      <c r="I3" s="32" t="s">
        <v>6</v>
      </c>
      <c r="J3" s="32" t="s">
        <v>7</v>
      </c>
      <c r="K3" s="33" t="s">
        <v>8</v>
      </c>
      <c r="L3" s="526" t="s">
        <v>73</v>
      </c>
      <c r="M3" s="527"/>
      <c r="N3" s="526" t="s">
        <v>74</v>
      </c>
      <c r="O3" s="528"/>
    </row>
    <row r="4" spans="1:15" ht="26.25" customHeight="1" x14ac:dyDescent="0.2">
      <c r="A4" s="531" t="s">
        <v>51</v>
      </c>
      <c r="B4" s="532"/>
      <c r="C4" s="532"/>
      <c r="D4" s="532"/>
      <c r="E4" s="532"/>
      <c r="F4" s="532"/>
      <c r="G4" s="532"/>
      <c r="H4" s="532"/>
      <c r="I4" s="532"/>
      <c r="J4" s="532"/>
      <c r="K4" s="533"/>
      <c r="L4" s="176"/>
      <c r="M4" s="176"/>
    </row>
    <row r="5" spans="1:15" ht="23.25" customHeight="1" x14ac:dyDescent="0.2">
      <c r="A5" s="550" t="s">
        <v>46</v>
      </c>
      <c r="B5" s="550"/>
      <c r="C5" s="550"/>
      <c r="D5" s="550"/>
      <c r="E5" s="550"/>
      <c r="F5" s="550"/>
      <c r="G5" s="550"/>
      <c r="H5" s="550"/>
      <c r="I5" s="550"/>
      <c r="J5" s="550"/>
      <c r="K5" s="550"/>
      <c r="L5" s="25"/>
      <c r="M5" s="25"/>
    </row>
    <row r="6" spans="1:15" x14ac:dyDescent="0.2">
      <c r="A6" s="96" t="s">
        <v>30</v>
      </c>
      <c r="B6" s="38" t="s">
        <v>10</v>
      </c>
      <c r="C6" s="38" t="s">
        <v>29</v>
      </c>
      <c r="D6" s="39">
        <v>36433</v>
      </c>
      <c r="E6" s="102">
        <v>13.238</v>
      </c>
      <c r="F6" s="107">
        <v>26185</v>
      </c>
      <c r="G6" s="41">
        <v>6.8770408958168217</v>
      </c>
      <c r="H6" s="41">
        <v>3.3384858438731069</v>
      </c>
      <c r="I6" s="41">
        <v>5.259148491418375</v>
      </c>
      <c r="J6" s="41">
        <v>3.7622061418421282</v>
      </c>
      <c r="K6" s="41">
        <v>5.9647063942203093</v>
      </c>
      <c r="L6" s="180"/>
      <c r="M6" s="180"/>
    </row>
    <row r="7" spans="1:15" s="2" customFormat="1" ht="12.75" customHeight="1" x14ac:dyDescent="0.2">
      <c r="A7" s="97" t="s">
        <v>37</v>
      </c>
      <c r="B7" s="38" t="s">
        <v>10</v>
      </c>
      <c r="C7" s="38" t="s">
        <v>23</v>
      </c>
      <c r="D7" s="42">
        <v>40834</v>
      </c>
      <c r="E7" s="103">
        <v>1.021838</v>
      </c>
      <c r="F7" s="43">
        <v>1641</v>
      </c>
      <c r="G7" s="44">
        <v>6.29</v>
      </c>
      <c r="H7" s="44"/>
      <c r="I7" s="44"/>
      <c r="J7" s="45"/>
      <c r="K7" s="16">
        <v>6.83</v>
      </c>
      <c r="L7" s="181"/>
      <c r="M7" s="181"/>
      <c r="N7" s="182"/>
      <c r="O7" s="182"/>
    </row>
    <row r="8" spans="1:15" s="2" customFormat="1" ht="12.75" customHeight="1" x14ac:dyDescent="0.2">
      <c r="A8" s="97" t="s">
        <v>42</v>
      </c>
      <c r="B8" s="13" t="s">
        <v>10</v>
      </c>
      <c r="C8" s="13" t="s">
        <v>23</v>
      </c>
      <c r="D8" s="39">
        <v>36738</v>
      </c>
      <c r="E8" s="104">
        <v>38.305750000000003</v>
      </c>
      <c r="F8" s="40">
        <v>39011</v>
      </c>
      <c r="G8" s="46">
        <v>5.47</v>
      </c>
      <c r="H8" s="46">
        <v>3.3</v>
      </c>
      <c r="I8" s="46">
        <v>4.0999999999999996</v>
      </c>
      <c r="J8" s="47">
        <v>4.5199999999999996</v>
      </c>
      <c r="K8" s="46">
        <v>5.17</v>
      </c>
      <c r="L8" s="183"/>
      <c r="M8" s="183"/>
      <c r="N8" s="182"/>
      <c r="O8" s="182"/>
    </row>
    <row r="9" spans="1:15" ht="12.75" customHeight="1" x14ac:dyDescent="0.2">
      <c r="A9" s="98" t="s">
        <v>14</v>
      </c>
      <c r="B9" s="48" t="s">
        <v>10</v>
      </c>
      <c r="C9" s="48" t="s">
        <v>23</v>
      </c>
      <c r="D9" s="49">
        <v>37816</v>
      </c>
      <c r="E9" s="105">
        <v>6.9084660758973069</v>
      </c>
      <c r="F9" s="54">
        <v>16598</v>
      </c>
      <c r="G9" s="55">
        <v>6.2576879045862288</v>
      </c>
      <c r="H9" s="55">
        <v>4.1826258629875435</v>
      </c>
      <c r="I9" s="55">
        <v>5.0458256041455929</v>
      </c>
      <c r="J9" s="56">
        <v>3.3159253690281609</v>
      </c>
      <c r="K9" s="56">
        <v>2.8563886191504961</v>
      </c>
      <c r="L9" s="181"/>
      <c r="M9" s="181"/>
    </row>
    <row r="10" spans="1:15" s="30" customFormat="1" ht="23.25" customHeight="1" x14ac:dyDescent="0.2">
      <c r="A10" s="68" t="s">
        <v>48</v>
      </c>
      <c r="B10" s="69" t="s">
        <v>10</v>
      </c>
      <c r="C10" s="69"/>
      <c r="D10" s="70"/>
      <c r="E10" s="106">
        <f>SUM(E6:E9)</f>
        <v>59.474054075897314</v>
      </c>
      <c r="F10" s="71">
        <f>SUM(F6:F9)</f>
        <v>83435</v>
      </c>
      <c r="G10" s="534"/>
      <c r="H10" s="535"/>
      <c r="I10" s="535"/>
      <c r="J10" s="535"/>
      <c r="K10" s="536"/>
      <c r="L10" s="193">
        <f>E10-'2012'!E9</f>
        <v>1.2355531593704541</v>
      </c>
      <c r="M10" s="194">
        <f>L10/'2012'!E9</f>
        <v>2.1215401150887627E-2</v>
      </c>
      <c r="N10" s="195">
        <f>F10-'2012'!F9</f>
        <v>1305</v>
      </c>
      <c r="O10" s="196">
        <f>N10/'2012'!F9</f>
        <v>1.588944356507975E-2</v>
      </c>
    </row>
    <row r="11" spans="1:15" s="37" customFormat="1" ht="12" customHeight="1" x14ac:dyDescent="0.2">
      <c r="A11" s="90"/>
      <c r="B11" s="64"/>
      <c r="C11" s="64"/>
      <c r="D11" s="65"/>
      <c r="E11" s="66"/>
      <c r="F11" s="67"/>
      <c r="G11" s="207">
        <f>($E$6*G6+$E$7*G7+$E$8*G8+$E$9*G9)/$E$10</f>
        <v>5.8887713464810734</v>
      </c>
      <c r="H11" s="207">
        <f>($E$6*H6+$E$7*H7+$E$8*H8+$E$9*H9)/($E$10-$E$7)</f>
        <v>3.4130336345977415</v>
      </c>
      <c r="I11" s="207">
        <f>($E$6*I6+$E$7*I7+$E$8*I8+$E$9*I9)/($E$10-$E$7)</f>
        <v>4.4743059424974145</v>
      </c>
      <c r="J11" s="207">
        <f>($E$6*J6+$E$7*J7+$E$8*J8+$E$9*J9)/($E$10-$E$7)</f>
        <v>4.2060686374767231</v>
      </c>
      <c r="K11" s="207">
        <f>($E$6*K6+$E$7*K7+$E$8*K8+$E$9*K9)/($E$10-$E$7)</f>
        <v>5.1959352194159978</v>
      </c>
      <c r="L11" s="184"/>
      <c r="M11" s="184"/>
      <c r="N11" s="185"/>
      <c r="O11" s="185"/>
    </row>
    <row r="12" spans="1:15" ht="21" customHeight="1" x14ac:dyDescent="0.2">
      <c r="A12" s="551" t="s">
        <v>47</v>
      </c>
      <c r="B12" s="551"/>
      <c r="C12" s="551"/>
      <c r="D12" s="551"/>
      <c r="E12" s="551"/>
      <c r="F12" s="551"/>
      <c r="G12" s="551"/>
      <c r="H12" s="551"/>
      <c r="I12" s="551"/>
      <c r="J12" s="551"/>
      <c r="K12" s="551"/>
      <c r="L12" s="25"/>
      <c r="M12" s="25"/>
      <c r="N12" s="187"/>
      <c r="O12" s="187"/>
    </row>
    <row r="13" spans="1:15" x14ac:dyDescent="0.2">
      <c r="A13" s="99" t="s">
        <v>31</v>
      </c>
      <c r="B13" s="38" t="s">
        <v>10</v>
      </c>
      <c r="C13" s="38" t="s">
        <v>21</v>
      </c>
      <c r="D13" s="39">
        <v>36606</v>
      </c>
      <c r="E13" s="102">
        <v>4.3869999999999996</v>
      </c>
      <c r="F13" s="107">
        <v>20510</v>
      </c>
      <c r="G13" s="41">
        <v>8.6563011687857525</v>
      </c>
      <c r="H13" s="41">
        <v>4.183643893066602</v>
      </c>
      <c r="I13" s="41">
        <v>5.3117917695077344</v>
      </c>
      <c r="J13" s="41">
        <v>3.120969773895288</v>
      </c>
      <c r="K13" s="41">
        <v>5.6609564332388729</v>
      </c>
      <c r="L13" s="186"/>
      <c r="M13" s="186"/>
      <c r="N13" s="187"/>
      <c r="O13" s="187"/>
    </row>
    <row r="14" spans="1:15" x14ac:dyDescent="0.2">
      <c r="A14" s="100" t="s">
        <v>33</v>
      </c>
      <c r="B14" s="38" t="s">
        <v>10</v>
      </c>
      <c r="C14" s="38" t="s">
        <v>22</v>
      </c>
      <c r="D14" s="39">
        <v>36091</v>
      </c>
      <c r="E14" s="103">
        <v>0.33395830500000001</v>
      </c>
      <c r="F14" s="43">
        <v>551</v>
      </c>
      <c r="G14" s="17">
        <v>7.9452333636854</v>
      </c>
      <c r="H14" s="17">
        <v>4.1701522546663705</v>
      </c>
      <c r="I14" s="17">
        <v>3.8720833789970488</v>
      </c>
      <c r="J14" s="17"/>
      <c r="K14" s="17">
        <v>5.2539304901530581</v>
      </c>
      <c r="L14" s="197"/>
      <c r="M14" s="197"/>
      <c r="N14" s="187"/>
      <c r="O14" s="187"/>
    </row>
    <row r="15" spans="1:15" ht="12.75" customHeight="1" x14ac:dyDescent="0.2">
      <c r="A15" s="99" t="s">
        <v>38</v>
      </c>
      <c r="B15" s="38" t="s">
        <v>10</v>
      </c>
      <c r="C15" s="38" t="s">
        <v>21</v>
      </c>
      <c r="D15" s="39">
        <v>39514</v>
      </c>
      <c r="E15" s="103">
        <v>0.447764995</v>
      </c>
      <c r="F15" s="43">
        <v>1721</v>
      </c>
      <c r="G15" s="17">
        <v>6.6821217913529019</v>
      </c>
      <c r="H15" s="17">
        <v>3.2397873271702515</v>
      </c>
      <c r="I15" s="17">
        <v>3.8825911114238609</v>
      </c>
      <c r="J15" s="17"/>
      <c r="K15" s="17">
        <v>5.7265134593890599</v>
      </c>
      <c r="L15" s="197"/>
      <c r="M15" s="197"/>
      <c r="N15" s="187"/>
      <c r="O15" s="187"/>
    </row>
    <row r="16" spans="1:15" x14ac:dyDescent="0.2">
      <c r="A16" s="97" t="s">
        <v>39</v>
      </c>
      <c r="B16" s="14" t="s">
        <v>10</v>
      </c>
      <c r="C16" s="14" t="s">
        <v>22</v>
      </c>
      <c r="D16" s="50">
        <v>38360</v>
      </c>
      <c r="E16" s="103">
        <v>0.39800000000000002</v>
      </c>
      <c r="F16" s="43">
        <v>2256</v>
      </c>
      <c r="G16" s="45">
        <v>1.8</v>
      </c>
      <c r="H16" s="44">
        <v>1.59</v>
      </c>
      <c r="I16" s="44">
        <v>2</v>
      </c>
      <c r="J16" s="44">
        <v>1.88</v>
      </c>
      <c r="K16" s="44">
        <v>2.34</v>
      </c>
      <c r="L16" s="197"/>
      <c r="M16" s="197"/>
      <c r="N16" s="187"/>
      <c r="O16" s="187"/>
    </row>
    <row r="17" spans="1:15" x14ac:dyDescent="0.2">
      <c r="A17" s="97" t="s">
        <v>19</v>
      </c>
      <c r="B17" s="13" t="s">
        <v>10</v>
      </c>
      <c r="C17" s="13" t="s">
        <v>21</v>
      </c>
      <c r="D17" s="50">
        <v>39182</v>
      </c>
      <c r="E17" s="103">
        <v>9.6000000000000002E-2</v>
      </c>
      <c r="F17" s="43">
        <v>311</v>
      </c>
      <c r="G17" s="44">
        <v>1.31</v>
      </c>
      <c r="H17" s="44">
        <v>0.36</v>
      </c>
      <c r="I17" s="44">
        <v>0.36</v>
      </c>
      <c r="J17" s="45">
        <v>0.35</v>
      </c>
      <c r="K17" s="44">
        <v>-0.28999999999999998</v>
      </c>
      <c r="L17" s="197"/>
      <c r="M17" s="197"/>
      <c r="N17" s="187"/>
      <c r="O17" s="187"/>
    </row>
    <row r="18" spans="1:15" x14ac:dyDescent="0.2">
      <c r="A18" s="100" t="s">
        <v>43</v>
      </c>
      <c r="B18" s="13" t="s">
        <v>10</v>
      </c>
      <c r="C18" s="13" t="s">
        <v>21</v>
      </c>
      <c r="D18" s="42">
        <v>38245</v>
      </c>
      <c r="E18" s="104">
        <v>8.4820759999999993</v>
      </c>
      <c r="F18" s="40">
        <v>27609</v>
      </c>
      <c r="G18" s="46">
        <v>5.77</v>
      </c>
      <c r="H18" s="46">
        <v>2.88</v>
      </c>
      <c r="I18" s="46">
        <v>4.07</v>
      </c>
      <c r="J18" s="47">
        <v>3.84</v>
      </c>
      <c r="K18" s="46">
        <v>5.26</v>
      </c>
      <c r="L18" s="184"/>
      <c r="M18" s="184"/>
      <c r="N18" s="187"/>
      <c r="O18" s="187"/>
    </row>
    <row r="19" spans="1:15" ht="12.75" customHeight="1" x14ac:dyDescent="0.2">
      <c r="A19" s="100" t="s">
        <v>40</v>
      </c>
      <c r="B19" s="38" t="s">
        <v>10</v>
      </c>
      <c r="C19" s="38" t="s">
        <v>35</v>
      </c>
      <c r="D19" s="39">
        <v>39078</v>
      </c>
      <c r="E19" s="111">
        <v>4.6196340639717937</v>
      </c>
      <c r="F19" s="72">
        <v>13419</v>
      </c>
      <c r="G19" s="15">
        <v>6.9042563490439912</v>
      </c>
      <c r="H19" s="15">
        <v>0.46504301191441222</v>
      </c>
      <c r="I19" s="15">
        <v>5.2732938298730048</v>
      </c>
      <c r="J19" s="16">
        <v>-3.3294933319680364</v>
      </c>
      <c r="K19" s="16">
        <v>-3.8491482583364878</v>
      </c>
      <c r="L19" s="198"/>
      <c r="M19" s="198"/>
      <c r="N19" s="187"/>
      <c r="O19" s="187"/>
    </row>
    <row r="20" spans="1:15" ht="12.75" customHeight="1" x14ac:dyDescent="0.2">
      <c r="A20" s="57" t="s">
        <v>47</v>
      </c>
      <c r="B20" s="58" t="s">
        <v>10</v>
      </c>
      <c r="C20" s="58"/>
      <c r="D20" s="59"/>
      <c r="E20" s="112">
        <f>SUM(E13:E19)</f>
        <v>18.764433363971794</v>
      </c>
      <c r="F20" s="60">
        <f>SUM(F13:F19)</f>
        <v>66377</v>
      </c>
      <c r="G20" s="208">
        <f>($E$13*G13+$E$14*G14+$E$15*G15+$E$16*G16+$E$17*G17+$E$18*G18+$E$19*G19)/$E$20</f>
        <v>6.6774980107813366</v>
      </c>
      <c r="H20" s="208">
        <f>($E$13*H13+$E$14*H14+$E$15*H15+$E$16*H16+$E$17*H17+$E$18*H18+$E$19*H19)/$E$20</f>
        <v>2.5815356410311274</v>
      </c>
      <c r="I20" s="208">
        <f>($E$13*I13+$E$14*I14+$E$15*I15+$E$16*I16+$E$17*I17+$E$18*I18+$E$19*I19)/$E$20</f>
        <v>4.5856823247069229</v>
      </c>
      <c r="J20" s="208">
        <f>($E$13*J13+$E$14*J14+$E$15*J15+$E$16*J16+$E$17*J17+$E$18*J18+$E$19*J19)/($E$20-E14-E15)</f>
        <v>1.76078384811364</v>
      </c>
      <c r="K20" s="208">
        <f>($E$13*K13+$E$14*K14+$E$15*K15+$E$16*K16+$E$17*K17+$E$18*K18+$E$19*K19)/$E$20</f>
        <v>3.0318466915154545</v>
      </c>
      <c r="L20" s="199">
        <f>E20-'2012'!E18</f>
        <v>0.45430358591504572</v>
      </c>
      <c r="M20" s="194">
        <f>L20/'2012'!E18</f>
        <v>2.4811598356855608E-2</v>
      </c>
      <c r="N20" s="195">
        <f>F20-'2012'!F18</f>
        <v>-156</v>
      </c>
      <c r="O20" s="196">
        <f>N20/'2012'!F18</f>
        <v>-2.3447011257571432E-3</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2.677</v>
      </c>
      <c r="F22" s="40">
        <v>3769</v>
      </c>
      <c r="G22" s="15">
        <v>6.0044384129706696</v>
      </c>
      <c r="H22" s="16">
        <v>2.7146041461676873</v>
      </c>
      <c r="I22" s="15">
        <v>4.4552502861927801</v>
      </c>
      <c r="J22" s="15">
        <v>3.3226139475818428</v>
      </c>
      <c r="K22" s="41">
        <v>3.1728429892293741</v>
      </c>
      <c r="L22" s="186"/>
      <c r="M22" s="186"/>
      <c r="N22" s="187"/>
      <c r="O22" s="187"/>
    </row>
    <row r="23" spans="1:15" ht="12.75" customHeight="1" x14ac:dyDescent="0.2">
      <c r="A23" s="100" t="s">
        <v>44</v>
      </c>
      <c r="B23" s="13" t="s">
        <v>11</v>
      </c>
      <c r="C23" s="13" t="s">
        <v>21</v>
      </c>
      <c r="D23" s="39">
        <v>37606</v>
      </c>
      <c r="E23" s="104">
        <v>10.289826</v>
      </c>
      <c r="F23" s="40">
        <v>8893</v>
      </c>
      <c r="G23" s="46">
        <v>5.41</v>
      </c>
      <c r="H23" s="46">
        <v>2.77</v>
      </c>
      <c r="I23" s="46">
        <v>3.72</v>
      </c>
      <c r="J23" s="47">
        <v>3.53</v>
      </c>
      <c r="K23" s="46">
        <v>3.59</v>
      </c>
      <c r="L23" s="184"/>
      <c r="M23" s="184"/>
      <c r="N23" s="187"/>
      <c r="O23" s="187"/>
    </row>
    <row r="24" spans="1:15" ht="12.75" customHeight="1" x14ac:dyDescent="0.2">
      <c r="A24" s="99" t="s">
        <v>16</v>
      </c>
      <c r="B24" s="38" t="s">
        <v>11</v>
      </c>
      <c r="C24" s="38" t="s">
        <v>26</v>
      </c>
      <c r="D24" s="39">
        <v>37834</v>
      </c>
      <c r="E24" s="111">
        <v>15.53963004067896</v>
      </c>
      <c r="F24" s="72">
        <v>31517</v>
      </c>
      <c r="G24" s="15">
        <v>6.1452947879295117</v>
      </c>
      <c r="H24" s="15">
        <v>3.2509372880501264</v>
      </c>
      <c r="I24" s="15">
        <v>4.9832040633859043</v>
      </c>
      <c r="J24" s="16">
        <v>0.4246114224655706</v>
      </c>
      <c r="K24" s="16">
        <v>3.4182135569352567</v>
      </c>
      <c r="L24" s="198"/>
      <c r="M24" s="198"/>
      <c r="N24" s="187"/>
      <c r="O24" s="187"/>
    </row>
    <row r="25" spans="1:15" ht="12.75" customHeight="1" x14ac:dyDescent="0.2">
      <c r="A25" s="97" t="s">
        <v>15</v>
      </c>
      <c r="B25" s="13" t="s">
        <v>11</v>
      </c>
      <c r="C25" s="13" t="s">
        <v>24</v>
      </c>
      <c r="D25" s="42">
        <v>40834</v>
      </c>
      <c r="E25" s="103">
        <v>0.63332409375599996</v>
      </c>
      <c r="F25" s="43">
        <v>1442</v>
      </c>
      <c r="G25" s="44">
        <v>4.75</v>
      </c>
      <c r="H25" s="44"/>
      <c r="I25" s="44"/>
      <c r="J25" s="45"/>
      <c r="K25" s="16">
        <v>5.74</v>
      </c>
      <c r="L25" s="198"/>
      <c r="M25" s="198"/>
      <c r="N25" s="187"/>
      <c r="O25" s="187"/>
    </row>
    <row r="26" spans="1:15" ht="13.5" customHeight="1" x14ac:dyDescent="0.2">
      <c r="A26" s="100" t="s">
        <v>18</v>
      </c>
      <c r="B26" s="38" t="s">
        <v>11</v>
      </c>
      <c r="C26" s="38" t="s">
        <v>27</v>
      </c>
      <c r="D26" s="39">
        <v>4.1063829196259997E-2</v>
      </c>
      <c r="E26" s="103">
        <v>4.1063829196259997E-2</v>
      </c>
      <c r="F26" s="43">
        <v>112</v>
      </c>
      <c r="G26" s="17">
        <v>8.7646097349085359</v>
      </c>
      <c r="H26" s="17">
        <v>4.0903312645119261</v>
      </c>
      <c r="I26" s="17">
        <v>3.4592249046406121</v>
      </c>
      <c r="J26" s="17"/>
      <c r="K26" s="17">
        <v>4.9837657882954467</v>
      </c>
      <c r="L26" s="197"/>
      <c r="M26" s="197"/>
      <c r="N26" s="187"/>
      <c r="O26" s="187"/>
    </row>
    <row r="27" spans="1:15" ht="12.75" customHeight="1" x14ac:dyDescent="0.2">
      <c r="A27" s="57" t="s">
        <v>47</v>
      </c>
      <c r="B27" s="58" t="s">
        <v>11</v>
      </c>
      <c r="C27" s="58"/>
      <c r="D27" s="59"/>
      <c r="E27" s="114">
        <f>SUM(E22:E26)</f>
        <v>29.180843963631219</v>
      </c>
      <c r="F27" s="61">
        <f>SUM(F22:F26)</f>
        <v>45733</v>
      </c>
      <c r="G27" s="209">
        <f>($E$22*G22+$E$23*G23+$E$24*G24+$E$25*G25+$E$26*G26)/($E$27)</f>
        <v>5.8464945661598007</v>
      </c>
      <c r="H27" s="209">
        <f>($E$22*H22+$E$23*H23+$E$24*H24+$E$25*H25+$E$26*H26)/($E$27-$E$25)</f>
        <v>3.0284991873032352</v>
      </c>
      <c r="I27" s="209">
        <f>($E$22*I22+$E$23*I23+$E$24*I24+$E$25*I25+$E$26*I26)/($E$27-$E$25)</f>
        <v>4.4761875953309316</v>
      </c>
      <c r="J27" s="209">
        <f>($E$22*J22+$E$23*J23+$E$24*J24+$E$25*J25+$E$26*J26)/($E$27-$E$25-$E$26)</f>
        <v>1.8176944780472213</v>
      </c>
      <c r="K27" s="209">
        <f>($E$22*K22+$E$23*K23+$E$24*K24+$E$25*K25+$E$26*K26)/($E$27)</f>
        <v>3.508873253625969</v>
      </c>
      <c r="L27" s="200">
        <f>E27-'2012'!E24</f>
        <v>1.2012008604582718</v>
      </c>
      <c r="M27" s="201">
        <f>L27/'2012'!E24</f>
        <v>4.2931243119468283E-2</v>
      </c>
      <c r="N27" s="195">
        <f>F27-'2012'!F24</f>
        <v>902</v>
      </c>
      <c r="O27" s="196">
        <f>N27/'2012'!F24</f>
        <v>2.0120006245678213E-2</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0.51900000000000002</v>
      </c>
      <c r="F29" s="107">
        <v>682</v>
      </c>
      <c r="G29" s="15">
        <v>7.2775000921145638</v>
      </c>
      <c r="H29" s="15">
        <v>4.4016523169005284</v>
      </c>
      <c r="I29" s="15">
        <v>4.9963643360787957</v>
      </c>
      <c r="J29" s="15">
        <v>4.433175614464302</v>
      </c>
      <c r="K29" s="41">
        <v>5.5144393050462703</v>
      </c>
      <c r="L29" s="186"/>
      <c r="M29" s="186"/>
      <c r="N29" s="187"/>
      <c r="O29" s="187"/>
    </row>
    <row r="30" spans="1:15" ht="12.75" customHeight="1" x14ac:dyDescent="0.2">
      <c r="A30" s="99" t="s">
        <v>17</v>
      </c>
      <c r="B30" s="38" t="s">
        <v>12</v>
      </c>
      <c r="C30" s="38" t="s">
        <v>26</v>
      </c>
      <c r="D30" s="39">
        <v>37816</v>
      </c>
      <c r="E30" s="111">
        <v>0.88294773909038626</v>
      </c>
      <c r="F30" s="72">
        <v>1053</v>
      </c>
      <c r="G30" s="16">
        <v>3.1621054242622959</v>
      </c>
      <c r="H30" s="16">
        <v>1.9982508126345611</v>
      </c>
      <c r="I30" s="16">
        <v>4.6922441294794393</v>
      </c>
      <c r="J30" s="16">
        <v>-0.80316637313516681</v>
      </c>
      <c r="K30" s="16">
        <v>2.6527705452977113</v>
      </c>
      <c r="L30" s="198"/>
      <c r="M30" s="198"/>
      <c r="N30" s="187"/>
      <c r="O30" s="187"/>
    </row>
    <row r="31" spans="1:15" ht="12.75" customHeight="1" x14ac:dyDescent="0.2">
      <c r="A31" s="57" t="s">
        <v>47</v>
      </c>
      <c r="B31" s="58" t="s">
        <v>12</v>
      </c>
      <c r="C31" s="62"/>
      <c r="D31" s="63"/>
      <c r="E31" s="114">
        <f>SUM(E29:E30)</f>
        <v>1.4019477390903863</v>
      </c>
      <c r="F31" s="61">
        <f>SUM(F29:F30)</f>
        <v>1735</v>
      </c>
      <c r="G31" s="208">
        <f>($E$29*G29+$E$30*G30)/$E$31</f>
        <v>4.6856214392038638</v>
      </c>
      <c r="H31" s="208">
        <f>($E$29*H29+$E$30*H30)/$E$31</f>
        <v>2.8879882443046987</v>
      </c>
      <c r="I31" s="208">
        <f>($E$29*I29+$E$30*I30)/$E$31</f>
        <v>4.8048292015360303</v>
      </c>
      <c r="J31" s="208">
        <f>($E$29*J29+$E$30*J30)/$E$31</f>
        <v>1.1353234976266358</v>
      </c>
      <c r="K31" s="208">
        <f>($E$29*K29+$E$30*K30)/$E$31</f>
        <v>3.7121581707402518</v>
      </c>
      <c r="L31" s="199">
        <f>E31-'2012'!E27</f>
        <v>7.9111914408504846E-2</v>
      </c>
      <c r="M31" s="199">
        <f>L31/'2012'!E27</f>
        <v>5.9804786756156879E-2</v>
      </c>
      <c r="N31" s="195">
        <f>F31-'2012'!F27</f>
        <v>24</v>
      </c>
      <c r="O31" s="196">
        <f>N31/'2012'!F27</f>
        <v>1.4026884862653419E-2</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49.347225066693397</v>
      </c>
      <c r="F33" s="61">
        <f>F31+F27+F20</f>
        <v>113845</v>
      </c>
      <c r="G33" s="82"/>
      <c r="H33" s="82"/>
      <c r="I33" s="82"/>
      <c r="J33" s="82"/>
      <c r="K33" s="83"/>
      <c r="L33" s="186"/>
      <c r="M33" s="186"/>
      <c r="N33" s="187"/>
      <c r="O33" s="187"/>
      <c r="P33" s="31"/>
    </row>
    <row r="34" spans="1:16" s="30" customFormat="1" ht="26.25" customHeight="1" x14ac:dyDescent="0.2">
      <c r="A34" s="546" t="s">
        <v>50</v>
      </c>
      <c r="B34" s="546"/>
      <c r="C34" s="546"/>
      <c r="D34" s="546"/>
      <c r="E34" s="116">
        <f>SUM(E10,E33)</f>
        <v>108.82127914259071</v>
      </c>
      <c r="F34" s="84">
        <f>SUM(F10, F33)</f>
        <v>197280</v>
      </c>
      <c r="G34" s="537"/>
      <c r="H34" s="538"/>
      <c r="I34" s="538"/>
      <c r="J34" s="538"/>
      <c r="K34" s="539"/>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36.941000000000003</v>
      </c>
      <c r="F37" s="35">
        <v>11988</v>
      </c>
      <c r="G37" s="36">
        <v>6.23</v>
      </c>
      <c r="H37" s="36">
        <v>3.66</v>
      </c>
      <c r="I37" s="36">
        <v>4.43</v>
      </c>
      <c r="J37" s="36">
        <v>3.22</v>
      </c>
      <c r="K37" s="17">
        <v>7.48</v>
      </c>
      <c r="L37" s="197"/>
      <c r="M37" s="197"/>
      <c r="N37" s="187"/>
      <c r="O37" s="187"/>
    </row>
    <row r="38" spans="1:16" ht="31.5" customHeight="1" thickBot="1" x14ac:dyDescent="0.25">
      <c r="A38" s="543" t="s">
        <v>36</v>
      </c>
      <c r="B38" s="544"/>
      <c r="C38" s="544"/>
      <c r="D38" s="545"/>
      <c r="E38" s="86">
        <f>E34+E37</f>
        <v>145.76227914259073</v>
      </c>
      <c r="F38" s="87">
        <f>F34+F37</f>
        <v>209268</v>
      </c>
      <c r="G38" s="88"/>
      <c r="H38" s="88"/>
      <c r="I38" s="88"/>
      <c r="J38" s="88"/>
      <c r="K38" s="88"/>
      <c r="L38" s="204">
        <f>E38-'2012'!E32</f>
        <v>3.3941695201523032</v>
      </c>
      <c r="M38" s="212">
        <f>L38/'2012'!E32</f>
        <v>2.3840799243269248E-2</v>
      </c>
      <c r="N38" s="195">
        <f>F38-'2012'!F32</f>
        <v>2123</v>
      </c>
      <c r="O38" s="203">
        <f>N38/'2012'!F32</f>
        <v>1.0248859494556953E-2</v>
      </c>
    </row>
    <row r="39" spans="1:16" ht="41.25" customHeight="1" x14ac:dyDescent="0.2">
      <c r="A39" s="547" t="s">
        <v>78</v>
      </c>
      <c r="B39" s="548"/>
      <c r="C39" s="548"/>
      <c r="D39" s="548"/>
      <c r="E39" s="548"/>
      <c r="F39" s="548"/>
      <c r="G39" s="548"/>
      <c r="H39" s="548"/>
      <c r="I39" s="548"/>
      <c r="J39" s="548"/>
      <c r="K39" s="549"/>
      <c r="L39" s="21"/>
      <c r="M39" s="21"/>
    </row>
    <row r="40" spans="1:16" s="5" customFormat="1" ht="24" customHeight="1" x14ac:dyDescent="0.2">
      <c r="A40" s="540" t="s">
        <v>34</v>
      </c>
      <c r="B40" s="541"/>
      <c r="C40" s="541"/>
      <c r="D40" s="541"/>
      <c r="E40" s="541"/>
      <c r="F40" s="541"/>
      <c r="G40" s="541"/>
      <c r="H40" s="541"/>
      <c r="I40" s="541"/>
      <c r="J40" s="541"/>
      <c r="K40" s="542"/>
      <c r="L40" s="25"/>
      <c r="M40" s="25"/>
      <c r="N40" s="189"/>
      <c r="O40" s="189"/>
    </row>
    <row r="41" spans="1:16" ht="18" customHeight="1" x14ac:dyDescent="0.2">
      <c r="B41" s="12"/>
      <c r="C41" s="12"/>
      <c r="D41" s="12"/>
      <c r="E41" s="529" t="s">
        <v>77</v>
      </c>
      <c r="F41" s="530"/>
      <c r="G41" s="210">
        <f>($E$10*G11+$E$20*G20+$E$27*G27+$E$31*G31+$E$37*G37)/$E$38</f>
        <v>6.056749724331536</v>
      </c>
      <c r="H41" s="210">
        <f>($E$10*H11+$E$20*H20+$E$27*H27+$E$31*H31+$E$37*H37)/$E$38</f>
        <v>3.2865500875534468</v>
      </c>
      <c r="I41" s="210">
        <f>($E$10*I11+$E$20*I20+$E$27*I27+$E$31*I31+$E$37*I37)/$E$38</f>
        <v>4.4809708590976669</v>
      </c>
      <c r="J41" s="210">
        <f>($E$10*J11+$E$20*J20+$E$27*J27+$E$31*J31+$E$37*J37)/$E$38</f>
        <v>3.1337024270851277</v>
      </c>
      <c r="K41" s="210">
        <f>($E$10*K11+$E$20*K20+$E$27*K27+$E$31*K31+$E$37*K37)/$E$38</f>
        <v>5.1441911892064072</v>
      </c>
      <c r="L41" s="22"/>
      <c r="M41" s="22"/>
    </row>
    <row r="42" spans="1:16" x14ac:dyDescent="0.2">
      <c r="B42" s="11"/>
      <c r="C42" s="11"/>
      <c r="D42" s="11"/>
      <c r="E42" s="26"/>
      <c r="F42" s="108" t="s">
        <v>76</v>
      </c>
      <c r="G42" s="211">
        <f>G41-'2012'!G35</f>
        <v>-2.7680671443526412</v>
      </c>
      <c r="H42" s="211">
        <f>H41-'2012'!H35</f>
        <v>0.22053149540822092</v>
      </c>
      <c r="I42" s="211">
        <f>I41-'2012'!I35</f>
        <v>-0.20911895543648384</v>
      </c>
      <c r="J42" s="211">
        <f>J41-'2012'!J35</f>
        <v>0.77372115264057362</v>
      </c>
      <c r="K42" s="211">
        <f>K41-'2012'!K35</f>
        <v>-0.10534902870938012</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20">
    <mergeCell ref="A1:K1"/>
    <mergeCell ref="A2:A3"/>
    <mergeCell ref="E2:E3"/>
    <mergeCell ref="F2:F3"/>
    <mergeCell ref="G2:K2"/>
    <mergeCell ref="D2:D3"/>
    <mergeCell ref="B2:B3"/>
    <mergeCell ref="C2:C3"/>
    <mergeCell ref="L3:M3"/>
    <mergeCell ref="N3:O3"/>
    <mergeCell ref="E41:F41"/>
    <mergeCell ref="A4:K4"/>
    <mergeCell ref="G10:K10"/>
    <mergeCell ref="G34:K34"/>
    <mergeCell ref="A40:K40"/>
    <mergeCell ref="A38:D38"/>
    <mergeCell ref="A34:D34"/>
    <mergeCell ref="A39:K39"/>
    <mergeCell ref="A5:K5"/>
    <mergeCell ref="A12:K1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zoomScaleNormal="90" workbookViewId="0">
      <selection activeCell="K28" sqref="K2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11" width="9" style="1" customWidth="1"/>
    <col min="12" max="13" width="9" style="192" hidden="1" customWidth="1"/>
    <col min="14" max="15" width="9.140625" style="179" hidden="1" customWidth="1"/>
    <col min="16" max="16384" width="9.140625" style="1"/>
  </cols>
  <sheetData>
    <row r="1" spans="1:15" s="4" customFormat="1" ht="27" customHeight="1" x14ac:dyDescent="0.25">
      <c r="A1" s="520" t="s">
        <v>80</v>
      </c>
      <c r="B1" s="520"/>
      <c r="C1" s="520"/>
      <c r="D1" s="520"/>
      <c r="E1" s="520"/>
      <c r="F1" s="520"/>
      <c r="G1" s="520"/>
      <c r="H1" s="520"/>
      <c r="I1" s="520"/>
      <c r="J1" s="520"/>
      <c r="K1" s="520"/>
      <c r="L1" s="19"/>
      <c r="M1" s="19"/>
      <c r="N1" s="178"/>
      <c r="O1" s="178"/>
    </row>
    <row r="2" spans="1:15" ht="24" customHeight="1" x14ac:dyDescent="0.2">
      <c r="A2" s="521" t="s">
        <v>0</v>
      </c>
      <c r="B2" s="525" t="s">
        <v>13</v>
      </c>
      <c r="C2" s="508" t="s">
        <v>20</v>
      </c>
      <c r="D2" s="524" t="s">
        <v>41</v>
      </c>
      <c r="E2" s="522" t="s">
        <v>1</v>
      </c>
      <c r="F2" s="523" t="s">
        <v>2</v>
      </c>
      <c r="G2" s="521" t="s">
        <v>3</v>
      </c>
      <c r="H2" s="521"/>
      <c r="I2" s="521"/>
      <c r="J2" s="521"/>
      <c r="K2" s="521"/>
      <c r="L2" s="25"/>
      <c r="M2" s="25"/>
    </row>
    <row r="3" spans="1:15" ht="42.75" customHeight="1" x14ac:dyDescent="0.2">
      <c r="A3" s="521"/>
      <c r="B3" s="525"/>
      <c r="C3" s="508"/>
      <c r="D3" s="524"/>
      <c r="E3" s="522"/>
      <c r="F3" s="523"/>
      <c r="G3" s="32" t="s">
        <v>4</v>
      </c>
      <c r="H3" s="32" t="s">
        <v>5</v>
      </c>
      <c r="I3" s="32" t="s">
        <v>6</v>
      </c>
      <c r="J3" s="32" t="s">
        <v>7</v>
      </c>
      <c r="K3" s="33" t="s">
        <v>8</v>
      </c>
      <c r="L3" s="526" t="s">
        <v>73</v>
      </c>
      <c r="M3" s="527"/>
      <c r="N3" s="526" t="s">
        <v>74</v>
      </c>
      <c r="O3" s="528"/>
    </row>
    <row r="4" spans="1:15" ht="26.25" customHeight="1" x14ac:dyDescent="0.2">
      <c r="A4" s="531" t="s">
        <v>51</v>
      </c>
      <c r="B4" s="532"/>
      <c r="C4" s="532"/>
      <c r="D4" s="532"/>
      <c r="E4" s="532"/>
      <c r="F4" s="532"/>
      <c r="G4" s="532"/>
      <c r="H4" s="532"/>
      <c r="I4" s="532"/>
      <c r="J4" s="532"/>
      <c r="K4" s="533"/>
      <c r="L4" s="176"/>
      <c r="M4" s="176"/>
    </row>
    <row r="5" spans="1:15" ht="23.25" customHeight="1" x14ac:dyDescent="0.2">
      <c r="A5" s="550" t="s">
        <v>46</v>
      </c>
      <c r="B5" s="550"/>
      <c r="C5" s="550"/>
      <c r="D5" s="550"/>
      <c r="E5" s="550"/>
      <c r="F5" s="550"/>
      <c r="G5" s="550"/>
      <c r="H5" s="550"/>
      <c r="I5" s="550"/>
      <c r="J5" s="550"/>
      <c r="K5" s="550"/>
      <c r="L5" s="25"/>
      <c r="M5" s="25"/>
    </row>
    <row r="6" spans="1:15" x14ac:dyDescent="0.2">
      <c r="A6" s="96" t="s">
        <v>30</v>
      </c>
      <c r="B6" s="38" t="s">
        <v>10</v>
      </c>
      <c r="C6" s="38" t="s">
        <v>29</v>
      </c>
      <c r="D6" s="39">
        <v>36433</v>
      </c>
      <c r="E6" s="102">
        <v>13.291</v>
      </c>
      <c r="F6" s="107">
        <v>26162</v>
      </c>
      <c r="G6" s="41">
        <v>6.6713060468858831</v>
      </c>
      <c r="H6" s="41">
        <v>3.3517267712733334</v>
      </c>
      <c r="I6" s="41">
        <v>4.8098219647186857</v>
      </c>
      <c r="J6" s="41">
        <v>3.8856854937584284</v>
      </c>
      <c r="K6" s="41">
        <v>5.9647317146128032</v>
      </c>
      <c r="L6" s="180"/>
      <c r="M6" s="180"/>
    </row>
    <row r="7" spans="1:15" s="2" customFormat="1" ht="12.75" customHeight="1" x14ac:dyDescent="0.2">
      <c r="A7" s="97" t="s">
        <v>37</v>
      </c>
      <c r="B7" s="38" t="s">
        <v>10</v>
      </c>
      <c r="C7" s="38" t="s">
        <v>23</v>
      </c>
      <c r="D7" s="42">
        <v>40834</v>
      </c>
      <c r="E7" s="103">
        <v>1.0469999999999999</v>
      </c>
      <c r="F7" s="43">
        <v>1765</v>
      </c>
      <c r="G7" s="44">
        <v>6.27</v>
      </c>
      <c r="H7" s="44"/>
      <c r="I7" s="44"/>
      <c r="J7" s="45"/>
      <c r="K7" s="16">
        <v>7.04</v>
      </c>
      <c r="L7" s="181"/>
      <c r="M7" s="181"/>
      <c r="N7" s="182"/>
      <c r="O7" s="182"/>
    </row>
    <row r="8" spans="1:15" s="2" customFormat="1" ht="12.75" customHeight="1" x14ac:dyDescent="0.2">
      <c r="A8" s="97" t="s">
        <v>42</v>
      </c>
      <c r="B8" s="13" t="s">
        <v>10</v>
      </c>
      <c r="C8" s="13" t="s">
        <v>23</v>
      </c>
      <c r="D8" s="39">
        <v>36738</v>
      </c>
      <c r="E8" s="104">
        <v>38.835341</v>
      </c>
      <c r="F8" s="40">
        <v>39139</v>
      </c>
      <c r="G8" s="46">
        <v>6</v>
      </c>
      <c r="H8" s="46">
        <v>3.59</v>
      </c>
      <c r="I8" s="46">
        <v>3.74</v>
      </c>
      <c r="J8" s="47">
        <v>4.63</v>
      </c>
      <c r="K8" s="46">
        <v>5.2</v>
      </c>
      <c r="L8" s="183"/>
      <c r="M8" s="183"/>
      <c r="N8" s="182"/>
      <c r="O8" s="182"/>
    </row>
    <row r="9" spans="1:15" ht="12.75" customHeight="1" x14ac:dyDescent="0.2">
      <c r="A9" s="98" t="s">
        <v>14</v>
      </c>
      <c r="B9" s="48" t="s">
        <v>10</v>
      </c>
      <c r="C9" s="48" t="s">
        <v>23</v>
      </c>
      <c r="D9" s="49">
        <v>37816</v>
      </c>
      <c r="E9" s="105">
        <v>7.0736308691211969</v>
      </c>
      <c r="F9" s="54">
        <v>16947</v>
      </c>
      <c r="G9" s="55">
        <v>6.0812266860512443</v>
      </c>
      <c r="H9" s="55">
        <v>4.5861711414135531</v>
      </c>
      <c r="I9" s="55">
        <v>4.4334042260891104</v>
      </c>
      <c r="J9" s="56">
        <v>3.9401926388629827</v>
      </c>
      <c r="K9" s="56">
        <v>2.8809962393324895</v>
      </c>
      <c r="L9" s="181"/>
      <c r="M9" s="181"/>
    </row>
    <row r="10" spans="1:15" s="30" customFormat="1" ht="23.25" customHeight="1" x14ac:dyDescent="0.2">
      <c r="A10" s="68" t="s">
        <v>48</v>
      </c>
      <c r="B10" s="69" t="s">
        <v>10</v>
      </c>
      <c r="C10" s="69"/>
      <c r="D10" s="70"/>
      <c r="E10" s="106">
        <f>SUM(E6:E9)</f>
        <v>60.246971869121197</v>
      </c>
      <c r="F10" s="71">
        <f>SUM(F6:F9)</f>
        <v>84013</v>
      </c>
      <c r="G10" s="300">
        <f>($E$6*G6+$E$7*G7+$E$8*G8+$E$9*G9+$E$37*G37)/($E$10+$E$37)</f>
        <v>6.1881810882048498</v>
      </c>
      <c r="H10" s="300">
        <f>($E$6*H6+$E$7*H7+$E$8*H8+$E$9*H9+$E$37*H37)/($E$10+$E$37)</f>
        <v>3.7249624219251465</v>
      </c>
      <c r="I10" s="300">
        <f>($E$6*I6+$E$7*I7+$E$8*I8+$E$9*I9+$E$37*I37)/($E$10+$E$37)</f>
        <v>4.0640932376231751</v>
      </c>
      <c r="J10" s="300">
        <f>($E$6*J6+$E$7*J7+$E$8*J8+$E$9*J9+$E$37*J37)/($E$10+$E$37)</f>
        <v>4.0658056902548347</v>
      </c>
      <c r="K10" s="300">
        <f>($E$6*K6+$E$7*K7+$E$8*K8+$E$9*K9+$E$37*K37)/($E$10+$E$37)</f>
        <v>6.0345054320361058</v>
      </c>
      <c r="L10" s="193">
        <f>E10-'2012'!E9</f>
        <v>2.0084709525943367</v>
      </c>
      <c r="M10" s="194">
        <f>L10/'2012'!E9</f>
        <v>3.4486996076239576E-2</v>
      </c>
      <c r="N10" s="195">
        <f>F10-'2012'!F9</f>
        <v>1883</v>
      </c>
      <c r="O10" s="196">
        <f>N10/'2012'!F9</f>
        <v>2.2927066845245342E-2</v>
      </c>
    </row>
    <row r="11" spans="1:15" s="37" customFormat="1" ht="12" customHeight="1" x14ac:dyDescent="0.2">
      <c r="A11" s="90"/>
      <c r="B11" s="64"/>
      <c r="C11" s="64"/>
      <c r="D11" s="65"/>
      <c r="E11" s="66"/>
      <c r="F11" s="67"/>
      <c r="L11" s="184"/>
      <c r="M11" s="184"/>
      <c r="N11" s="185"/>
      <c r="O11" s="185"/>
    </row>
    <row r="12" spans="1:15" ht="21" customHeight="1" x14ac:dyDescent="0.2">
      <c r="A12" s="551" t="s">
        <v>47</v>
      </c>
      <c r="B12" s="551"/>
      <c r="C12" s="551"/>
      <c r="D12" s="551"/>
      <c r="E12" s="551"/>
      <c r="F12" s="551"/>
      <c r="G12" s="551"/>
      <c r="H12" s="551"/>
      <c r="I12" s="551"/>
      <c r="J12" s="551"/>
      <c r="K12" s="551"/>
      <c r="L12" s="25"/>
      <c r="M12" s="25"/>
      <c r="N12" s="187"/>
      <c r="O12" s="187"/>
    </row>
    <row r="13" spans="1:15" x14ac:dyDescent="0.2">
      <c r="A13" s="99" t="s">
        <v>31</v>
      </c>
      <c r="B13" s="38" t="s">
        <v>10</v>
      </c>
      <c r="C13" s="38" t="s">
        <v>21</v>
      </c>
      <c r="D13" s="39">
        <v>36606</v>
      </c>
      <c r="E13" s="102">
        <v>4.4240000000000004</v>
      </c>
      <c r="F13" s="107">
        <v>20497</v>
      </c>
      <c r="G13" s="41">
        <v>8.2303919998952146</v>
      </c>
      <c r="H13" s="41">
        <v>4.2559071408222682</v>
      </c>
      <c r="I13" s="41">
        <v>4.9650519170657104</v>
      </c>
      <c r="J13" s="41">
        <v>3.3525862562614028</v>
      </c>
      <c r="K13" s="41">
        <v>5.6796212762045606</v>
      </c>
      <c r="L13" s="186"/>
      <c r="M13" s="186"/>
      <c r="N13" s="187"/>
      <c r="O13" s="187"/>
    </row>
    <row r="14" spans="1:15" x14ac:dyDescent="0.2">
      <c r="A14" s="100" t="s">
        <v>33</v>
      </c>
      <c r="B14" s="38" t="s">
        <v>10</v>
      </c>
      <c r="C14" s="38" t="s">
        <v>22</v>
      </c>
      <c r="D14" s="39">
        <v>36091</v>
      </c>
      <c r="E14" s="103">
        <v>0.33462095000000003</v>
      </c>
      <c r="F14" s="43">
        <v>550</v>
      </c>
      <c r="G14" s="17">
        <v>8.1041998651962377</v>
      </c>
      <c r="H14" s="17">
        <v>4.4528298232655805</v>
      </c>
      <c r="I14" s="17">
        <v>3.6869515568799249</v>
      </c>
      <c r="J14" s="17"/>
      <c r="K14" s="17">
        <v>5.3016863380551227</v>
      </c>
      <c r="L14" s="197"/>
      <c r="M14" s="197"/>
      <c r="N14" s="187"/>
      <c r="O14" s="187"/>
    </row>
    <row r="15" spans="1:15" ht="12.75" customHeight="1" x14ac:dyDescent="0.2">
      <c r="A15" s="99" t="s">
        <v>38</v>
      </c>
      <c r="B15" s="38" t="s">
        <v>10</v>
      </c>
      <c r="C15" s="38" t="s">
        <v>21</v>
      </c>
      <c r="D15" s="39">
        <v>39514</v>
      </c>
      <c r="E15" s="103">
        <v>0.44589325000000046</v>
      </c>
      <c r="F15" s="43">
        <v>1716</v>
      </c>
      <c r="G15" s="17">
        <v>6.5700543770867537</v>
      </c>
      <c r="H15" s="17">
        <v>3.4925834124434063</v>
      </c>
      <c r="I15" s="17">
        <v>3.4422213862453033</v>
      </c>
      <c r="J15" s="17"/>
      <c r="K15" s="17">
        <v>5.7069997889925617</v>
      </c>
      <c r="L15" s="197"/>
      <c r="M15" s="197"/>
      <c r="N15" s="187"/>
      <c r="O15" s="187"/>
    </row>
    <row r="16" spans="1:15" x14ac:dyDescent="0.2">
      <c r="A16" s="97" t="s">
        <v>39</v>
      </c>
      <c r="B16" s="14" t="s">
        <v>10</v>
      </c>
      <c r="C16" s="14" t="s">
        <v>22</v>
      </c>
      <c r="D16" s="50">
        <v>38360</v>
      </c>
      <c r="E16" s="103">
        <v>0.36399999999999999</v>
      </c>
      <c r="F16" s="43">
        <v>2187</v>
      </c>
      <c r="G16" s="45">
        <v>2.37</v>
      </c>
      <c r="H16" s="44">
        <v>1.87</v>
      </c>
      <c r="I16" s="44">
        <v>1.95</v>
      </c>
      <c r="J16" s="44">
        <v>1.93</v>
      </c>
      <c r="K16" s="44">
        <v>2.35</v>
      </c>
      <c r="L16" s="197"/>
      <c r="M16" s="197"/>
      <c r="N16" s="187"/>
      <c r="O16" s="187"/>
    </row>
    <row r="17" spans="1:15" x14ac:dyDescent="0.2">
      <c r="A17" s="97" t="s">
        <v>19</v>
      </c>
      <c r="B17" s="13" t="s">
        <v>10</v>
      </c>
      <c r="C17" s="13" t="s">
        <v>21</v>
      </c>
      <c r="D17" s="50">
        <v>39182</v>
      </c>
      <c r="E17" s="103">
        <v>9.6000000000000002E-2</v>
      </c>
      <c r="F17" s="43">
        <v>304</v>
      </c>
      <c r="G17" s="44">
        <v>2.36</v>
      </c>
      <c r="H17" s="44">
        <v>0.97</v>
      </c>
      <c r="I17" s="44">
        <v>0.68</v>
      </c>
      <c r="J17" s="45">
        <v>0.57999999999999996</v>
      </c>
      <c r="K17" s="44">
        <v>-0.14000000000000001</v>
      </c>
      <c r="L17" s="197"/>
      <c r="M17" s="197"/>
      <c r="N17" s="187"/>
      <c r="O17" s="187"/>
    </row>
    <row r="18" spans="1:15" x14ac:dyDescent="0.2">
      <c r="A18" s="100" t="s">
        <v>43</v>
      </c>
      <c r="B18" s="13" t="s">
        <v>10</v>
      </c>
      <c r="C18" s="13" t="s">
        <v>21</v>
      </c>
      <c r="D18" s="42">
        <v>38245</v>
      </c>
      <c r="E18" s="104">
        <v>8.6246799999999997</v>
      </c>
      <c r="F18" s="40">
        <v>27591</v>
      </c>
      <c r="G18" s="46">
        <v>6.87</v>
      </c>
      <c r="H18" s="46">
        <v>3.45</v>
      </c>
      <c r="I18" s="46">
        <v>3.72</v>
      </c>
      <c r="J18" s="47">
        <v>4.13</v>
      </c>
      <c r="K18" s="46">
        <v>5.37</v>
      </c>
      <c r="L18" s="184"/>
      <c r="M18" s="184"/>
      <c r="N18" s="187"/>
      <c r="O18" s="187"/>
    </row>
    <row r="19" spans="1:15" ht="12.75" customHeight="1" x14ac:dyDescent="0.2">
      <c r="A19" s="100" t="s">
        <v>40</v>
      </c>
      <c r="B19" s="38" t="s">
        <v>10</v>
      </c>
      <c r="C19" s="38" t="s">
        <v>35</v>
      </c>
      <c r="D19" s="39">
        <v>39078</v>
      </c>
      <c r="E19" s="111">
        <v>4.7951797331316852</v>
      </c>
      <c r="F19" s="72">
        <v>13440</v>
      </c>
      <c r="G19" s="15">
        <v>10.701750099598284</v>
      </c>
      <c r="H19" s="15">
        <v>3.3335311779905563</v>
      </c>
      <c r="I19" s="15">
        <v>3.8357099074860512</v>
      </c>
      <c r="J19" s="16">
        <v>-1.1991631979701434</v>
      </c>
      <c r="K19" s="16">
        <v>-3.3086607446807359</v>
      </c>
      <c r="L19" s="198"/>
      <c r="M19" s="198"/>
      <c r="N19" s="187"/>
      <c r="O19" s="187"/>
    </row>
    <row r="20" spans="1:15" ht="12.75" customHeight="1" x14ac:dyDescent="0.2">
      <c r="A20" s="57" t="s">
        <v>47</v>
      </c>
      <c r="B20" s="58" t="s">
        <v>10</v>
      </c>
      <c r="C20" s="58"/>
      <c r="D20" s="59"/>
      <c r="E20" s="112">
        <f>SUM(E13:E19)</f>
        <v>19.084373933131687</v>
      </c>
      <c r="F20" s="60">
        <f>SUM(F13:F19)</f>
        <v>66285</v>
      </c>
      <c r="G20" s="208">
        <f>($E$13*G13+$E$14*G14+$E$15*G15+$E$16*G16+$E$17*G17+$E$18*G18+$E$19*G19)/$E$20</f>
        <v>8.0542458185687256</v>
      </c>
      <c r="H20" s="208">
        <f>($E$13*H13+$E$14*H14+$E$15*H15+$E$16*H16+$E$17*H17+$E$18*H18+$E$19*H19)/$E$20</f>
        <v>3.5835228386010827</v>
      </c>
      <c r="I20" s="208">
        <f>($E$13*I13+$E$14*I14+$E$15*I15+$E$16*I16+$E$17*I17+$E$18*I18+$E$19*I19)/$E$20</f>
        <v>3.9815711257591544</v>
      </c>
      <c r="J20" s="208">
        <f>($E$13*J13+$E$14*J14+$E$15*J15+$E$16*J16+$E$17*J17+$E$18*J18+$E$19*J19)/($E$20-E14-E15)</f>
        <v>2.4836164392032707</v>
      </c>
      <c r="K20" s="208">
        <f>($E$13*K13+$E$14*K14+$E$15*K15+$E$16*K16+$E$17*K17+$E$18*K18+$E$19*K19)/$E$20</f>
        <v>3.1825136834324295</v>
      </c>
      <c r="L20" s="199">
        <f>E20-'2012'!E18</f>
        <v>0.77424415507493904</v>
      </c>
      <c r="M20" s="194">
        <f>L20/'2012'!E18</f>
        <v>4.228501733520261E-2</v>
      </c>
      <c r="N20" s="195">
        <f>F20-'2012'!F18</f>
        <v>-248</v>
      </c>
      <c r="O20" s="196">
        <f>N20/'2012'!F18</f>
        <v>-3.7274735845369967E-3</v>
      </c>
    </row>
    <row r="21" spans="1:15" s="23" customFormat="1" ht="12.75" customHeight="1" x14ac:dyDescent="0.2">
      <c r="A21" s="92"/>
      <c r="B21" s="24"/>
      <c r="C21" s="24"/>
      <c r="D21" s="73"/>
      <c r="E21" s="113"/>
      <c r="F21" s="51"/>
      <c r="G21" s="18"/>
      <c r="H21" s="18"/>
      <c r="I21" s="18"/>
      <c r="J21" s="18"/>
      <c r="K21" s="91"/>
      <c r="L21" s="198"/>
      <c r="M21" s="198"/>
      <c r="N21" s="185"/>
      <c r="O21" s="185"/>
    </row>
    <row r="22" spans="1:15" ht="12.75" customHeight="1" x14ac:dyDescent="0.2">
      <c r="A22" s="99" t="s">
        <v>53</v>
      </c>
      <c r="B22" s="38" t="s">
        <v>11</v>
      </c>
      <c r="C22" s="38" t="s">
        <v>21</v>
      </c>
      <c r="D22" s="39">
        <v>39367</v>
      </c>
      <c r="E22" s="104">
        <v>2.7090000000000001</v>
      </c>
      <c r="F22" s="40">
        <v>3784</v>
      </c>
      <c r="G22" s="15">
        <v>5.876533545118745</v>
      </c>
      <c r="H22" s="16">
        <v>3.0152608877242582</v>
      </c>
      <c r="I22" s="15">
        <v>3.8118305185865342</v>
      </c>
      <c r="J22" s="15">
        <v>3.4158160809951044</v>
      </c>
      <c r="K22" s="41">
        <v>3.2053180785030833</v>
      </c>
      <c r="L22" s="186"/>
      <c r="M22" s="186"/>
      <c r="N22" s="187"/>
      <c r="O22" s="187"/>
    </row>
    <row r="23" spans="1:15" ht="12.75" customHeight="1" x14ac:dyDescent="0.2">
      <c r="A23" s="100" t="s">
        <v>44</v>
      </c>
      <c r="B23" s="13" t="s">
        <v>11</v>
      </c>
      <c r="C23" s="13" t="s">
        <v>21</v>
      </c>
      <c r="D23" s="39">
        <v>37606</v>
      </c>
      <c r="E23" s="104">
        <v>10.528153</v>
      </c>
      <c r="F23" s="40">
        <v>8993</v>
      </c>
      <c r="G23" s="46">
        <v>6.44</v>
      </c>
      <c r="H23" s="46">
        <v>3.27</v>
      </c>
      <c r="I23" s="46">
        <v>3.29</v>
      </c>
      <c r="J23" s="47">
        <v>3.51</v>
      </c>
      <c r="K23" s="46">
        <v>3.67</v>
      </c>
      <c r="L23" s="184"/>
      <c r="M23" s="184"/>
      <c r="N23" s="187"/>
      <c r="O23" s="187"/>
    </row>
    <row r="24" spans="1:15" ht="12.75" customHeight="1" x14ac:dyDescent="0.2">
      <c r="A24" s="99" t="s">
        <v>16</v>
      </c>
      <c r="B24" s="38" t="s">
        <v>11</v>
      </c>
      <c r="C24" s="38" t="s">
        <v>26</v>
      </c>
      <c r="D24" s="39">
        <v>37834</v>
      </c>
      <c r="E24" s="111">
        <v>16.059041384232685</v>
      </c>
      <c r="F24" s="72">
        <v>31826</v>
      </c>
      <c r="G24" s="15">
        <v>8.0868070806149781</v>
      </c>
      <c r="H24" s="15">
        <v>4.9302338581424188</v>
      </c>
      <c r="I24" s="15">
        <v>3.9737326991382105</v>
      </c>
      <c r="J24" s="16">
        <v>1.758259593604361</v>
      </c>
      <c r="K24" s="16">
        <v>3.5740773361985223</v>
      </c>
      <c r="L24" s="198"/>
      <c r="M24" s="198"/>
      <c r="N24" s="187"/>
      <c r="O24" s="187"/>
    </row>
    <row r="25" spans="1:15" ht="12.75" customHeight="1" x14ac:dyDescent="0.2">
      <c r="A25" s="97" t="s">
        <v>15</v>
      </c>
      <c r="B25" s="13" t="s">
        <v>11</v>
      </c>
      <c r="C25" s="13" t="s">
        <v>24</v>
      </c>
      <c r="D25" s="42">
        <v>40834</v>
      </c>
      <c r="E25" s="103">
        <v>0.69437035199999997</v>
      </c>
      <c r="F25" s="43">
        <v>1518</v>
      </c>
      <c r="G25" s="44">
        <v>5.27</v>
      </c>
      <c r="H25" s="44"/>
      <c r="I25" s="44"/>
      <c r="J25" s="45"/>
      <c r="K25" s="16">
        <v>6.82</v>
      </c>
      <c r="L25" s="198"/>
      <c r="M25" s="198"/>
      <c r="N25" s="187"/>
      <c r="O25" s="187"/>
    </row>
    <row r="26" spans="1:15" ht="13.5" customHeight="1" x14ac:dyDescent="0.2">
      <c r="A26" s="100" t="s">
        <v>18</v>
      </c>
      <c r="B26" s="38" t="s">
        <v>11</v>
      </c>
      <c r="C26" s="38" t="s">
        <v>27</v>
      </c>
      <c r="D26" s="39">
        <v>4.1063829196259997E-2</v>
      </c>
      <c r="E26" s="103">
        <v>4.1072744265000023E-2</v>
      </c>
      <c r="F26" s="43">
        <v>112</v>
      </c>
      <c r="G26" s="17">
        <v>8.2981446603739286</v>
      </c>
      <c r="H26" s="17">
        <v>3.9961978167647683</v>
      </c>
      <c r="I26" s="17">
        <v>2.9877662624868684</v>
      </c>
      <c r="J26" s="17"/>
      <c r="K26" s="17">
        <v>4.9229196689912547</v>
      </c>
      <c r="L26" s="197"/>
      <c r="M26" s="197"/>
      <c r="N26" s="187"/>
      <c r="O26" s="187"/>
    </row>
    <row r="27" spans="1:15" ht="12.75" customHeight="1" x14ac:dyDescent="0.2">
      <c r="A27" s="57" t="s">
        <v>47</v>
      </c>
      <c r="B27" s="58" t="s">
        <v>11</v>
      </c>
      <c r="C27" s="58"/>
      <c r="D27" s="59"/>
      <c r="E27" s="114">
        <f>SUM(E22:E26)</f>
        <v>30.031637480497686</v>
      </c>
      <c r="F27" s="61">
        <f>SUM(F22:F26)</f>
        <v>46233</v>
      </c>
      <c r="G27" s="209">
        <f>($E$22*G22+$E$23*G23+$E$24*G24+$E$25*G25+$E$26*G26)/($E$27)</f>
        <v>7.2452713821375072</v>
      </c>
      <c r="H27" s="209">
        <f>($E$22*H22+$E$23*H23+$E$24*H24+$E$25*H25+$E$26*H26)/($E$27-$E$25)</f>
        <v>4.1562960139942557</v>
      </c>
      <c r="I27" s="209">
        <f>($E$22*I22+$E$23*I23+$E$24*I24+$E$25*I25+$E$26*I26)/($E$27-$E$25)</f>
        <v>3.7120337553196436</v>
      </c>
      <c r="J27" s="209">
        <f>($E$22*J22+$E$23*J23+$E$24*J24+$E$25*J25+$E$26*J26)/($E$27-$E$25-$E$26)</f>
        <v>2.5410544931186667</v>
      </c>
      <c r="K27" s="209">
        <f>($E$22*K22+$E$23*K23+$E$24*K24+$E$25*K25+$E$26*K26)/($E$27)</f>
        <v>3.651335619963318</v>
      </c>
      <c r="L27" s="200">
        <f>E27-'2012'!E24</f>
        <v>2.0519943773247391</v>
      </c>
      <c r="M27" s="201">
        <f>L27/'2012'!E24</f>
        <v>7.3338833156597297E-2</v>
      </c>
      <c r="N27" s="195">
        <f>F27-'2012'!F24</f>
        <v>1402</v>
      </c>
      <c r="O27" s="196">
        <f>N27/'2012'!F24</f>
        <v>3.1273003055921129E-2</v>
      </c>
    </row>
    <row r="28" spans="1:15" s="23" customFormat="1" ht="12.75" customHeight="1" x14ac:dyDescent="0.2">
      <c r="A28" s="92"/>
      <c r="B28" s="24"/>
      <c r="C28" s="24"/>
      <c r="D28" s="73"/>
      <c r="E28" s="115"/>
      <c r="F28" s="52"/>
      <c r="G28" s="20"/>
      <c r="H28" s="20"/>
      <c r="I28" s="20"/>
      <c r="J28" s="20"/>
      <c r="K28" s="93"/>
      <c r="L28" s="197"/>
      <c r="M28" s="197"/>
      <c r="N28" s="185"/>
      <c r="O28" s="185"/>
    </row>
    <row r="29" spans="1:15" ht="12.75" customHeight="1" x14ac:dyDescent="0.2">
      <c r="A29" s="99" t="s">
        <v>32</v>
      </c>
      <c r="B29" s="38" t="s">
        <v>12</v>
      </c>
      <c r="C29" s="38" t="s">
        <v>21</v>
      </c>
      <c r="D29" s="39">
        <v>38808</v>
      </c>
      <c r="E29" s="102">
        <v>0.53500000000000003</v>
      </c>
      <c r="F29" s="107">
        <v>684</v>
      </c>
      <c r="G29" s="15">
        <v>6.4231323367735627</v>
      </c>
      <c r="H29" s="15">
        <v>3.699931352461272</v>
      </c>
      <c r="I29" s="15">
        <v>4.4493622700614299</v>
      </c>
      <c r="J29" s="15">
        <v>4.4805326009767166</v>
      </c>
      <c r="K29" s="41">
        <v>5.427586919567573</v>
      </c>
      <c r="L29" s="186"/>
      <c r="M29" s="186"/>
      <c r="N29" s="187"/>
      <c r="O29" s="187"/>
    </row>
    <row r="30" spans="1:15" ht="12.75" customHeight="1" x14ac:dyDescent="0.2">
      <c r="A30" s="99" t="s">
        <v>17</v>
      </c>
      <c r="B30" s="38" t="s">
        <v>12</v>
      </c>
      <c r="C30" s="38" t="s">
        <v>26</v>
      </c>
      <c r="D30" s="39">
        <v>37816</v>
      </c>
      <c r="E30" s="111">
        <v>0.90707854573076296</v>
      </c>
      <c r="F30" s="72">
        <v>1061</v>
      </c>
      <c r="G30" s="16">
        <v>4.4001403927104832</v>
      </c>
      <c r="H30" s="16">
        <v>2.2552479162131878</v>
      </c>
      <c r="I30" s="16">
        <v>3.5956141701582123</v>
      </c>
      <c r="J30" s="16">
        <v>0.2108217175103233</v>
      </c>
      <c r="K30" s="16">
        <v>2.6777263120277173</v>
      </c>
      <c r="L30" s="198"/>
      <c r="M30" s="198"/>
      <c r="N30" s="187"/>
      <c r="O30" s="187"/>
    </row>
    <row r="31" spans="1:15" ht="12.75" customHeight="1" x14ac:dyDescent="0.2">
      <c r="A31" s="57" t="s">
        <v>47</v>
      </c>
      <c r="B31" s="58" t="s">
        <v>12</v>
      </c>
      <c r="C31" s="62"/>
      <c r="D31" s="63"/>
      <c r="E31" s="114">
        <f>SUM(E29:E30)</f>
        <v>1.442078545730763</v>
      </c>
      <c r="F31" s="61">
        <f>SUM(F29:F30)</f>
        <v>1745</v>
      </c>
      <c r="G31" s="208">
        <f>($E$29*G29+$E$30*G30)/$E$31</f>
        <v>5.1506547757708727</v>
      </c>
      <c r="H31" s="208">
        <f>($E$29*H29+$E$30*H30)/$E$31</f>
        <v>2.7912143104715956</v>
      </c>
      <c r="I31" s="208">
        <f>($E$29*I29+$E$30*I30)/$E$31</f>
        <v>3.9123481197758898</v>
      </c>
      <c r="J31" s="208">
        <f>($E$29*J29+$E$30*J30)/$E$31</f>
        <v>1.7948514705477836</v>
      </c>
      <c r="K31" s="208">
        <f>($E$29*K29+$E$30*K30)/$E$31</f>
        <v>3.6979033539712374</v>
      </c>
      <c r="L31" s="199">
        <f>E31-'2012'!E27</f>
        <v>0.11924272104888156</v>
      </c>
      <c r="M31" s="199">
        <f>L31/'2012'!E27</f>
        <v>9.0141738546850536E-2</v>
      </c>
      <c r="N31" s="195">
        <f>F31-'2012'!F27</f>
        <v>34</v>
      </c>
      <c r="O31" s="196">
        <f>N31/'2012'!F27</f>
        <v>1.9871420222092345E-2</v>
      </c>
    </row>
    <row r="32" spans="1:15" s="23" customFormat="1" ht="12.75" customHeight="1" x14ac:dyDescent="0.2">
      <c r="A32" s="92"/>
      <c r="B32" s="24"/>
      <c r="C32" s="24"/>
      <c r="D32" s="73"/>
      <c r="E32" s="115"/>
      <c r="F32" s="52"/>
      <c r="G32" s="18"/>
      <c r="H32" s="18"/>
      <c r="I32" s="18"/>
      <c r="J32" s="18"/>
      <c r="K32" s="91"/>
      <c r="L32" s="198"/>
      <c r="M32" s="198"/>
      <c r="N32" s="185"/>
      <c r="O32" s="185"/>
    </row>
    <row r="33" spans="1:16" s="30" customFormat="1" ht="21" customHeight="1" x14ac:dyDescent="0.2">
      <c r="A33" s="80" t="s">
        <v>49</v>
      </c>
      <c r="B33" s="81"/>
      <c r="C33" s="81"/>
      <c r="D33" s="81"/>
      <c r="E33" s="114">
        <f>E31+E27+E20</f>
        <v>50.558089959360132</v>
      </c>
      <c r="F33" s="61">
        <f>F31+F27+F20</f>
        <v>114263</v>
      </c>
      <c r="G33" s="274">
        <f>($E$20*G20+$E$27*G27+$E$31*G31)/$E$33</f>
        <v>7.4908931805006818</v>
      </c>
      <c r="H33" s="274">
        <f>($E$20*H20+$E$27*H27+$E$31*H31)/$E$33</f>
        <v>3.9011524255742986</v>
      </c>
      <c r="I33" s="274">
        <f>($E$20*I20+$E$27*I27+$E$31*I31)/$E$33</f>
        <v>3.8194907620651866</v>
      </c>
      <c r="J33" s="274">
        <f>($E$20*J20+$E$27*J27+$E$31*J31)/$E$33</f>
        <v>2.4980890118224424</v>
      </c>
      <c r="K33" s="274">
        <f>($E$20*K20+$E$27*K27+$E$31*K31)/$E$33</f>
        <v>3.475695701172631</v>
      </c>
      <c r="L33" s="186"/>
      <c r="M33" s="186"/>
      <c r="N33" s="187"/>
      <c r="O33" s="187"/>
      <c r="P33" s="31"/>
    </row>
    <row r="34" spans="1:16" s="30" customFormat="1" ht="26.25" customHeight="1" x14ac:dyDescent="0.2">
      <c r="A34" s="546" t="s">
        <v>50</v>
      </c>
      <c r="B34" s="546"/>
      <c r="C34" s="546"/>
      <c r="D34" s="546"/>
      <c r="E34" s="116">
        <f>SUM(E10,E33)</f>
        <v>110.80506182848133</v>
      </c>
      <c r="F34" s="84">
        <f>SUM(F10, F33)</f>
        <v>198276</v>
      </c>
      <c r="G34" s="537"/>
      <c r="H34" s="538"/>
      <c r="I34" s="538"/>
      <c r="J34" s="538"/>
      <c r="K34" s="539"/>
      <c r="L34" s="188"/>
      <c r="M34" s="188"/>
      <c r="N34" s="187"/>
      <c r="O34" s="187"/>
      <c r="P34" s="31"/>
    </row>
    <row r="35" spans="1:16" s="37" customFormat="1" ht="10.5" customHeight="1" x14ac:dyDescent="0.2">
      <c r="A35" s="94"/>
      <c r="B35" s="74"/>
      <c r="C35" s="74"/>
      <c r="D35" s="74"/>
      <c r="E35" s="75"/>
      <c r="F35" s="52"/>
      <c r="G35" s="76"/>
      <c r="H35" s="76"/>
      <c r="I35" s="76"/>
      <c r="J35" s="76"/>
      <c r="K35" s="95"/>
      <c r="L35" s="188"/>
      <c r="M35" s="188"/>
      <c r="N35" s="185"/>
      <c r="O35" s="185"/>
      <c r="P35" s="53"/>
    </row>
    <row r="36" spans="1:16" ht="22.5" customHeight="1" x14ac:dyDescent="0.2">
      <c r="A36" s="85" t="s">
        <v>28</v>
      </c>
      <c r="B36" s="77"/>
      <c r="C36" s="77"/>
      <c r="D36" s="77"/>
      <c r="E36" s="78"/>
      <c r="F36" s="79"/>
      <c r="L36" s="202"/>
      <c r="M36" s="202"/>
      <c r="N36" s="187"/>
      <c r="O36" s="187"/>
      <c r="P36" s="2"/>
    </row>
    <row r="37" spans="1:16" ht="39" customHeight="1" thickBot="1" x14ac:dyDescent="0.25">
      <c r="A37" s="101" t="s">
        <v>45</v>
      </c>
      <c r="B37" s="38" t="s">
        <v>10</v>
      </c>
      <c r="C37" s="38" t="s">
        <v>25</v>
      </c>
      <c r="D37" s="89">
        <v>36495</v>
      </c>
      <c r="E37" s="34">
        <v>37.25</v>
      </c>
      <c r="F37" s="35">
        <v>11987</v>
      </c>
      <c r="G37" s="271">
        <v>6.23</v>
      </c>
      <c r="H37" s="271">
        <v>3.94</v>
      </c>
      <c r="I37" s="271">
        <v>4.18</v>
      </c>
      <c r="J37" s="271">
        <v>3.68</v>
      </c>
      <c r="K37" s="272">
        <v>7.5</v>
      </c>
      <c r="L37" s="197"/>
      <c r="M37" s="197"/>
      <c r="N37" s="187"/>
      <c r="O37" s="187"/>
    </row>
    <row r="38" spans="1:16" ht="31.5" customHeight="1" thickBot="1" x14ac:dyDescent="0.25">
      <c r="A38" s="543" t="s">
        <v>36</v>
      </c>
      <c r="B38" s="544"/>
      <c r="C38" s="544"/>
      <c r="D38" s="545"/>
      <c r="E38" s="86">
        <f>E34+E37</f>
        <v>148.05506182848131</v>
      </c>
      <c r="F38" s="87">
        <f>F34+F37</f>
        <v>210263</v>
      </c>
      <c r="G38" s="88"/>
      <c r="H38" s="88"/>
      <c r="I38" s="88"/>
      <c r="J38" s="88"/>
      <c r="K38" s="88"/>
      <c r="L38" s="204">
        <f>E38-'2012'!E32</f>
        <v>5.6869522060428892</v>
      </c>
      <c r="M38" s="212">
        <f>L38/'2012'!E32</f>
        <v>3.9945407866443829E-2</v>
      </c>
      <c r="N38" s="195">
        <f>F38-'2012'!F32</f>
        <v>3118</v>
      </c>
      <c r="O38" s="203">
        <f>N38/'2012'!F32</f>
        <v>1.5052258080088827E-2</v>
      </c>
    </row>
    <row r="39" spans="1:16" ht="41.25" customHeight="1" x14ac:dyDescent="0.2">
      <c r="A39" s="547" t="s">
        <v>78</v>
      </c>
      <c r="B39" s="548"/>
      <c r="C39" s="548"/>
      <c r="D39" s="548"/>
      <c r="E39" s="548"/>
      <c r="F39" s="548"/>
      <c r="G39" s="548"/>
      <c r="H39" s="548"/>
      <c r="I39" s="548"/>
      <c r="J39" s="548"/>
      <c r="K39" s="549"/>
      <c r="L39" s="21"/>
      <c r="M39" s="21"/>
    </row>
    <row r="40" spans="1:16" s="5" customFormat="1" ht="24" customHeight="1" x14ac:dyDescent="0.2">
      <c r="A40" s="540" t="s">
        <v>34</v>
      </c>
      <c r="B40" s="541"/>
      <c r="C40" s="541"/>
      <c r="D40" s="541"/>
      <c r="E40" s="541"/>
      <c r="F40" s="541"/>
      <c r="G40" s="541"/>
      <c r="H40" s="541"/>
      <c r="I40" s="541"/>
      <c r="J40" s="541"/>
      <c r="K40" s="542"/>
      <c r="L40" s="25"/>
      <c r="M40" s="25"/>
      <c r="N40" s="189"/>
      <c r="O40" s="189"/>
    </row>
    <row r="41" spans="1:16" ht="22.5" customHeight="1" x14ac:dyDescent="0.2">
      <c r="B41" s="12"/>
      <c r="C41" s="12"/>
      <c r="D41" s="12"/>
      <c r="E41" s="552" t="s">
        <v>77</v>
      </c>
      <c r="F41" s="553"/>
      <c r="G41" s="286">
        <f>($E$10*G10+$E$20*G20+$E$27*G27+$E$31*G31+$E$37*G37)/$E$38</f>
        <v>6.6435548443275092</v>
      </c>
      <c r="H41" s="286">
        <f>($E$10*H10+$E$20*H20+$E$27*H27+$E$31*H31+$E$37*H37)/$E$38</f>
        <v>3.8392305842478991</v>
      </c>
      <c r="I41" s="286">
        <f>($E$10*I10+$E$20*I20+$E$27*I27+$E$31*I31+$E$37*I37)/$E$38</f>
        <v>4.0097276052320927</v>
      </c>
      <c r="J41" s="286">
        <f>($E$10*J10+$E$20*J20+$E$27*J27+$E$31*J31+$E$37*J37)/$E$38</f>
        <v>3.4333921701454213</v>
      </c>
      <c r="K41" s="286">
        <f>($E$10*K10+$E$20*K20+$E$27*K27+$E$31*K31+$E$37*K37)/$E$38</f>
        <v>5.5294307727728089</v>
      </c>
      <c r="L41" s="22"/>
      <c r="M41" s="22"/>
    </row>
    <row r="42" spans="1:16" ht="16.5" customHeight="1" x14ac:dyDescent="0.2">
      <c r="B42" s="11"/>
      <c r="C42" s="11"/>
      <c r="D42" s="11"/>
      <c r="E42" s="26"/>
      <c r="F42" s="108" t="s">
        <v>76</v>
      </c>
      <c r="G42" s="273">
        <f>G41-'2012'!G35</f>
        <v>-2.1812620243566681</v>
      </c>
      <c r="H42" s="273">
        <f>H41-'2012'!H35</f>
        <v>0.77321199210267322</v>
      </c>
      <c r="I42" s="273">
        <f>I41-'2012'!I35</f>
        <v>-0.68036220930205804</v>
      </c>
      <c r="J42" s="273">
        <f>J41-'2012'!J35</f>
        <v>1.0734108957008672</v>
      </c>
      <c r="K42" s="273">
        <f>K41-'2012'!K35</f>
        <v>0.27989055485702163</v>
      </c>
      <c r="L42" s="25"/>
      <c r="M42" s="25"/>
    </row>
    <row r="43" spans="1:16" x14ac:dyDescent="0.2">
      <c r="E43" s="27"/>
      <c r="F43" s="109"/>
      <c r="G43" s="10"/>
      <c r="H43" s="10"/>
      <c r="I43" s="10"/>
      <c r="J43" s="10"/>
      <c r="K43" s="10"/>
      <c r="L43" s="177"/>
      <c r="M43" s="177"/>
    </row>
    <row r="44" spans="1:16" x14ac:dyDescent="0.2">
      <c r="E44" s="28"/>
      <c r="F44" s="109"/>
      <c r="G44" s="7"/>
      <c r="H44" s="7"/>
      <c r="I44" s="7"/>
      <c r="J44" s="7"/>
      <c r="K44" s="7"/>
      <c r="L44" s="177"/>
      <c r="M44" s="177"/>
      <c r="N44" s="190"/>
    </row>
    <row r="45" spans="1:16" x14ac:dyDescent="0.2">
      <c r="G45" s="8"/>
      <c r="H45" s="7"/>
      <c r="I45" s="7"/>
      <c r="J45" s="7"/>
      <c r="K45" s="7"/>
      <c r="L45" s="177"/>
      <c r="M45" s="177"/>
      <c r="N45" s="182"/>
    </row>
    <row r="46" spans="1:16" x14ac:dyDescent="0.2">
      <c r="G46" s="7"/>
      <c r="H46" s="7"/>
      <c r="I46" s="7"/>
      <c r="J46" s="7"/>
      <c r="K46" s="7"/>
      <c r="L46" s="177"/>
      <c r="M46" s="177"/>
      <c r="N46" s="182"/>
    </row>
    <row r="47" spans="1:16" x14ac:dyDescent="0.2">
      <c r="G47" s="6"/>
      <c r="H47" s="6"/>
      <c r="I47" s="6"/>
      <c r="J47" s="6"/>
      <c r="K47" s="6"/>
      <c r="L47" s="191"/>
      <c r="M47" s="191"/>
    </row>
  </sheetData>
  <mergeCells count="19">
    <mergeCell ref="L3:M3"/>
    <mergeCell ref="N3:O3"/>
    <mergeCell ref="E41:F41"/>
    <mergeCell ref="A4:K4"/>
    <mergeCell ref="G34:K34"/>
    <mergeCell ref="A40:K40"/>
    <mergeCell ref="A38:D38"/>
    <mergeCell ref="A34:D34"/>
    <mergeCell ref="A39:K39"/>
    <mergeCell ref="A5:K5"/>
    <mergeCell ref="A12:K12"/>
    <mergeCell ref="A1:K1"/>
    <mergeCell ref="A2:A3"/>
    <mergeCell ref="E2:E3"/>
    <mergeCell ref="F2:F3"/>
    <mergeCell ref="G2:K2"/>
    <mergeCell ref="D2:D3"/>
    <mergeCell ref="B2:B3"/>
    <mergeCell ref="C2:C3"/>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27" zoomScaleNormal="90" workbookViewId="0">
      <selection activeCell="I27" sqref="I2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20" t="s">
        <v>83</v>
      </c>
      <c r="B1" s="520"/>
      <c r="C1" s="520"/>
      <c r="D1" s="520"/>
      <c r="E1" s="520"/>
      <c r="F1" s="520"/>
      <c r="G1" s="520"/>
      <c r="H1" s="520"/>
      <c r="I1" s="520"/>
      <c r="J1" s="520"/>
      <c r="K1" s="520"/>
      <c r="L1" s="520"/>
      <c r="M1" s="520"/>
      <c r="N1" s="19"/>
      <c r="O1" s="19"/>
      <c r="P1" s="178"/>
      <c r="Q1" s="178"/>
    </row>
    <row r="2" spans="1:17" ht="24" customHeight="1" x14ac:dyDescent="0.2">
      <c r="A2" s="521" t="s">
        <v>0</v>
      </c>
      <c r="B2" s="525" t="s">
        <v>13</v>
      </c>
      <c r="C2" s="508" t="s">
        <v>20</v>
      </c>
      <c r="D2" s="524" t="s">
        <v>41</v>
      </c>
      <c r="E2" s="522" t="s">
        <v>1</v>
      </c>
      <c r="F2" s="523" t="s">
        <v>2</v>
      </c>
      <c r="G2" s="565" t="s">
        <v>3</v>
      </c>
      <c r="H2" s="566"/>
      <c r="I2" s="566"/>
      <c r="J2" s="566"/>
      <c r="K2" s="566"/>
      <c r="L2" s="566"/>
      <c r="M2" s="567"/>
      <c r="N2" s="25"/>
      <c r="O2" s="25"/>
    </row>
    <row r="3" spans="1:17" ht="42.75" customHeight="1" x14ac:dyDescent="0.2">
      <c r="A3" s="521"/>
      <c r="B3" s="525"/>
      <c r="C3" s="508"/>
      <c r="D3" s="524"/>
      <c r="E3" s="522"/>
      <c r="F3" s="523"/>
      <c r="G3" s="292" t="s">
        <v>81</v>
      </c>
      <c r="H3" s="32" t="s">
        <v>4</v>
      </c>
      <c r="I3" s="32" t="s">
        <v>5</v>
      </c>
      <c r="J3" s="32" t="s">
        <v>6</v>
      </c>
      <c r="K3" s="32" t="s">
        <v>7</v>
      </c>
      <c r="L3" s="291" t="s">
        <v>82</v>
      </c>
      <c r="M3" s="33" t="s">
        <v>8</v>
      </c>
      <c r="N3" s="526" t="s">
        <v>73</v>
      </c>
      <c r="O3" s="527"/>
      <c r="P3" s="526" t="s">
        <v>74</v>
      </c>
      <c r="Q3" s="528"/>
    </row>
    <row r="4" spans="1:17" ht="26.25" customHeight="1" x14ac:dyDescent="0.2">
      <c r="A4" s="531" t="s">
        <v>51</v>
      </c>
      <c r="B4" s="532"/>
      <c r="C4" s="532"/>
      <c r="D4" s="532"/>
      <c r="E4" s="532"/>
      <c r="F4" s="532"/>
      <c r="G4" s="532"/>
      <c r="H4" s="532"/>
      <c r="I4" s="532"/>
      <c r="J4" s="532"/>
      <c r="K4" s="532"/>
      <c r="L4" s="532"/>
      <c r="M4" s="533"/>
      <c r="N4" s="176"/>
      <c r="O4" s="176"/>
    </row>
    <row r="5" spans="1:17" ht="23.25" customHeight="1" x14ac:dyDescent="0.2">
      <c r="A5" s="550" t="s">
        <v>46</v>
      </c>
      <c r="B5" s="550"/>
      <c r="C5" s="550"/>
      <c r="D5" s="550"/>
      <c r="E5" s="550"/>
      <c r="F5" s="550"/>
      <c r="G5" s="550"/>
      <c r="H5" s="550"/>
      <c r="I5" s="550"/>
      <c r="J5" s="550"/>
      <c r="K5" s="550"/>
      <c r="L5" s="550"/>
      <c r="M5" s="550"/>
      <c r="N5" s="25"/>
      <c r="O5" s="25"/>
    </row>
    <row r="6" spans="1:17" x14ac:dyDescent="0.2">
      <c r="A6" s="96" t="s">
        <v>30</v>
      </c>
      <c r="B6" s="38" t="s">
        <v>10</v>
      </c>
      <c r="C6" s="38" t="s">
        <v>29</v>
      </c>
      <c r="D6" s="39">
        <v>36433</v>
      </c>
      <c r="E6" s="102">
        <v>13.467000000000001</v>
      </c>
      <c r="F6" s="107">
        <v>26251</v>
      </c>
      <c r="G6" s="293">
        <v>2.2000000000000002</v>
      </c>
      <c r="H6" s="41">
        <v>6.9340379940166397</v>
      </c>
      <c r="I6" s="41">
        <v>3.5058452704966214</v>
      </c>
      <c r="J6" s="41">
        <v>4.8080057518537611</v>
      </c>
      <c r="K6" s="41">
        <v>3.9146326279400512</v>
      </c>
      <c r="L6" s="41">
        <v>4.2369188213316589</v>
      </c>
      <c r="M6" s="41">
        <v>5.9766461422402717</v>
      </c>
      <c r="N6" s="180">
        <v>7.894258733750692</v>
      </c>
      <c r="O6" s="180"/>
    </row>
    <row r="7" spans="1:17" s="2" customFormat="1" ht="12.75" customHeight="1" x14ac:dyDescent="0.2">
      <c r="A7" s="97" t="s">
        <v>37</v>
      </c>
      <c r="B7" s="38" t="s">
        <v>10</v>
      </c>
      <c r="C7" s="38" t="s">
        <v>23</v>
      </c>
      <c r="D7" s="42">
        <v>40834</v>
      </c>
      <c r="E7" s="103">
        <v>1.1419999999999999</v>
      </c>
      <c r="F7" s="43">
        <v>1845</v>
      </c>
      <c r="G7" s="294">
        <v>3.16</v>
      </c>
      <c r="H7" s="44">
        <v>7.18</v>
      </c>
      <c r="I7" s="44"/>
      <c r="J7" s="44"/>
      <c r="K7" s="45"/>
      <c r="L7" s="45"/>
      <c r="M7" s="16">
        <v>7.2</v>
      </c>
      <c r="N7" s="181">
        <v>8.19</v>
      </c>
      <c r="O7" s="181"/>
      <c r="P7" s="182"/>
      <c r="Q7" s="182"/>
    </row>
    <row r="8" spans="1:17" s="2" customFormat="1" ht="12.75" customHeight="1" x14ac:dyDescent="0.2">
      <c r="A8" s="97" t="s">
        <v>42</v>
      </c>
      <c r="B8" s="13" t="s">
        <v>10</v>
      </c>
      <c r="C8" s="13" t="s">
        <v>23</v>
      </c>
      <c r="D8" s="39">
        <v>36738</v>
      </c>
      <c r="E8" s="104">
        <v>39.293488000000004</v>
      </c>
      <c r="F8" s="40">
        <v>39267</v>
      </c>
      <c r="G8" s="295">
        <v>1.75</v>
      </c>
      <c r="H8" s="46">
        <v>6.16</v>
      </c>
      <c r="I8" s="46">
        <v>3.71</v>
      </c>
      <c r="J8" s="46">
        <v>3.75</v>
      </c>
      <c r="K8" s="47">
        <v>4.63</v>
      </c>
      <c r="L8" s="46">
        <v>5</v>
      </c>
      <c r="M8" s="46">
        <v>5.2</v>
      </c>
      <c r="N8" s="183">
        <v>7.16</v>
      </c>
      <c r="O8" s="183"/>
      <c r="P8" s="182"/>
      <c r="Q8" s="182"/>
    </row>
    <row r="9" spans="1:17" ht="12.75" customHeight="1" x14ac:dyDescent="0.2">
      <c r="A9" s="98" t="s">
        <v>14</v>
      </c>
      <c r="B9" s="48" t="s">
        <v>10</v>
      </c>
      <c r="C9" s="48" t="s">
        <v>23</v>
      </c>
      <c r="D9" s="49">
        <v>37816</v>
      </c>
      <c r="E9" s="105">
        <v>7.3452439918661616</v>
      </c>
      <c r="F9" s="54">
        <v>17298</v>
      </c>
      <c r="G9" s="296">
        <v>1.6275132822828775</v>
      </c>
      <c r="H9" s="55">
        <v>6.6010938006241471</v>
      </c>
      <c r="I9" s="55">
        <v>4.7984013172252205</v>
      </c>
      <c r="J9" s="55">
        <v>4.4527917986973531</v>
      </c>
      <c r="K9" s="56">
        <v>3.720742087579576</v>
      </c>
      <c r="L9" s="56"/>
      <c r="M9" s="56">
        <v>2.9257752838848239</v>
      </c>
      <c r="N9" s="181">
        <v>7.7104284003697066</v>
      </c>
      <c r="O9" s="181"/>
    </row>
    <row r="10" spans="1:17" s="30" customFormat="1" ht="23.25" customHeight="1" x14ac:dyDescent="0.2">
      <c r="A10" s="68" t="s">
        <v>48</v>
      </c>
      <c r="B10" s="69" t="s">
        <v>10</v>
      </c>
      <c r="C10" s="69"/>
      <c r="D10" s="70"/>
      <c r="E10" s="106">
        <f>SUM(E6:E9)</f>
        <v>61.247731991866168</v>
      </c>
      <c r="F10" s="71">
        <f>SUM(F6:F9)</f>
        <v>84661</v>
      </c>
      <c r="G10" s="300">
        <f>($E$6*G6+$E$7*G7+$E$8*G8+$E$9*G9+$E$37*G37)/($E$10+$E$37)</f>
        <v>1.8717520336951905</v>
      </c>
      <c r="H10" s="300">
        <f>($E$6*H6+$E$7*H7+$E$8*H8+$E$9*H9+$E$37*H37)/($E$10+$E$37)</f>
        <v>6.5192518539841284</v>
      </c>
      <c r="I10" s="300">
        <f>($E$6*I6+$E$7*I7+$E$8*I8+$E$9*I9+$E$37*I37)/($E$10+$E$37)</f>
        <v>3.8837999623073736</v>
      </c>
      <c r="J10" s="300">
        <f>($E$6*J6+$E$7*J7+$E$8*J8+$E$9*J9+$E$37*J37)/($E$10+$E$37)</f>
        <v>4.1198865055959502</v>
      </c>
      <c r="K10" s="300">
        <f>($E$6*K6+$E$7*K7+$E$8*K8+$E$9*K9+$E$37*K37)/($E$10+$E$37)</f>
        <v>3.9891948760504174</v>
      </c>
      <c r="L10" s="300">
        <f>($E$6*L6+$E$37*L37+E8*L8)/($E$6+$E$37+E8)</f>
        <v>5.0236338755329815</v>
      </c>
      <c r="M10" s="300">
        <f>($E$6*M6+$E$7*M7+$E$8*M8+$E$9*M9+$E$37*M37)/($E$10+$E$37)</f>
        <v>6.061627933043825</v>
      </c>
      <c r="N10" s="193">
        <f>E10-'2012'!E9</f>
        <v>3.0092310753393079</v>
      </c>
      <c r="O10" s="194">
        <f>N10/'2012'!E9</f>
        <v>5.167081961213997E-2</v>
      </c>
      <c r="P10" s="195">
        <f>F10-'2012'!F9</f>
        <v>2531</v>
      </c>
      <c r="Q10" s="196">
        <f>P10/'2012'!F9</f>
        <v>3.0816997443078049E-2</v>
      </c>
    </row>
    <row r="11" spans="1:17" s="37" customFormat="1" ht="12" customHeight="1" x14ac:dyDescent="0.2">
      <c r="A11" s="90"/>
      <c r="B11" s="64"/>
      <c r="C11" s="64"/>
      <c r="D11" s="65"/>
      <c r="E11" s="66"/>
      <c r="F11" s="67"/>
      <c r="N11" s="184"/>
      <c r="O11" s="184"/>
      <c r="P11" s="185"/>
      <c r="Q11" s="185"/>
    </row>
    <row r="12" spans="1:17" ht="21" customHeight="1" x14ac:dyDescent="0.2">
      <c r="A12" s="551" t="s">
        <v>47</v>
      </c>
      <c r="B12" s="551"/>
      <c r="C12" s="551"/>
      <c r="D12" s="551"/>
      <c r="E12" s="551"/>
      <c r="F12" s="551"/>
      <c r="G12" s="551"/>
      <c r="H12" s="551"/>
      <c r="I12" s="551"/>
      <c r="J12" s="551"/>
      <c r="K12" s="551"/>
      <c r="L12" s="551"/>
      <c r="M12" s="551"/>
      <c r="N12" s="25"/>
      <c r="O12" s="25"/>
      <c r="P12" s="187"/>
      <c r="Q12" s="187"/>
    </row>
    <row r="13" spans="1:17" x14ac:dyDescent="0.2">
      <c r="A13" s="99" t="s">
        <v>31</v>
      </c>
      <c r="B13" s="38" t="s">
        <v>10</v>
      </c>
      <c r="C13" s="38" t="s">
        <v>21</v>
      </c>
      <c r="D13" s="39">
        <v>36606</v>
      </c>
      <c r="E13" s="102">
        <v>4.4930000000000003</v>
      </c>
      <c r="F13" s="107">
        <v>20524</v>
      </c>
      <c r="G13" s="293">
        <v>2.4700000000000002</v>
      </c>
      <c r="H13" s="41">
        <v>8.3824260751259594</v>
      </c>
      <c r="I13" s="41">
        <v>4.2290848809696691</v>
      </c>
      <c r="J13" s="41">
        <v>5.1660205641327783</v>
      </c>
      <c r="K13" s="41">
        <v>3.3726373019018707</v>
      </c>
      <c r="L13" s="41">
        <v>3.958397499702393</v>
      </c>
      <c r="M13" s="41">
        <v>5.6973362769042524</v>
      </c>
      <c r="N13" s="186">
        <v>9.5299271967487229</v>
      </c>
      <c r="O13" s="186"/>
      <c r="P13" s="187"/>
      <c r="Q13" s="187"/>
    </row>
    <row r="14" spans="1:17" x14ac:dyDescent="0.2">
      <c r="A14" s="100" t="s">
        <v>33</v>
      </c>
      <c r="B14" s="38" t="s">
        <v>10</v>
      </c>
      <c r="C14" s="38" t="s">
        <v>22</v>
      </c>
      <c r="D14" s="39">
        <v>36091</v>
      </c>
      <c r="E14" s="103">
        <v>0.33394246</v>
      </c>
      <c r="F14" s="43">
        <v>546</v>
      </c>
      <c r="G14" s="294">
        <v>2.0903090760413967</v>
      </c>
      <c r="H14" s="17">
        <v>8.4937098238518018</v>
      </c>
      <c r="I14" s="17">
        <v>4.7579916026023295</v>
      </c>
      <c r="J14" s="17">
        <v>3.5727124793076825</v>
      </c>
      <c r="K14" s="17"/>
      <c r="L14" s="17"/>
      <c r="M14" s="17">
        <v>5.3683392199077806</v>
      </c>
      <c r="N14" s="197">
        <v>10.217767657096633</v>
      </c>
      <c r="O14" s="197"/>
      <c r="P14" s="187"/>
      <c r="Q14" s="187"/>
    </row>
    <row r="15" spans="1:17" ht="12.75" customHeight="1" x14ac:dyDescent="0.2">
      <c r="A15" s="99" t="s">
        <v>38</v>
      </c>
      <c r="B15" s="38" t="s">
        <v>10</v>
      </c>
      <c r="C15" s="38" t="s">
        <v>21</v>
      </c>
      <c r="D15" s="39">
        <v>39514</v>
      </c>
      <c r="E15" s="103">
        <v>0.44479480000000099</v>
      </c>
      <c r="F15" s="43">
        <v>1714</v>
      </c>
      <c r="G15" s="294">
        <v>1.0102785413107496</v>
      </c>
      <c r="H15" s="17">
        <v>6.2163170888510644</v>
      </c>
      <c r="I15" s="17">
        <v>3.5519781053273691</v>
      </c>
      <c r="J15" s="17">
        <v>3.160977019320832</v>
      </c>
      <c r="K15" s="17"/>
      <c r="L15" s="17"/>
      <c r="M15" s="17">
        <v>5.6298054165729194</v>
      </c>
      <c r="N15" s="197">
        <v>8.19466811184415</v>
      </c>
      <c r="O15" s="197"/>
      <c r="P15" s="187"/>
      <c r="Q15" s="187"/>
    </row>
    <row r="16" spans="1:17" x14ac:dyDescent="0.2">
      <c r="A16" s="97" t="s">
        <v>39</v>
      </c>
      <c r="B16" s="14" t="s">
        <v>10</v>
      </c>
      <c r="C16" s="14" t="s">
        <v>22</v>
      </c>
      <c r="D16" s="50">
        <v>38360</v>
      </c>
      <c r="E16" s="103">
        <v>0.34699999999999998</v>
      </c>
      <c r="F16" s="43">
        <v>2145</v>
      </c>
      <c r="G16" s="294">
        <v>1.35</v>
      </c>
      <c r="H16" s="45">
        <v>2.5299999999999998</v>
      </c>
      <c r="I16" s="44">
        <v>1.81</v>
      </c>
      <c r="J16" s="44">
        <v>1.89</v>
      </c>
      <c r="K16" s="44">
        <v>1.98</v>
      </c>
      <c r="L16" s="44"/>
      <c r="M16" s="44">
        <v>2.35</v>
      </c>
      <c r="N16" s="197">
        <v>3.87</v>
      </c>
      <c r="O16" s="197"/>
      <c r="P16" s="187"/>
      <c r="Q16" s="187"/>
    </row>
    <row r="17" spans="1:17" x14ac:dyDescent="0.2">
      <c r="A17" s="97" t="s">
        <v>19</v>
      </c>
      <c r="B17" s="13" t="s">
        <v>10</v>
      </c>
      <c r="C17" s="13" t="s">
        <v>21</v>
      </c>
      <c r="D17" s="50">
        <v>39182</v>
      </c>
      <c r="E17" s="103">
        <v>9.6000000000000002E-2</v>
      </c>
      <c r="F17" s="43">
        <v>297</v>
      </c>
      <c r="G17" s="294">
        <v>2.06</v>
      </c>
      <c r="H17" s="44">
        <v>2.85</v>
      </c>
      <c r="I17" s="44">
        <v>1.0900000000000001</v>
      </c>
      <c r="J17" s="44">
        <v>0.79</v>
      </c>
      <c r="K17" s="45">
        <v>0.52</v>
      </c>
      <c r="L17" s="45"/>
      <c r="M17" s="44">
        <v>-0.09</v>
      </c>
      <c r="N17" s="197">
        <v>4.63</v>
      </c>
      <c r="O17" s="197"/>
      <c r="P17" s="187"/>
      <c r="Q17" s="187"/>
    </row>
    <row r="18" spans="1:17" x14ac:dyDescent="0.2">
      <c r="A18" s="100" t="s">
        <v>43</v>
      </c>
      <c r="B18" s="13" t="s">
        <v>10</v>
      </c>
      <c r="C18" s="13" t="s">
        <v>21</v>
      </c>
      <c r="D18" s="42">
        <v>38245</v>
      </c>
      <c r="E18" s="104">
        <v>8.7251759999999994</v>
      </c>
      <c r="F18" s="40">
        <v>27585</v>
      </c>
      <c r="G18" s="295">
        <v>2.44</v>
      </c>
      <c r="H18" s="46">
        <v>6.98</v>
      </c>
      <c r="I18" s="46">
        <v>3.59</v>
      </c>
      <c r="J18" s="46">
        <v>3.58</v>
      </c>
      <c r="K18" s="47">
        <v>4.0199999999999996</v>
      </c>
      <c r="L18" s="47"/>
      <c r="M18" s="46">
        <v>5.34</v>
      </c>
      <c r="N18" s="184">
        <v>7.98</v>
      </c>
      <c r="O18" s="184"/>
      <c r="P18" s="187"/>
      <c r="Q18" s="187"/>
    </row>
    <row r="19" spans="1:17" ht="12.75" customHeight="1" x14ac:dyDescent="0.2">
      <c r="A19" s="100" t="s">
        <v>40</v>
      </c>
      <c r="B19" s="38" t="s">
        <v>10</v>
      </c>
      <c r="C19" s="38" t="s">
        <v>35</v>
      </c>
      <c r="D19" s="39">
        <v>39078</v>
      </c>
      <c r="E19" s="111">
        <v>4.8710463980507113</v>
      </c>
      <c r="F19" s="72">
        <v>13448</v>
      </c>
      <c r="G19" s="297">
        <v>7.9691125044053956</v>
      </c>
      <c r="H19" s="15">
        <v>12.283623974888513</v>
      </c>
      <c r="I19" s="15">
        <v>3.3052061379366116</v>
      </c>
      <c r="J19" s="15">
        <v>3.4176579793744111</v>
      </c>
      <c r="K19" s="16">
        <v>-1.946635899093041</v>
      </c>
      <c r="L19" s="16"/>
      <c r="M19" s="16">
        <v>-3.2041002683241393</v>
      </c>
      <c r="N19" s="198">
        <v>14.108840905945662</v>
      </c>
      <c r="O19" s="198"/>
      <c r="P19" s="187"/>
      <c r="Q19" s="187"/>
    </row>
    <row r="20" spans="1:17" ht="12.75" customHeight="1" x14ac:dyDescent="0.2">
      <c r="A20" s="57" t="s">
        <v>47</v>
      </c>
      <c r="B20" s="58" t="s">
        <v>10</v>
      </c>
      <c r="C20" s="58"/>
      <c r="D20" s="59"/>
      <c r="E20" s="112">
        <f>SUM(E13:E19)</f>
        <v>19.310959658050713</v>
      </c>
      <c r="F20" s="60">
        <f>SUM(F13:F19)</f>
        <v>66259</v>
      </c>
      <c r="G20" s="208">
        <f>($E$13*G13+$E$14*G14+$E$15*G15+$E$16*G16+$E$17*G17+$E$18*G18+$E$19*G19)/$E$20</f>
        <v>3.7812038909492305</v>
      </c>
      <c r="H20" s="208">
        <f>($E$13*H13+$E$14*H14+$E$15*H15+$E$16*H16+$E$17*H17+$E$18*H18+$E$19*H19)/$E$20</f>
        <v>8.5521890132453944</v>
      </c>
      <c r="I20" s="208">
        <f>($E$13*I13+$E$14*I14+$E$15*I15+$E$16*I16+$E$17*I17+$E$18*I18+$E$19*I19)/$E$20</f>
        <v>3.6417651281915964</v>
      </c>
      <c r="J20" s="208">
        <f>($E$13*J13+$E$14*J14+$E$15*J15+$E$16*J16+$E$17*J17+$E$18*J18+$E$19*J19)/$E$20</f>
        <v>3.8540481114385146</v>
      </c>
      <c r="K20" s="208">
        <f>($E$13*K13+$E$14*K14+$E$15*K15+$E$16*K16+$E$17*K17+$E$18*K18+$E$19*K19)/($E$20-E14-E15)</f>
        <v>2.2384413613132064</v>
      </c>
      <c r="L20" s="208">
        <f>L13</f>
        <v>3.958397499702393</v>
      </c>
      <c r="M20" s="208">
        <f>($E$13*M13+$E$14*M14+$E$15*M15+$E$16*M16+$E$17*M17+$E$18*M18+$E$19*M19)/$E$20</f>
        <v>3.1943977064295694</v>
      </c>
      <c r="N20" s="199">
        <f>E20-'2012'!E18</f>
        <v>1.0008298799939652</v>
      </c>
      <c r="O20" s="194">
        <f>N20/'2012'!E18</f>
        <v>5.465990094692727E-2</v>
      </c>
      <c r="P20" s="195">
        <f>F20-'2012'!F18</f>
        <v>-274</v>
      </c>
      <c r="Q20" s="196">
        <f>P20/'2012'!F18</f>
        <v>-4.1182571054965205E-3</v>
      </c>
    </row>
    <row r="21" spans="1:17" s="23" customFormat="1" ht="12.75" customHeight="1" x14ac:dyDescent="0.2">
      <c r="A21" s="92"/>
      <c r="B21" s="24"/>
      <c r="C21" s="24"/>
      <c r="D21" s="73"/>
      <c r="E21" s="113"/>
      <c r="F21" s="51"/>
      <c r="G21" s="51"/>
      <c r="H21" s="18"/>
      <c r="I21" s="18"/>
      <c r="J21" s="18"/>
      <c r="K21" s="18"/>
      <c r="L21" s="18"/>
      <c r="M21" s="91"/>
      <c r="N21" s="198"/>
      <c r="O21" s="198"/>
      <c r="P21" s="185"/>
      <c r="Q21" s="185"/>
    </row>
    <row r="22" spans="1:17" ht="12.75" customHeight="1" x14ac:dyDescent="0.2">
      <c r="A22" s="99" t="s">
        <v>53</v>
      </c>
      <c r="B22" s="38" t="s">
        <v>11</v>
      </c>
      <c r="C22" s="38" t="s">
        <v>21</v>
      </c>
      <c r="D22" s="39">
        <v>39367</v>
      </c>
      <c r="E22" s="104">
        <v>2.81</v>
      </c>
      <c r="F22" s="40">
        <v>3810</v>
      </c>
      <c r="G22" s="295">
        <v>1.89</v>
      </c>
      <c r="H22" s="15">
        <v>6.319929143301839</v>
      </c>
      <c r="I22" s="16">
        <v>3.1370726931201798</v>
      </c>
      <c r="J22" s="15">
        <v>4.061557593715559</v>
      </c>
      <c r="K22" s="15">
        <v>3.5096071704885823</v>
      </c>
      <c r="L22" s="15"/>
      <c r="M22" s="41">
        <v>3.3204793421855117</v>
      </c>
      <c r="N22" s="186">
        <v>7.9809716724623891</v>
      </c>
      <c r="O22" s="186"/>
      <c r="P22" s="187"/>
      <c r="Q22" s="187"/>
    </row>
    <row r="23" spans="1:17" ht="12.75" customHeight="1" x14ac:dyDescent="0.2">
      <c r="A23" s="100" t="s">
        <v>44</v>
      </c>
      <c r="B23" s="13" t="s">
        <v>11</v>
      </c>
      <c r="C23" s="13" t="s">
        <v>21</v>
      </c>
      <c r="D23" s="39">
        <v>37606</v>
      </c>
      <c r="E23" s="104">
        <v>10.726152000000001</v>
      </c>
      <c r="F23" s="40">
        <v>9095</v>
      </c>
      <c r="G23" s="295">
        <v>2.36</v>
      </c>
      <c r="H23" s="46">
        <v>6.91</v>
      </c>
      <c r="I23" s="46">
        <v>3.38</v>
      </c>
      <c r="J23" s="46">
        <v>3.26</v>
      </c>
      <c r="K23" s="47">
        <v>3.59</v>
      </c>
      <c r="L23" s="47">
        <v>3.84</v>
      </c>
      <c r="M23" s="46">
        <v>3.68</v>
      </c>
      <c r="N23" s="184">
        <v>7.9</v>
      </c>
      <c r="O23" s="184"/>
      <c r="P23" s="187"/>
      <c r="Q23" s="187"/>
    </row>
    <row r="24" spans="1:17" ht="12.75" customHeight="1" x14ac:dyDescent="0.2">
      <c r="A24" s="99" t="s">
        <v>16</v>
      </c>
      <c r="B24" s="38" t="s">
        <v>11</v>
      </c>
      <c r="C24" s="38" t="s">
        <v>26</v>
      </c>
      <c r="D24" s="39">
        <v>37834</v>
      </c>
      <c r="E24" s="111">
        <v>16.506616475508284</v>
      </c>
      <c r="F24" s="72">
        <v>32086</v>
      </c>
      <c r="G24" s="297">
        <v>4.8432881650468662</v>
      </c>
      <c r="H24" s="15">
        <v>10.235247959370009</v>
      </c>
      <c r="I24" s="15">
        <v>5.4793397085352025</v>
      </c>
      <c r="J24" s="15">
        <v>4.1875846024917784</v>
      </c>
      <c r="K24" s="16">
        <v>1.4022800747163666</v>
      </c>
      <c r="L24" s="16"/>
      <c r="M24" s="16">
        <v>3.6762758417177022</v>
      </c>
      <c r="N24" s="198">
        <v>11.702328272575247</v>
      </c>
      <c r="O24" s="198"/>
      <c r="P24" s="187"/>
      <c r="Q24" s="187"/>
    </row>
    <row r="25" spans="1:17" ht="12.75" customHeight="1" x14ac:dyDescent="0.2">
      <c r="A25" s="97" t="s">
        <v>15</v>
      </c>
      <c r="B25" s="13" t="s">
        <v>11</v>
      </c>
      <c r="C25" s="13" t="s">
        <v>24</v>
      </c>
      <c r="D25" s="42">
        <v>40834</v>
      </c>
      <c r="E25" s="103">
        <v>0.76800000000000002</v>
      </c>
      <c r="F25" s="43">
        <v>1580</v>
      </c>
      <c r="G25" s="294">
        <v>4.99</v>
      </c>
      <c r="H25" s="44">
        <v>6.58</v>
      </c>
      <c r="I25" s="44"/>
      <c r="J25" s="44"/>
      <c r="K25" s="45"/>
      <c r="L25" s="45"/>
      <c r="M25" s="16">
        <v>6.83</v>
      </c>
      <c r="N25" s="198">
        <v>7.57</v>
      </c>
      <c r="O25" s="198"/>
      <c r="P25" s="187"/>
      <c r="Q25" s="187"/>
    </row>
    <row r="26" spans="1:17" ht="13.5" customHeight="1" x14ac:dyDescent="0.2">
      <c r="A26" s="100" t="s">
        <v>18</v>
      </c>
      <c r="B26" s="38" t="s">
        <v>11</v>
      </c>
      <c r="C26" s="38" t="s">
        <v>27</v>
      </c>
      <c r="D26" s="39">
        <v>4.1063829196259997E-2</v>
      </c>
      <c r="E26" s="103">
        <v>4.1169450095400059E-2</v>
      </c>
      <c r="F26" s="43">
        <v>112</v>
      </c>
      <c r="G26" s="294">
        <v>0.9501816842221622</v>
      </c>
      <c r="H26" s="17">
        <v>8.3267450470577486</v>
      </c>
      <c r="I26" s="17">
        <v>3.9488418273807779</v>
      </c>
      <c r="J26" s="17">
        <v>2.9748326468838959</v>
      </c>
      <c r="K26" s="17"/>
      <c r="L26" s="17"/>
      <c r="M26" s="17">
        <v>4.8917121810948982</v>
      </c>
      <c r="N26" s="197">
        <v>10.957634646869518</v>
      </c>
      <c r="O26" s="197"/>
      <c r="P26" s="187"/>
      <c r="Q26" s="187"/>
    </row>
    <row r="27" spans="1:17" ht="12.75" customHeight="1" x14ac:dyDescent="0.2">
      <c r="A27" s="57" t="s">
        <v>47</v>
      </c>
      <c r="B27" s="58" t="s">
        <v>11</v>
      </c>
      <c r="C27" s="58"/>
      <c r="D27" s="59"/>
      <c r="E27" s="114">
        <f>SUM(E22:E26)</f>
        <v>30.851937925603686</v>
      </c>
      <c r="F27" s="61">
        <f>SUM(F22:F26)</f>
        <v>46683</v>
      </c>
      <c r="G27" s="209">
        <f>($E$22*G22+$E$23*G23+$E$24*G24+$E$25*G25+$E$26*G26)/($E$27)</f>
        <v>3.7094057972693046</v>
      </c>
      <c r="H27" s="209">
        <f>($E$22*H22+$E$23*H23+$E$24*H24+$E$25*H25+$E$26*H26)/($E$27)</f>
        <v>8.6290291380193889</v>
      </c>
      <c r="I27" s="209">
        <f>($E$22*I22+$E$23*I23+$E$24*I24+$E$25*I25+$E$26*I26)/($E$27-$E$25)</f>
        <v>4.5099647232870037</v>
      </c>
      <c r="J27" s="209">
        <f>($E$22*J22+$E$23*J23+$E$24*J24+$E$25*J25+$E$26*J26)/($E$27-$E$25)</f>
        <v>3.8434315966397592</v>
      </c>
      <c r="K27" s="209">
        <f>($E$22*K22+$E$23*K23+$E$24*K24+$E$25*K25+$E$26*K26)/($E$27-$E$25-$E$26)</f>
        <v>2.3804657440929513</v>
      </c>
      <c r="L27" s="209">
        <f>L23</f>
        <v>3.84</v>
      </c>
      <c r="M27" s="209">
        <f>($E$22*M22+$E$23*M23+$E$24*M24+$E$25*M25+$E$26*M26)/($E$27)</f>
        <v>3.7252924294940719</v>
      </c>
      <c r="N27" s="200">
        <f>E27-'2012'!E24</f>
        <v>2.8722948224307387</v>
      </c>
      <c r="O27" s="201">
        <f>N27/'2012'!E24</f>
        <v>0.10265659257480003</v>
      </c>
      <c r="P27" s="195">
        <f>F27-'2012'!F24</f>
        <v>1852</v>
      </c>
      <c r="Q27" s="196">
        <f>P27/'2012'!F24</f>
        <v>4.131070018513975E-2</v>
      </c>
    </row>
    <row r="28" spans="1:17" s="23" customFormat="1" ht="12.75" customHeight="1" x14ac:dyDescent="0.2">
      <c r="A28" s="92"/>
      <c r="B28" s="24"/>
      <c r="C28" s="24"/>
      <c r="D28" s="73"/>
      <c r="E28" s="115"/>
      <c r="F28" s="52"/>
      <c r="G28" s="52"/>
      <c r="H28" s="20"/>
      <c r="I28" s="20"/>
      <c r="J28" s="20"/>
      <c r="K28" s="20"/>
      <c r="L28" s="20"/>
      <c r="M28" s="93"/>
      <c r="N28" s="197"/>
      <c r="O28" s="197"/>
      <c r="P28" s="185"/>
      <c r="Q28" s="185"/>
    </row>
    <row r="29" spans="1:17" ht="12.75" customHeight="1" x14ac:dyDescent="0.2">
      <c r="A29" s="99" t="s">
        <v>32</v>
      </c>
      <c r="B29" s="38" t="s">
        <v>12</v>
      </c>
      <c r="C29" s="38" t="s">
        <v>21</v>
      </c>
      <c r="D29" s="39">
        <v>38808</v>
      </c>
      <c r="E29" s="102">
        <v>0.53900000000000003</v>
      </c>
      <c r="F29" s="107">
        <v>686</v>
      </c>
      <c r="G29" s="293">
        <v>1.04</v>
      </c>
      <c r="H29" s="15">
        <v>6.9778897657200023</v>
      </c>
      <c r="I29" s="15">
        <v>3.3225847363870908</v>
      </c>
      <c r="J29" s="15">
        <v>4.7181741260114984</v>
      </c>
      <c r="K29" s="15">
        <v>4.6650467503095205</v>
      </c>
      <c r="L29" s="15"/>
      <c r="M29" s="41">
        <v>5.5089864561313373</v>
      </c>
      <c r="N29" s="186">
        <v>8.9107508748253572</v>
      </c>
      <c r="O29" s="186"/>
      <c r="P29" s="187"/>
      <c r="Q29" s="187"/>
    </row>
    <row r="30" spans="1:17" ht="12.75" customHeight="1" x14ac:dyDescent="0.2">
      <c r="A30" s="99" t="s">
        <v>17</v>
      </c>
      <c r="B30" s="38" t="s">
        <v>12</v>
      </c>
      <c r="C30" s="38" t="s">
        <v>26</v>
      </c>
      <c r="D30" s="39">
        <v>37816</v>
      </c>
      <c r="E30" s="111">
        <v>0.92480855445322052</v>
      </c>
      <c r="F30" s="72">
        <v>1064</v>
      </c>
      <c r="G30" s="297">
        <v>3.7421291273459945</v>
      </c>
      <c r="H30" s="16">
        <v>6.85801151225649</v>
      </c>
      <c r="I30" s="16">
        <v>1.9480477528962759</v>
      </c>
      <c r="J30" s="16">
        <v>4.0529877759736932</v>
      </c>
      <c r="K30" s="16">
        <v>2.8280282940418289E-2</v>
      </c>
      <c r="L30" s="16"/>
      <c r="M30" s="16">
        <v>2.8700051332890997</v>
      </c>
      <c r="N30" s="198">
        <v>8.2924353747490631</v>
      </c>
      <c r="O30" s="198"/>
      <c r="P30" s="187"/>
      <c r="Q30" s="187"/>
    </row>
    <row r="31" spans="1:17" ht="12.75" customHeight="1" x14ac:dyDescent="0.2">
      <c r="A31" s="57" t="s">
        <v>47</v>
      </c>
      <c r="B31" s="58" t="s">
        <v>12</v>
      </c>
      <c r="C31" s="62"/>
      <c r="D31" s="63"/>
      <c r="E31" s="114">
        <f>SUM(E29:E30)</f>
        <v>1.4638085544532204</v>
      </c>
      <c r="F31" s="61">
        <f>SUM(F29:F30)</f>
        <v>1750</v>
      </c>
      <c r="G31" s="208">
        <f>($E$29*G29+$E$30*G30)/$E$31</f>
        <v>2.7471577595338146</v>
      </c>
      <c r="H31" s="208">
        <f t="shared" ref="H31:M31" si="0">($E$29*H29+$E$30*H30)/$E$31</f>
        <v>6.9021527890786958</v>
      </c>
      <c r="I31" s="208">
        <f t="shared" si="0"/>
        <v>2.4541763937268319</v>
      </c>
      <c r="J31" s="208">
        <f t="shared" si="0"/>
        <v>4.2979210642644574</v>
      </c>
      <c r="K31" s="208">
        <f t="shared" si="0"/>
        <v>1.735619072776555</v>
      </c>
      <c r="L31" s="208"/>
      <c r="M31" s="208">
        <f t="shared" si="0"/>
        <v>3.841724371221332</v>
      </c>
      <c r="N31" s="199">
        <f>E31-'2012'!E27</f>
        <v>0.14097272977133901</v>
      </c>
      <c r="O31" s="199">
        <f>N31/'2012'!E27</f>
        <v>0.10656857573783991</v>
      </c>
      <c r="P31" s="195">
        <f>F31-'2012'!F27</f>
        <v>39</v>
      </c>
      <c r="Q31" s="196">
        <f>P31/'2012'!F27</f>
        <v>2.2793687901811806E-2</v>
      </c>
    </row>
    <row r="32" spans="1:17" s="23" customFormat="1" ht="12.75" customHeight="1" x14ac:dyDescent="0.2">
      <c r="A32" s="92"/>
      <c r="B32" s="24"/>
      <c r="C32" s="24"/>
      <c r="D32" s="73"/>
      <c r="E32" s="115"/>
      <c r="F32" s="52"/>
      <c r="G32" s="52"/>
      <c r="H32" s="18"/>
      <c r="I32" s="18"/>
      <c r="J32" s="18"/>
      <c r="K32" s="18"/>
      <c r="L32" s="18"/>
      <c r="M32" s="91"/>
      <c r="N32" s="198"/>
      <c r="O32" s="198"/>
      <c r="P32" s="185"/>
      <c r="Q32" s="185"/>
    </row>
    <row r="33" spans="1:18" s="30" customFormat="1" ht="21" customHeight="1" x14ac:dyDescent="0.2">
      <c r="A33" s="80" t="s">
        <v>49</v>
      </c>
      <c r="B33" s="81"/>
      <c r="C33" s="81"/>
      <c r="D33" s="81"/>
      <c r="E33" s="114">
        <f>E31+E27+E20</f>
        <v>51.626706138107622</v>
      </c>
      <c r="F33" s="61">
        <f>F31+F27+F20</f>
        <v>114692</v>
      </c>
      <c r="G33" s="274">
        <f>($E$20*G20+$E$27*G27+$E$31*G31)/$E$33</f>
        <v>3.7089785606661003</v>
      </c>
      <c r="H33" s="274">
        <f t="shared" ref="H33:M33" si="1">($E$20*H20+$E$27*H27+$E$31*H31)/$E$33</f>
        <v>8.5513237560226987</v>
      </c>
      <c r="I33" s="274">
        <f>($E$20*I20+$E$27*I27+$E$31*I31)/$E$33</f>
        <v>4.1269256069413265</v>
      </c>
      <c r="J33" s="274">
        <f t="shared" si="1"/>
        <v>3.8602891636764327</v>
      </c>
      <c r="K33" s="274">
        <f t="shared" si="1"/>
        <v>2.3090577563309416</v>
      </c>
      <c r="L33" s="274">
        <f>($E$20*L20+$E$27*L27)/(E20+E27)</f>
        <v>3.8855788929767083</v>
      </c>
      <c r="M33" s="274">
        <f t="shared" si="1"/>
        <v>3.5300126361156403</v>
      </c>
      <c r="N33" s="186"/>
      <c r="O33" s="186"/>
      <c r="P33" s="187"/>
      <c r="Q33" s="187"/>
      <c r="R33" s="31"/>
    </row>
    <row r="34" spans="1:18" s="30" customFormat="1" ht="26.25" customHeight="1" x14ac:dyDescent="0.2">
      <c r="A34" s="546" t="s">
        <v>50</v>
      </c>
      <c r="B34" s="546"/>
      <c r="C34" s="546"/>
      <c r="D34" s="546"/>
      <c r="E34" s="116">
        <f>SUM(E10,E33)</f>
        <v>112.87443812997378</v>
      </c>
      <c r="F34" s="84">
        <f>SUM(F10, F33)</f>
        <v>199353</v>
      </c>
      <c r="G34" s="287"/>
      <c r="H34" s="537"/>
      <c r="I34" s="538"/>
      <c r="J34" s="538"/>
      <c r="K34" s="538"/>
      <c r="L34" s="538"/>
      <c r="M34" s="539"/>
      <c r="N34" s="188"/>
      <c r="O34" s="188"/>
      <c r="P34" s="187"/>
      <c r="Q34" s="187"/>
      <c r="R34" s="31"/>
    </row>
    <row r="35" spans="1:18" s="37" customFormat="1" ht="10.5" customHeight="1" x14ac:dyDescent="0.2">
      <c r="A35" s="94"/>
      <c r="B35" s="74"/>
      <c r="C35" s="74"/>
      <c r="D35" s="74"/>
      <c r="E35" s="75"/>
      <c r="F35" s="52"/>
      <c r="G35" s="52"/>
      <c r="H35" s="76"/>
      <c r="I35" s="76"/>
      <c r="J35" s="76"/>
      <c r="K35" s="76"/>
      <c r="L35" s="76"/>
      <c r="M35" s="95"/>
      <c r="N35" s="188"/>
      <c r="O35" s="188"/>
      <c r="P35" s="185"/>
      <c r="Q35" s="185"/>
      <c r="R35" s="53"/>
    </row>
    <row r="36" spans="1:18" ht="22.5" customHeight="1" x14ac:dyDescent="0.2">
      <c r="A36" s="85" t="s">
        <v>28</v>
      </c>
      <c r="B36" s="77"/>
      <c r="C36" s="77"/>
      <c r="D36" s="77"/>
      <c r="E36" s="78"/>
      <c r="F36" s="79"/>
      <c r="G36" s="79"/>
      <c r="N36" s="202"/>
      <c r="O36" s="202"/>
      <c r="P36" s="187"/>
      <c r="Q36" s="187"/>
      <c r="R36" s="2"/>
    </row>
    <row r="37" spans="1:18" ht="39" customHeight="1" thickBot="1" x14ac:dyDescent="0.25">
      <c r="A37" s="101" t="s">
        <v>45</v>
      </c>
      <c r="B37" s="38" t="s">
        <v>10</v>
      </c>
      <c r="C37" s="38" t="s">
        <v>22</v>
      </c>
      <c r="D37" s="89">
        <v>36495</v>
      </c>
      <c r="E37" s="34">
        <v>37.613</v>
      </c>
      <c r="F37" s="35">
        <v>11996</v>
      </c>
      <c r="G37" s="299">
        <v>1.89</v>
      </c>
      <c r="H37" s="298">
        <v>6.71</v>
      </c>
      <c r="I37" s="271">
        <v>4.1399999999999997</v>
      </c>
      <c r="J37" s="271">
        <v>4.32</v>
      </c>
      <c r="K37" s="271">
        <v>3.52</v>
      </c>
      <c r="L37" s="271">
        <v>5.33</v>
      </c>
      <c r="M37" s="272">
        <v>7.57</v>
      </c>
      <c r="N37" s="197">
        <v>7.43</v>
      </c>
      <c r="O37" s="197"/>
      <c r="P37" s="187"/>
      <c r="Q37" s="187"/>
    </row>
    <row r="38" spans="1:18" ht="31.5" customHeight="1" x14ac:dyDescent="0.2">
      <c r="A38" s="559" t="s">
        <v>36</v>
      </c>
      <c r="B38" s="560"/>
      <c r="C38" s="560"/>
      <c r="D38" s="561"/>
      <c r="E38" s="288">
        <f>E34+E37</f>
        <v>150.48743812997378</v>
      </c>
      <c r="F38" s="289">
        <f>F34+F37</f>
        <v>211349</v>
      </c>
      <c r="G38" s="289"/>
      <c r="H38" s="290"/>
      <c r="I38" s="290"/>
      <c r="J38" s="290"/>
      <c r="K38" s="290"/>
      <c r="L38" s="290"/>
      <c r="M38" s="290"/>
      <c r="N38" s="204">
        <f>E38-'2012'!E32</f>
        <v>8.1193285075353572</v>
      </c>
      <c r="O38" s="212">
        <f>N38/'2012'!E32</f>
        <v>5.7030528318932475E-2</v>
      </c>
      <c r="P38" s="195">
        <f>F38-'2012'!F32</f>
        <v>4204</v>
      </c>
      <c r="Q38" s="203">
        <f>P38/'2012'!F32</f>
        <v>2.0294962465905526E-2</v>
      </c>
    </row>
    <row r="39" spans="1:18" ht="41.25" customHeight="1" x14ac:dyDescent="0.2">
      <c r="A39" s="562" t="s">
        <v>78</v>
      </c>
      <c r="B39" s="563"/>
      <c r="C39" s="563"/>
      <c r="D39" s="563"/>
      <c r="E39" s="563"/>
      <c r="F39" s="563"/>
      <c r="G39" s="563"/>
      <c r="H39" s="563"/>
      <c r="I39" s="563"/>
      <c r="J39" s="563"/>
      <c r="K39" s="563"/>
      <c r="L39" s="563"/>
      <c r="M39" s="564"/>
      <c r="N39" s="21"/>
      <c r="O39" s="21"/>
    </row>
    <row r="40" spans="1:18" s="5" customFormat="1" ht="24" customHeight="1" x14ac:dyDescent="0.2">
      <c r="A40" s="556" t="s">
        <v>34</v>
      </c>
      <c r="B40" s="557"/>
      <c r="C40" s="557"/>
      <c r="D40" s="557"/>
      <c r="E40" s="557"/>
      <c r="F40" s="557"/>
      <c r="G40" s="557"/>
      <c r="H40" s="557"/>
      <c r="I40" s="557"/>
      <c r="J40" s="557"/>
      <c r="K40" s="557"/>
      <c r="L40" s="557"/>
      <c r="M40" s="558"/>
      <c r="N40" s="25"/>
      <c r="O40" s="25"/>
      <c r="P40" s="189"/>
      <c r="Q40" s="189"/>
    </row>
    <row r="41" spans="1:18" s="5" customFormat="1" ht="24" customHeight="1" x14ac:dyDescent="0.2">
      <c r="A41" s="540" t="s">
        <v>88</v>
      </c>
      <c r="B41" s="541"/>
      <c r="C41" s="541"/>
      <c r="D41" s="541"/>
      <c r="E41" s="541"/>
      <c r="F41" s="541"/>
      <c r="G41" s="541"/>
      <c r="H41" s="541"/>
      <c r="I41" s="541"/>
      <c r="J41" s="541"/>
      <c r="K41" s="541"/>
      <c r="L41" s="541"/>
      <c r="M41" s="542"/>
      <c r="N41" s="25"/>
      <c r="O41" s="25"/>
      <c r="P41" s="189"/>
      <c r="Q41" s="189"/>
    </row>
    <row r="42" spans="1:18" ht="22.5" customHeight="1" x14ac:dyDescent="0.2">
      <c r="B42" s="12"/>
      <c r="C42" s="12"/>
      <c r="D42" s="12"/>
      <c r="E42" s="554" t="s">
        <v>77</v>
      </c>
      <c r="F42" s="555"/>
      <c r="G42" s="286">
        <f>($E$10*G10+$E$20*G20+$E$27*G27+$E$31*G31+$E$37*G37)/$E$38</f>
        <v>2.5065978119266781</v>
      </c>
      <c r="H42" s="286">
        <f>($E$10*H10+$E$20*H20+$E$27*H27+$E$31*H31+$E$37*H37)/$E$38</f>
        <v>7.2640568047956409</v>
      </c>
      <c r="I42" s="286">
        <f>($E$10*I10+$E$20*I20+$E$27*I27+$E$31*I31+$E$37*I37)/$E$38</f>
        <v>4.0312423568594307</v>
      </c>
      <c r="J42" s="286">
        <f>($E$10*J10+$E$20*J20+$E$27*J27+$E$31*J31+$E$37*J37)/$E$38</f>
        <v>4.0808447962446426</v>
      </c>
      <c r="K42" s="286">
        <f>($E$10*K10+$E$20*K20+$E$27*K27+$E$31*K31+$E$37*K37)/$E$38</f>
        <v>3.2955305176060263</v>
      </c>
      <c r="L42" s="286">
        <f>($E$10*L10+$E$20*L20+$E$27*L27+$E$37*L37)/$E$38</f>
        <v>4.6719870843190785</v>
      </c>
      <c r="M42" s="286">
        <f>($E$10*M10+$E$20*M20+$E$27*M27+$E$31*M31+$E$37*M37)/$E$38</f>
        <v>5.5701280354181861</v>
      </c>
      <c r="N42" s="22"/>
      <c r="O42" s="22"/>
    </row>
    <row r="43" spans="1:18" ht="16.5" customHeight="1" x14ac:dyDescent="0.2">
      <c r="B43" s="11"/>
      <c r="C43" s="11"/>
      <c r="D43" s="11"/>
      <c r="E43" s="26"/>
      <c r="F43" s="108" t="s">
        <v>76</v>
      </c>
      <c r="G43" s="273"/>
      <c r="H43" s="273">
        <f>H42-'2012'!G35</f>
        <v>-1.5607600638885364</v>
      </c>
      <c r="I43" s="273">
        <f>I42-'2012'!H35</f>
        <v>0.96522376471420479</v>
      </c>
      <c r="J43" s="273">
        <f>J42-'2012'!I35</f>
        <v>-0.60924501828950817</v>
      </c>
      <c r="K43" s="273">
        <f>K42-'2012'!J35</f>
        <v>0.93554924316147225</v>
      </c>
      <c r="L43" s="273"/>
      <c r="M43" s="273">
        <f>M42-'2012'!K35</f>
        <v>0.32058781750239884</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H47" s="7"/>
      <c r="I47" s="7"/>
      <c r="J47" s="7"/>
      <c r="K47" s="7"/>
      <c r="L47" s="7"/>
      <c r="M47" s="7"/>
      <c r="N47" s="177"/>
      <c r="O47" s="177"/>
      <c r="P47" s="182"/>
    </row>
    <row r="48" spans="1:18" x14ac:dyDescent="0.2">
      <c r="H48" s="6"/>
      <c r="I48" s="6"/>
      <c r="J48" s="6"/>
      <c r="K48" s="6"/>
      <c r="L48" s="6"/>
      <c r="M48" s="6"/>
      <c r="N48" s="191"/>
      <c r="O48" s="191"/>
    </row>
  </sheetData>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0" zoomScaleNormal="90" workbookViewId="0">
      <selection activeCell="F47" sqref="F4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20" t="s">
        <v>84</v>
      </c>
      <c r="B1" s="520"/>
      <c r="C1" s="520"/>
      <c r="D1" s="520"/>
      <c r="E1" s="520"/>
      <c r="F1" s="520"/>
      <c r="G1" s="520"/>
      <c r="H1" s="520"/>
      <c r="I1" s="520"/>
      <c r="J1" s="520"/>
      <c r="K1" s="520"/>
      <c r="L1" s="520"/>
      <c r="M1" s="520"/>
      <c r="N1" s="19"/>
      <c r="O1" s="19"/>
      <c r="P1" s="178"/>
      <c r="Q1" s="178"/>
    </row>
    <row r="2" spans="1:17" ht="24" customHeight="1" x14ac:dyDescent="0.2">
      <c r="A2" s="521" t="s">
        <v>0</v>
      </c>
      <c r="B2" s="525" t="s">
        <v>13</v>
      </c>
      <c r="C2" s="508" t="s">
        <v>20</v>
      </c>
      <c r="D2" s="524" t="s">
        <v>41</v>
      </c>
      <c r="E2" s="522" t="s">
        <v>1</v>
      </c>
      <c r="F2" s="523" t="s">
        <v>2</v>
      </c>
      <c r="G2" s="565" t="s">
        <v>3</v>
      </c>
      <c r="H2" s="566"/>
      <c r="I2" s="566"/>
      <c r="J2" s="566"/>
      <c r="K2" s="566"/>
      <c r="L2" s="566"/>
      <c r="M2" s="567"/>
      <c r="N2" s="25"/>
      <c r="O2" s="25"/>
    </row>
    <row r="3" spans="1:17" ht="42.75" customHeight="1" x14ac:dyDescent="0.2">
      <c r="A3" s="521"/>
      <c r="B3" s="525"/>
      <c r="C3" s="508"/>
      <c r="D3" s="524"/>
      <c r="E3" s="522"/>
      <c r="F3" s="523"/>
      <c r="G3" s="292" t="s">
        <v>81</v>
      </c>
      <c r="H3" s="32" t="s">
        <v>4</v>
      </c>
      <c r="I3" s="32" t="s">
        <v>5</v>
      </c>
      <c r="J3" s="32" t="s">
        <v>6</v>
      </c>
      <c r="K3" s="32" t="s">
        <v>7</v>
      </c>
      <c r="L3" s="291" t="s">
        <v>82</v>
      </c>
      <c r="M3" s="33" t="s">
        <v>8</v>
      </c>
      <c r="N3" s="526" t="s">
        <v>73</v>
      </c>
      <c r="O3" s="527"/>
      <c r="P3" s="526" t="s">
        <v>74</v>
      </c>
      <c r="Q3" s="528"/>
    </row>
    <row r="4" spans="1:17" ht="26.25" customHeight="1" x14ac:dyDescent="0.2">
      <c r="A4" s="531" t="s">
        <v>51</v>
      </c>
      <c r="B4" s="532"/>
      <c r="C4" s="532"/>
      <c r="D4" s="532"/>
      <c r="E4" s="532"/>
      <c r="F4" s="532"/>
      <c r="G4" s="532"/>
      <c r="H4" s="532"/>
      <c r="I4" s="532"/>
      <c r="J4" s="532"/>
      <c r="K4" s="532"/>
      <c r="L4" s="532"/>
      <c r="M4" s="533"/>
      <c r="N4" s="176"/>
      <c r="O4" s="176"/>
    </row>
    <row r="5" spans="1:17" ht="23.25" customHeight="1" x14ac:dyDescent="0.2">
      <c r="A5" s="550" t="s">
        <v>46</v>
      </c>
      <c r="B5" s="550"/>
      <c r="C5" s="550"/>
      <c r="D5" s="550"/>
      <c r="E5" s="550"/>
      <c r="F5" s="550"/>
      <c r="G5" s="550"/>
      <c r="H5" s="550"/>
      <c r="I5" s="550"/>
      <c r="J5" s="550"/>
      <c r="K5" s="550"/>
      <c r="L5" s="550"/>
      <c r="M5" s="550"/>
      <c r="N5" s="25"/>
      <c r="O5" s="25"/>
    </row>
    <row r="6" spans="1:17" x14ac:dyDescent="0.2">
      <c r="A6" s="96" t="s">
        <v>30</v>
      </c>
      <c r="B6" s="38" t="s">
        <v>10</v>
      </c>
      <c r="C6" s="38" t="s">
        <v>29</v>
      </c>
      <c r="D6" s="39">
        <v>36433</v>
      </c>
      <c r="E6" s="102">
        <v>13.521000000000001</v>
      </c>
      <c r="F6" s="107">
        <v>26291</v>
      </c>
      <c r="G6" s="293">
        <v>2.3414160157328858</v>
      </c>
      <c r="H6" s="41">
        <v>7.8733781914433587</v>
      </c>
      <c r="I6" s="41">
        <v>3.4846642557106788</v>
      </c>
      <c r="J6" s="41">
        <v>5.0357429912318397</v>
      </c>
      <c r="K6" s="41">
        <v>3.7623743591277847</v>
      </c>
      <c r="L6" s="41">
        <v>4.0577634568152998</v>
      </c>
      <c r="M6" s="41">
        <v>5.9485945191655176</v>
      </c>
      <c r="N6" s="180">
        <v>8.8409450407435095</v>
      </c>
      <c r="O6" s="180"/>
    </row>
    <row r="7" spans="1:17" s="2" customFormat="1" ht="12.75" customHeight="1" x14ac:dyDescent="0.2">
      <c r="A7" s="97" t="s">
        <v>37</v>
      </c>
      <c r="B7" s="38" t="s">
        <v>10</v>
      </c>
      <c r="C7" s="38" t="s">
        <v>23</v>
      </c>
      <c r="D7" s="42">
        <v>40834</v>
      </c>
      <c r="E7" s="103">
        <v>1.194</v>
      </c>
      <c r="F7" s="43">
        <v>1996</v>
      </c>
      <c r="G7" s="294">
        <v>1.52</v>
      </c>
      <c r="H7" s="44">
        <v>6.83</v>
      </c>
      <c r="I7" s="44"/>
      <c r="J7" s="44"/>
      <c r="K7" s="45"/>
      <c r="L7" s="45"/>
      <c r="M7" s="16">
        <v>6.48</v>
      </c>
      <c r="N7" s="181">
        <v>7.84</v>
      </c>
      <c r="O7" s="181"/>
      <c r="P7" s="182"/>
      <c r="Q7" s="182"/>
    </row>
    <row r="8" spans="1:17" s="2" customFormat="1" ht="12.75" customHeight="1" x14ac:dyDescent="0.2">
      <c r="A8" s="97" t="s">
        <v>42</v>
      </c>
      <c r="B8" s="13" t="s">
        <v>10</v>
      </c>
      <c r="C8" s="13" t="s">
        <v>23</v>
      </c>
      <c r="D8" s="39">
        <v>36738</v>
      </c>
      <c r="E8" s="104">
        <v>39.496419000000003</v>
      </c>
      <c r="F8" s="40">
        <v>39356</v>
      </c>
      <c r="G8" s="295">
        <v>1.37</v>
      </c>
      <c r="H8" s="46">
        <v>6.55</v>
      </c>
      <c r="I8" s="46">
        <v>3.6</v>
      </c>
      <c r="J8" s="46">
        <v>3.9</v>
      </c>
      <c r="K8" s="47">
        <v>4.3899999999999997</v>
      </c>
      <c r="L8" s="46">
        <v>4.6900000000000004</v>
      </c>
      <c r="M8" s="46">
        <v>4.93</v>
      </c>
      <c r="N8" s="183">
        <v>7.55</v>
      </c>
      <c r="O8" s="183"/>
      <c r="P8" s="182"/>
      <c r="Q8" s="182"/>
    </row>
    <row r="9" spans="1:17" ht="12.75" customHeight="1" x14ac:dyDescent="0.2">
      <c r="A9" s="98" t="s">
        <v>14</v>
      </c>
      <c r="B9" s="48" t="s">
        <v>10</v>
      </c>
      <c r="C9" s="48" t="s">
        <v>23</v>
      </c>
      <c r="D9" s="49">
        <v>37816</v>
      </c>
      <c r="E9" s="105">
        <v>7.4922730341723618</v>
      </c>
      <c r="F9" s="54">
        <v>17608</v>
      </c>
      <c r="G9" s="296">
        <v>1.446930970391791</v>
      </c>
      <c r="H9" s="55">
        <v>7.2316792121135842</v>
      </c>
      <c r="I9" s="55">
        <v>4.5370954481375625</v>
      </c>
      <c r="J9" s="55">
        <v>4.7440140920596452</v>
      </c>
      <c r="K9" s="56">
        <v>3.5782645671906366</v>
      </c>
      <c r="L9" s="56"/>
      <c r="M9" s="56">
        <v>2.8817882756375646</v>
      </c>
      <c r="N9" s="181">
        <v>8.3358889378668088</v>
      </c>
      <c r="O9" s="181"/>
    </row>
    <row r="10" spans="1:17" s="30" customFormat="1" ht="23.25" customHeight="1" x14ac:dyDescent="0.2">
      <c r="A10" s="68" t="s">
        <v>48</v>
      </c>
      <c r="B10" s="69" t="s">
        <v>10</v>
      </c>
      <c r="C10" s="69"/>
      <c r="D10" s="70"/>
      <c r="E10" s="106">
        <f>SUM(E6:E9)</f>
        <v>61.70369203417237</v>
      </c>
      <c r="F10" s="71">
        <f>SUM(F6:F9)</f>
        <v>85251</v>
      </c>
      <c r="G10" s="300">
        <f>($E$6*G6+$E$7*G7+$E$8*G8+$E$9*G9+$E$37*G37)/($E$10+$E$37)</f>
        <v>1.634833215965525</v>
      </c>
      <c r="H10" s="300">
        <f>($E$6*H6+$E$7*H7+$E$8*H8+$E$9*H9+$E$37*H37)/($E$10+$E$37)</f>
        <v>6.879634555886736</v>
      </c>
      <c r="I10" s="300">
        <f>($E$6*I6+$E$7*I7+$E$8*I8+$E$9*I9+$E$37*I37)/($E$10+$E$37)</f>
        <v>3.6988176442381882</v>
      </c>
      <c r="J10" s="300">
        <f>($E$6*J6+$E$7*J7+$E$8*J8+$E$9*J9+$E$37*J37)/($E$10+$E$37)</f>
        <v>4.3137865486514286</v>
      </c>
      <c r="K10" s="300">
        <f>($E$6*K6+$E$7*K7+$E$8*K8+$E$9*K9+$E$37*K37)/($E$10+$E$37)</f>
        <v>3.7398621598845017</v>
      </c>
      <c r="L10" s="300">
        <f>($E$6*L6+$E$37*L37+E8*L8)/($E$6+$E$37+E8)</f>
        <v>4.7907389026933327</v>
      </c>
      <c r="M10" s="300">
        <f>($E$6*M6+$E$7*M7+$E$8*M8+$E$9*M9+$E$37*M37)/($E$10+$E$37)</f>
        <v>5.9023262094098401</v>
      </c>
      <c r="N10" s="193">
        <f>E10-'2012'!E9</f>
        <v>3.4651911176455101</v>
      </c>
      <c r="O10" s="194">
        <f>N10/'2012'!E9</f>
        <v>5.9500005376377431E-2</v>
      </c>
      <c r="P10" s="195">
        <f>F10-'2012'!F9</f>
        <v>3121</v>
      </c>
      <c r="Q10" s="196">
        <f>P10/'2012'!F9</f>
        <v>3.8000730549129426E-2</v>
      </c>
    </row>
    <row r="11" spans="1:17" s="37" customFormat="1" ht="12" customHeight="1" x14ac:dyDescent="0.2">
      <c r="A11" s="90"/>
      <c r="B11" s="64"/>
      <c r="C11" s="64"/>
      <c r="D11" s="65"/>
      <c r="E11" s="66"/>
      <c r="F11" s="67"/>
      <c r="N11" s="184"/>
      <c r="O11" s="184"/>
      <c r="P11" s="185"/>
      <c r="Q11" s="185"/>
    </row>
    <row r="12" spans="1:17" ht="21" customHeight="1" x14ac:dyDescent="0.2">
      <c r="A12" s="551" t="s">
        <v>47</v>
      </c>
      <c r="B12" s="551"/>
      <c r="C12" s="551"/>
      <c r="D12" s="551"/>
      <c r="E12" s="551"/>
      <c r="F12" s="551"/>
      <c r="G12" s="551"/>
      <c r="H12" s="551"/>
      <c r="I12" s="551"/>
      <c r="J12" s="551"/>
      <c r="K12" s="551"/>
      <c r="L12" s="551"/>
      <c r="M12" s="551"/>
      <c r="N12" s="25"/>
      <c r="O12" s="25"/>
      <c r="P12" s="187"/>
      <c r="Q12" s="187"/>
    </row>
    <row r="13" spans="1:17" x14ac:dyDescent="0.2">
      <c r="A13" s="99" t="s">
        <v>31</v>
      </c>
      <c r="B13" s="38" t="s">
        <v>10</v>
      </c>
      <c r="C13" s="38" t="s">
        <v>21</v>
      </c>
      <c r="D13" s="39">
        <v>36606</v>
      </c>
      <c r="E13" s="102">
        <v>4.5490000000000004</v>
      </c>
      <c r="F13" s="107">
        <v>20521</v>
      </c>
      <c r="G13" s="293">
        <v>2.96</v>
      </c>
      <c r="H13" s="41">
        <v>9.9154163159569375</v>
      </c>
      <c r="I13" s="41">
        <v>4.2880218510768175</v>
      </c>
      <c r="J13" s="41">
        <v>5.5372925303540876</v>
      </c>
      <c r="K13" s="41">
        <v>3.2945373161920033</v>
      </c>
      <c r="L13" s="41">
        <v>3.7893007978483606</v>
      </c>
      <c r="M13" s="41">
        <v>5.6981144662505923</v>
      </c>
      <c r="N13" s="186">
        <v>11.077094063840009</v>
      </c>
      <c r="O13" s="186"/>
      <c r="P13" s="187"/>
      <c r="Q13" s="187"/>
    </row>
    <row r="14" spans="1:17" x14ac:dyDescent="0.2">
      <c r="A14" s="100" t="s">
        <v>33</v>
      </c>
      <c r="B14" s="38" t="s">
        <v>10</v>
      </c>
      <c r="C14" s="38" t="s">
        <v>22</v>
      </c>
      <c r="D14" s="39">
        <v>36091</v>
      </c>
      <c r="E14" s="103">
        <v>0.33368907999999997</v>
      </c>
      <c r="F14" s="43">
        <v>544</v>
      </c>
      <c r="G14" s="294">
        <v>2.6755094105093802</v>
      </c>
      <c r="H14" s="17">
        <v>8.3713484985412876</v>
      </c>
      <c r="I14" s="17">
        <v>4.7443524046121954</v>
      </c>
      <c r="J14" s="17">
        <v>3.5014062926565837</v>
      </c>
      <c r="K14" s="17"/>
      <c r="L14" s="17"/>
      <c r="M14" s="17">
        <v>5.3956364687567815</v>
      </c>
      <c r="N14" s="197">
        <v>10.066090200739207</v>
      </c>
      <c r="O14" s="197"/>
      <c r="P14" s="187"/>
      <c r="Q14" s="187"/>
    </row>
    <row r="15" spans="1:17" ht="12.75" customHeight="1" x14ac:dyDescent="0.2">
      <c r="A15" s="99" t="s">
        <v>38</v>
      </c>
      <c r="B15" s="38" t="s">
        <v>10</v>
      </c>
      <c r="C15" s="38" t="s">
        <v>21</v>
      </c>
      <c r="D15" s="39">
        <v>39514</v>
      </c>
      <c r="E15" s="103">
        <v>0.44465579500000085</v>
      </c>
      <c r="F15" s="43">
        <v>1713</v>
      </c>
      <c r="G15" s="294">
        <v>1.4550494217314025</v>
      </c>
      <c r="H15" s="17">
        <v>7.1563284659640125</v>
      </c>
      <c r="I15" s="17">
        <v>3.3860955974111207</v>
      </c>
      <c r="J15" s="17">
        <v>3.1253989436672125</v>
      </c>
      <c r="K15" s="17"/>
      <c r="L15" s="17"/>
      <c r="M15" s="17">
        <v>5.6242633213078985</v>
      </c>
      <c r="N15" s="197">
        <v>9.1552616536589184</v>
      </c>
      <c r="O15" s="197"/>
      <c r="P15" s="187"/>
      <c r="Q15" s="187"/>
    </row>
    <row r="16" spans="1:17" x14ac:dyDescent="0.2">
      <c r="A16" s="97" t="s">
        <v>39</v>
      </c>
      <c r="B16" s="14" t="s">
        <v>10</v>
      </c>
      <c r="C16" s="14" t="s">
        <v>22</v>
      </c>
      <c r="D16" s="50">
        <v>38360</v>
      </c>
      <c r="E16" s="103">
        <v>0.34200000000000003</v>
      </c>
      <c r="F16" s="43">
        <v>2134</v>
      </c>
      <c r="G16" s="294">
        <v>1.29</v>
      </c>
      <c r="H16" s="45">
        <v>3.22</v>
      </c>
      <c r="I16" s="44">
        <v>1.61</v>
      </c>
      <c r="J16" s="44">
        <v>1.84</v>
      </c>
      <c r="K16" s="44">
        <v>1.92</v>
      </c>
      <c r="L16" s="44"/>
      <c r="M16" s="44">
        <v>2.3199999999999998</v>
      </c>
      <c r="N16" s="197">
        <v>4.5599999999999996</v>
      </c>
      <c r="O16" s="197"/>
      <c r="P16" s="187"/>
      <c r="Q16" s="187"/>
    </row>
    <row r="17" spans="1:17" x14ac:dyDescent="0.2">
      <c r="A17" s="97" t="s">
        <v>19</v>
      </c>
      <c r="B17" s="13" t="s">
        <v>10</v>
      </c>
      <c r="C17" s="13" t="s">
        <v>21</v>
      </c>
      <c r="D17" s="50">
        <v>39182</v>
      </c>
      <c r="E17" s="103">
        <v>9.4E-2</v>
      </c>
      <c r="F17" s="43">
        <v>293</v>
      </c>
      <c r="G17" s="294">
        <v>2.2200000000000002</v>
      </c>
      <c r="H17" s="44">
        <v>4.09</v>
      </c>
      <c r="I17" s="44">
        <v>1.06</v>
      </c>
      <c r="J17" s="44">
        <v>0.87</v>
      </c>
      <c r="K17" s="45">
        <v>0.45</v>
      </c>
      <c r="L17" s="45"/>
      <c r="M17" s="44">
        <v>-0.06</v>
      </c>
      <c r="N17" s="197">
        <v>5.9</v>
      </c>
      <c r="O17" s="197"/>
      <c r="P17" s="187"/>
      <c r="Q17" s="187"/>
    </row>
    <row r="18" spans="1:17" x14ac:dyDescent="0.2">
      <c r="A18" s="100" t="s">
        <v>43</v>
      </c>
      <c r="B18" s="13" t="s">
        <v>10</v>
      </c>
      <c r="C18" s="13" t="s">
        <v>21</v>
      </c>
      <c r="D18" s="42">
        <v>38245</v>
      </c>
      <c r="E18" s="104">
        <v>8.779814</v>
      </c>
      <c r="F18" s="40">
        <v>27571</v>
      </c>
      <c r="G18" s="295">
        <v>2.48</v>
      </c>
      <c r="H18" s="46">
        <v>8.33</v>
      </c>
      <c r="I18" s="46">
        <v>3.75</v>
      </c>
      <c r="J18" s="46">
        <v>4.0199999999999996</v>
      </c>
      <c r="K18" s="47">
        <v>3.82</v>
      </c>
      <c r="L18" s="47"/>
      <c r="M18" s="46">
        <v>5.3</v>
      </c>
      <c r="N18" s="184">
        <v>9.33</v>
      </c>
      <c r="O18" s="184"/>
      <c r="P18" s="187"/>
      <c r="Q18" s="187"/>
    </row>
    <row r="19" spans="1:17" ht="12.75" customHeight="1" x14ac:dyDescent="0.2">
      <c r="A19" s="100" t="s">
        <v>40</v>
      </c>
      <c r="B19" s="38" t="s">
        <v>10</v>
      </c>
      <c r="C19" s="38" t="s">
        <v>35</v>
      </c>
      <c r="D19" s="39">
        <v>39078</v>
      </c>
      <c r="E19" s="111">
        <v>4.9937118893046932</v>
      </c>
      <c r="F19" s="72">
        <v>13460</v>
      </c>
      <c r="G19" s="297">
        <v>9.6767679994142384</v>
      </c>
      <c r="H19" s="15">
        <v>20.82147434914825</v>
      </c>
      <c r="I19" s="15">
        <v>4.1650598785492488</v>
      </c>
      <c r="J19" s="15">
        <v>6.0393347688692867</v>
      </c>
      <c r="K19" s="16">
        <v>-2.0955998857231761</v>
      </c>
      <c r="L19" s="16"/>
      <c r="M19" s="16">
        <v>-2.9259594563841196</v>
      </c>
      <c r="N19" s="198">
        <v>22.641398705696414</v>
      </c>
      <c r="O19" s="198"/>
      <c r="P19" s="187"/>
      <c r="Q19" s="187"/>
    </row>
    <row r="20" spans="1:17" ht="12.75" customHeight="1" x14ac:dyDescent="0.2">
      <c r="A20" s="57" t="s">
        <v>47</v>
      </c>
      <c r="B20" s="58" t="s">
        <v>10</v>
      </c>
      <c r="C20" s="58"/>
      <c r="D20" s="59"/>
      <c r="E20" s="112">
        <f>SUM(E13:E19)</f>
        <v>19.536870764304695</v>
      </c>
      <c r="F20" s="60">
        <f>SUM(F13:F19)</f>
        <v>66236</v>
      </c>
      <c r="G20" s="208">
        <f>($E$13*G13+$E$14*G14+$E$15*G15+$E$16*G16+$E$17*G17+$E$18*G18+$E$19*G19)/$E$20</f>
        <v>4.3892195221202508</v>
      </c>
      <c r="H20" s="208">
        <f>($E$13*H13+$E$14*H14+$E$15*H15+$E$16*H16+$E$17*H17+$E$18*H18+$E$19*H19)/$E$20</f>
        <v>11.756168975293344</v>
      </c>
      <c r="I20" s="208">
        <f>($E$13*I13+$E$14*I14+$E$15*I15+$E$16*I16+$E$17*I17+$E$18*I18+$E$19*I19)/$E$20</f>
        <v>3.9396620617083111</v>
      </c>
      <c r="J20" s="208">
        <f>($E$13*J13+$E$14*J14+$E$15*J15+$E$16*J16+$E$17*J17+$E$18*J18+$E$19*J19)/$E$20</f>
        <v>4.8069039698747309</v>
      </c>
      <c r="K20" s="208">
        <f>($E$13*K13+$E$14*K14+$E$15*K15+$E$16*K16+$E$17*K17+$E$18*K18+$E$19*K19)/($E$20-E14-E15)</f>
        <v>2.0662528545963861</v>
      </c>
      <c r="L20" s="208">
        <f>L13</f>
        <v>3.7893007978483606</v>
      </c>
      <c r="M20" s="208">
        <f>($E$13*M13+$E$14*M14+$E$15*M15+$E$16*M16+$E$17*M17+$E$18*M18+$E$19*M19)/$E$20</f>
        <v>3.2211639923771678</v>
      </c>
      <c r="N20" s="199">
        <f>E20-'2012'!E18</f>
        <v>1.2267409862479468</v>
      </c>
      <c r="O20" s="194">
        <f>N20/'2012'!E18</f>
        <v>6.6997940545353185E-2</v>
      </c>
      <c r="P20" s="195">
        <f>F20-'2012'!F18</f>
        <v>-297</v>
      </c>
      <c r="Q20" s="196">
        <f>P20/'2012'!F18</f>
        <v>-4.4639502201914844E-3</v>
      </c>
    </row>
    <row r="21" spans="1:17" s="23" customFormat="1" ht="12.75" customHeight="1" x14ac:dyDescent="0.2">
      <c r="A21" s="92"/>
      <c r="B21" s="24"/>
      <c r="C21" s="24"/>
      <c r="D21" s="73"/>
      <c r="E21" s="113"/>
      <c r="F21" s="51"/>
      <c r="G21" s="51"/>
      <c r="H21" s="18"/>
      <c r="I21" s="18"/>
      <c r="J21" s="18"/>
      <c r="K21" s="18"/>
      <c r="L21" s="18"/>
      <c r="M21" s="91"/>
      <c r="N21" s="198"/>
      <c r="O21" s="198"/>
      <c r="P21" s="185"/>
      <c r="Q21" s="185"/>
    </row>
    <row r="22" spans="1:17" ht="12.75" customHeight="1" x14ac:dyDescent="0.2">
      <c r="A22" s="99" t="s">
        <v>53</v>
      </c>
      <c r="B22" s="38" t="s">
        <v>11</v>
      </c>
      <c r="C22" s="38" t="s">
        <v>21</v>
      </c>
      <c r="D22" s="39">
        <v>39367</v>
      </c>
      <c r="E22" s="104">
        <v>2.8170000000000002</v>
      </c>
      <c r="F22" s="40">
        <v>3835</v>
      </c>
      <c r="G22" s="295">
        <v>1.81</v>
      </c>
      <c r="H22" s="15">
        <v>7.212905723496732</v>
      </c>
      <c r="I22" s="16">
        <v>3.1112357937169488</v>
      </c>
      <c r="J22" s="15">
        <v>4.2992138102365685</v>
      </c>
      <c r="K22" s="15">
        <v>3.4262559199181641</v>
      </c>
      <c r="L22" s="15"/>
      <c r="M22" s="41">
        <v>3.254475402978585</v>
      </c>
      <c r="N22" s="186">
        <v>8.9907195551804477</v>
      </c>
      <c r="O22" s="186"/>
      <c r="P22" s="187"/>
      <c r="Q22" s="187"/>
    </row>
    <row r="23" spans="1:17" ht="12.75" customHeight="1" x14ac:dyDescent="0.2">
      <c r="A23" s="100" t="s">
        <v>44</v>
      </c>
      <c r="B23" s="13" t="s">
        <v>11</v>
      </c>
      <c r="C23" s="13" t="s">
        <v>21</v>
      </c>
      <c r="D23" s="39">
        <v>37606</v>
      </c>
      <c r="E23" s="104">
        <v>10.891282</v>
      </c>
      <c r="F23" s="40">
        <v>9184</v>
      </c>
      <c r="G23" s="295">
        <v>2.29</v>
      </c>
      <c r="H23" s="46">
        <v>8.3699999999999992</v>
      </c>
      <c r="I23" s="46">
        <v>3.45</v>
      </c>
      <c r="J23" s="46">
        <v>3.81</v>
      </c>
      <c r="K23" s="47">
        <v>3.48</v>
      </c>
      <c r="L23" s="47">
        <v>3.64</v>
      </c>
      <c r="M23" s="46">
        <v>3.46</v>
      </c>
      <c r="N23" s="184">
        <v>9.36</v>
      </c>
      <c r="O23" s="184"/>
      <c r="P23" s="187"/>
      <c r="Q23" s="187"/>
    </row>
    <row r="24" spans="1:17" ht="12.75" customHeight="1" x14ac:dyDescent="0.2">
      <c r="A24" s="99" t="s">
        <v>16</v>
      </c>
      <c r="B24" s="38" t="s">
        <v>11</v>
      </c>
      <c r="C24" s="38" t="s">
        <v>26</v>
      </c>
      <c r="D24" s="39">
        <v>37834</v>
      </c>
      <c r="E24" s="111">
        <v>16.784792993726246</v>
      </c>
      <c r="F24" s="72">
        <v>32309</v>
      </c>
      <c r="G24" s="297">
        <v>5.0695769374325517</v>
      </c>
      <c r="H24" s="15">
        <v>13.465982767507366</v>
      </c>
      <c r="I24" s="15">
        <v>5.3250158612761833</v>
      </c>
      <c r="J24" s="15">
        <v>5.0772291750565968</v>
      </c>
      <c r="K24" s="16">
        <v>1.2550371453464049</v>
      </c>
      <c r="L24" s="16"/>
      <c r="M24" s="16">
        <v>3.6666865989813946</v>
      </c>
      <c r="N24" s="198">
        <v>14.927306951704811</v>
      </c>
      <c r="O24" s="198"/>
      <c r="P24" s="187"/>
      <c r="Q24" s="187"/>
    </row>
    <row r="25" spans="1:17" ht="12.75" customHeight="1" x14ac:dyDescent="0.2">
      <c r="A25" s="97" t="s">
        <v>15</v>
      </c>
      <c r="B25" s="13" t="s">
        <v>11</v>
      </c>
      <c r="C25" s="13" t="s">
        <v>24</v>
      </c>
      <c r="D25" s="42">
        <v>40834</v>
      </c>
      <c r="E25" s="103">
        <v>0.80541338399999995</v>
      </c>
      <c r="F25" s="43">
        <v>1642</v>
      </c>
      <c r="G25" s="294">
        <v>4.9800000000000004</v>
      </c>
      <c r="H25" s="44">
        <v>8.52</v>
      </c>
      <c r="I25" s="44"/>
      <c r="J25" s="44"/>
      <c r="K25" s="45"/>
      <c r="L25" s="45"/>
      <c r="M25" s="16">
        <v>6.44</v>
      </c>
      <c r="N25" s="198">
        <v>9.51</v>
      </c>
      <c r="O25" s="198"/>
      <c r="P25" s="187"/>
      <c r="Q25" s="187"/>
    </row>
    <row r="26" spans="1:17" ht="13.5" customHeight="1" x14ac:dyDescent="0.2">
      <c r="A26" s="100" t="s">
        <v>18</v>
      </c>
      <c r="B26" s="38" t="s">
        <v>11</v>
      </c>
      <c r="C26" s="38" t="s">
        <v>27</v>
      </c>
      <c r="D26" s="39">
        <v>4.1063829196259997E-2</v>
      </c>
      <c r="E26" s="103">
        <v>4.0861175662860072E-2</v>
      </c>
      <c r="F26" s="43">
        <v>111</v>
      </c>
      <c r="G26" s="294">
        <v>0.95077605744922078</v>
      </c>
      <c r="H26" s="17">
        <v>9.1989314016625912</v>
      </c>
      <c r="I26" s="17">
        <v>3.880041807780743</v>
      </c>
      <c r="J26" s="17">
        <v>3.0273961042990072</v>
      </c>
      <c r="K26" s="17"/>
      <c r="L26" s="17"/>
      <c r="M26" s="17">
        <v>4.8054071760352368</v>
      </c>
      <c r="N26" s="197">
        <v>11.802561845703519</v>
      </c>
      <c r="O26" s="197"/>
      <c r="P26" s="187"/>
      <c r="Q26" s="187"/>
    </row>
    <row r="27" spans="1:17" ht="12.75" customHeight="1" x14ac:dyDescent="0.2">
      <c r="A27" s="57" t="s">
        <v>47</v>
      </c>
      <c r="B27" s="58" t="s">
        <v>11</v>
      </c>
      <c r="C27" s="58"/>
      <c r="D27" s="59"/>
      <c r="E27" s="114">
        <f>SUM(E22:E26)</f>
        <v>31.339349553389109</v>
      </c>
      <c r="F27" s="61">
        <f>SUM(F22:F26)</f>
        <v>47081</v>
      </c>
      <c r="G27" s="209">
        <f>($E$22*G22+$E$23*G23+$E$24*G24+$E$25*G25+$E$26*G26)/($E$27)</f>
        <v>3.802931950369882</v>
      </c>
      <c r="H27" s="209">
        <f>($E$22*H22+$E$23*H23+$E$24*H24+$E$25*H25+$E$26*H26)/($E$27)</f>
        <v>11.000244901990927</v>
      </c>
      <c r="I27" s="209">
        <f>($E$22*I22+$E$23*I23+$E$24*I24+$E$25*I25+$E$26*I26)/($E$27-$E$25)</f>
        <v>4.4500357034490952</v>
      </c>
      <c r="J27" s="209">
        <f>($E$22*J22+$E$23*J23+$E$24*J24+$E$25*J25+$E$26*J26)/($E$27-$E$25)</f>
        <v>4.5506944339455488</v>
      </c>
      <c r="K27" s="209">
        <f>($E$22*K22+$E$23*K23+$E$24*K24+$E$25*K25+$E$26*K26)/($E$27-$E$25-$E$26)</f>
        <v>2.2503129967903828</v>
      </c>
      <c r="L27" s="209">
        <f>L23</f>
        <v>3.64</v>
      </c>
      <c r="M27" s="209">
        <f>($E$22*M22+$E$23*M23+$E$24*M24+$E$25*M25+$E$26*M26)/($E$27)</f>
        <v>3.6305630738392489</v>
      </c>
      <c r="N27" s="200">
        <f>E27-'2012'!E24</f>
        <v>3.3597064502161622</v>
      </c>
      <c r="O27" s="201">
        <f>N27/'2012'!E24</f>
        <v>0.12007681577021849</v>
      </c>
      <c r="P27" s="195">
        <f>F27-'2012'!F24</f>
        <v>2250</v>
      </c>
      <c r="Q27" s="196">
        <f>P27/'2012'!F24</f>
        <v>5.0188485646093108E-2</v>
      </c>
    </row>
    <row r="28" spans="1:17" s="23" customFormat="1" ht="12.75" customHeight="1" x14ac:dyDescent="0.2">
      <c r="A28" s="92"/>
      <c r="B28" s="24"/>
      <c r="C28" s="24"/>
      <c r="D28" s="73"/>
      <c r="E28" s="115"/>
      <c r="F28" s="52"/>
      <c r="G28" s="52"/>
      <c r="H28" s="20"/>
      <c r="I28" s="20"/>
      <c r="J28" s="20"/>
      <c r="K28" s="20"/>
      <c r="L28" s="20"/>
      <c r="M28" s="93"/>
      <c r="N28" s="197"/>
      <c r="O28" s="197"/>
      <c r="P28" s="185"/>
      <c r="Q28" s="185"/>
    </row>
    <row r="29" spans="1:17" ht="12.75" customHeight="1" x14ac:dyDescent="0.2">
      <c r="A29" s="99" t="s">
        <v>32</v>
      </c>
      <c r="B29" s="38" t="s">
        <v>12</v>
      </c>
      <c r="C29" s="38" t="s">
        <v>21</v>
      </c>
      <c r="D29" s="39">
        <v>38808</v>
      </c>
      <c r="E29" s="102">
        <v>0.54600000000000004</v>
      </c>
      <c r="F29" s="107">
        <v>689</v>
      </c>
      <c r="G29" s="293">
        <v>0.01</v>
      </c>
      <c r="H29" s="15">
        <v>8.6355926993551648</v>
      </c>
      <c r="I29" s="15">
        <v>2.8986896041186982</v>
      </c>
      <c r="J29" s="15">
        <v>5.1503524605332807</v>
      </c>
      <c r="K29" s="15">
        <v>4.3784640799304331</v>
      </c>
      <c r="L29" s="15"/>
      <c r="M29" s="41">
        <v>5.2884840811283862</v>
      </c>
      <c r="N29" s="186">
        <v>10.617737498914593</v>
      </c>
      <c r="O29" s="186"/>
      <c r="P29" s="187"/>
      <c r="Q29" s="187"/>
    </row>
    <row r="30" spans="1:17" ht="12.75" customHeight="1" x14ac:dyDescent="0.2">
      <c r="A30" s="99" t="s">
        <v>17</v>
      </c>
      <c r="B30" s="38" t="s">
        <v>12</v>
      </c>
      <c r="C30" s="38" t="s">
        <v>26</v>
      </c>
      <c r="D30" s="39">
        <v>37816</v>
      </c>
      <c r="E30" s="111">
        <v>0.92767423049972231</v>
      </c>
      <c r="F30" s="72">
        <v>1068</v>
      </c>
      <c r="G30" s="297">
        <v>1.8282949372043111</v>
      </c>
      <c r="H30" s="16">
        <v>9.824417750172131</v>
      </c>
      <c r="I30" s="16">
        <v>1.2823949113615729</v>
      </c>
      <c r="J30" s="16">
        <v>5.1497368984555036</v>
      </c>
      <c r="K30" s="16">
        <v>-0.59789766929906341</v>
      </c>
      <c r="L30" s="16"/>
      <c r="M30" s="16">
        <v>2.6515723314371353</v>
      </c>
      <c r="N30" s="198">
        <v>11.223395876702558</v>
      </c>
      <c r="O30" s="198"/>
      <c r="P30" s="187"/>
      <c r="Q30" s="187"/>
    </row>
    <row r="31" spans="1:17" ht="12.75" customHeight="1" x14ac:dyDescent="0.2">
      <c r="A31" s="57" t="s">
        <v>47</v>
      </c>
      <c r="B31" s="58" t="s">
        <v>12</v>
      </c>
      <c r="C31" s="62"/>
      <c r="D31" s="63"/>
      <c r="E31" s="114">
        <f>SUM(E29:E30)</f>
        <v>1.4736742304997223</v>
      </c>
      <c r="F31" s="61">
        <f>SUM(F29:F30)</f>
        <v>1757</v>
      </c>
      <c r="G31" s="208">
        <f>($E$29*G29+$E$30*G30)/$E$31</f>
        <v>1.1546121006815475</v>
      </c>
      <c r="H31" s="208">
        <f>($E$29*H29+$E$30*H30)/$E$31</f>
        <v>9.3839550859604106</v>
      </c>
      <c r="I31" s="208">
        <f>($E$29*I29+$E$30*I30)/$E$31</f>
        <v>1.8812361504773143</v>
      </c>
      <c r="J31" s="208">
        <f>($E$29*J29+$E$30*J30)/$E$31</f>
        <v>5.1499649657498283</v>
      </c>
      <c r="K31" s="208">
        <f>($E$29*K29+$E$30*K30)/$E$31</f>
        <v>1.245856844992701</v>
      </c>
      <c r="L31" s="208"/>
      <c r="M31" s="208">
        <f>($E$29*M29+$E$30*M30)/$E$31</f>
        <v>3.6285547509798879</v>
      </c>
      <c r="N31" s="199">
        <f>E31-'2012'!E27</f>
        <v>0.15083840581784091</v>
      </c>
      <c r="O31" s="199">
        <f>N31/'2012'!E27</f>
        <v>0.11402655038777385</v>
      </c>
      <c r="P31" s="195">
        <f>F31-'2012'!F27</f>
        <v>46</v>
      </c>
      <c r="Q31" s="196">
        <f>P31/'2012'!F27</f>
        <v>2.6884862653419054E-2</v>
      </c>
    </row>
    <row r="32" spans="1:17" s="23" customFormat="1" ht="12.75" customHeight="1" x14ac:dyDescent="0.2">
      <c r="A32" s="92"/>
      <c r="B32" s="24"/>
      <c r="C32" s="24"/>
      <c r="D32" s="73"/>
      <c r="E32" s="115"/>
      <c r="F32" s="52"/>
      <c r="G32" s="52"/>
      <c r="H32" s="18"/>
      <c r="I32" s="18"/>
      <c r="J32" s="18"/>
      <c r="K32" s="18"/>
      <c r="L32" s="18"/>
      <c r="M32" s="91"/>
      <c r="N32" s="198"/>
      <c r="O32" s="198"/>
      <c r="P32" s="185"/>
      <c r="Q32" s="185"/>
    </row>
    <row r="33" spans="1:18" s="30" customFormat="1" ht="21" customHeight="1" x14ac:dyDescent="0.2">
      <c r="A33" s="80" t="s">
        <v>49</v>
      </c>
      <c r="B33" s="81"/>
      <c r="C33" s="81"/>
      <c r="D33" s="81"/>
      <c r="E33" s="114">
        <f>E31+E27+E20</f>
        <v>52.349894548193525</v>
      </c>
      <c r="F33" s="61">
        <f>F31+F27+F20</f>
        <v>115074</v>
      </c>
      <c r="G33" s="274">
        <f>($E$20*G20+$E$27*G27+$E$31*G31)/$E$33</f>
        <v>3.9471817882840052</v>
      </c>
      <c r="H33" s="274">
        <f>($E$20*H20+$E$27*H27+$E$31*H31)/$E$33</f>
        <v>11.236854858586538</v>
      </c>
      <c r="I33" s="274">
        <f>($E$20*I20+$E$27*I27+$E$31*I31)/$E$33</f>
        <v>4.1872524122226622</v>
      </c>
      <c r="J33" s="274">
        <f>($E$20*J20+$E$27*J27+$E$31*J31)/$E$33</f>
        <v>4.6631810431865208</v>
      </c>
      <c r="K33" s="274">
        <f>($E$20*K20+$E$27*K27+$E$31*K31)/$E$33</f>
        <v>2.1533462234800442</v>
      </c>
      <c r="L33" s="274">
        <f>($E$20*L20+$E$27*L27)/(E20+E27)</f>
        <v>3.6973326865548732</v>
      </c>
      <c r="M33" s="274">
        <f>($E$20*M20+$E$27*M27+$E$31*M31)/$E$33</f>
        <v>3.4777196607197047</v>
      </c>
      <c r="N33" s="186"/>
      <c r="O33" s="186"/>
      <c r="P33" s="187"/>
      <c r="Q33" s="187"/>
      <c r="R33" s="31"/>
    </row>
    <row r="34" spans="1:18" s="30" customFormat="1" ht="26.25" customHeight="1" x14ac:dyDescent="0.2">
      <c r="A34" s="546" t="s">
        <v>50</v>
      </c>
      <c r="B34" s="546"/>
      <c r="C34" s="546"/>
      <c r="D34" s="546"/>
      <c r="E34" s="116">
        <f>SUM(E10,E33)</f>
        <v>114.0535865823659</v>
      </c>
      <c r="F34" s="84">
        <f>SUM(F10, F33)</f>
        <v>200325</v>
      </c>
      <c r="G34" s="287"/>
      <c r="H34" s="537"/>
      <c r="I34" s="538"/>
      <c r="J34" s="538"/>
      <c r="K34" s="538"/>
      <c r="L34" s="538"/>
      <c r="M34" s="539"/>
      <c r="N34" s="188"/>
      <c r="O34" s="188"/>
      <c r="P34" s="187"/>
      <c r="Q34" s="187"/>
      <c r="R34" s="31"/>
    </row>
    <row r="35" spans="1:18" s="37" customFormat="1" ht="10.5" customHeight="1" x14ac:dyDescent="0.2">
      <c r="A35" s="94"/>
      <c r="B35" s="74"/>
      <c r="C35" s="74"/>
      <c r="D35" s="74"/>
      <c r="E35" s="75"/>
      <c r="F35" s="52"/>
      <c r="G35" s="52"/>
      <c r="H35" s="76"/>
      <c r="I35" s="76"/>
      <c r="J35" s="76"/>
      <c r="K35" s="76"/>
      <c r="L35" s="76"/>
      <c r="M35" s="95"/>
      <c r="N35" s="188"/>
      <c r="O35" s="188"/>
      <c r="P35" s="185"/>
      <c r="Q35" s="185"/>
      <c r="R35" s="53"/>
    </row>
    <row r="36" spans="1:18" ht="22.5" customHeight="1" x14ac:dyDescent="0.2">
      <c r="A36" s="85" t="s">
        <v>28</v>
      </c>
      <c r="B36" s="77"/>
      <c r="C36" s="77"/>
      <c r="D36" s="77"/>
      <c r="E36" s="78"/>
      <c r="F36" s="79"/>
      <c r="G36" s="79"/>
      <c r="N36" s="202"/>
      <c r="O36" s="202"/>
      <c r="P36" s="187"/>
      <c r="Q36" s="187"/>
      <c r="R36" s="2"/>
    </row>
    <row r="37" spans="1:18" ht="39" customHeight="1" thickBot="1" x14ac:dyDescent="0.25">
      <c r="A37" s="101" t="s">
        <v>45</v>
      </c>
      <c r="B37" s="38" t="s">
        <v>10</v>
      </c>
      <c r="C37" s="38" t="s">
        <v>22</v>
      </c>
      <c r="D37" s="89">
        <v>36495</v>
      </c>
      <c r="E37" s="34">
        <v>37.613999999999997</v>
      </c>
      <c r="F37" s="35">
        <v>12006</v>
      </c>
      <c r="G37" s="299">
        <v>1.7</v>
      </c>
      <c r="H37" s="298">
        <v>6.8</v>
      </c>
      <c r="I37" s="271">
        <v>3.83</v>
      </c>
      <c r="J37" s="271">
        <v>4.54</v>
      </c>
      <c r="K37" s="271">
        <v>3.2</v>
      </c>
      <c r="L37" s="271">
        <v>5.16</v>
      </c>
      <c r="M37" s="272">
        <v>7.49</v>
      </c>
      <c r="N37" s="197">
        <v>7.52</v>
      </c>
      <c r="O37" s="197"/>
      <c r="P37" s="187"/>
      <c r="Q37" s="187"/>
    </row>
    <row r="38" spans="1:18" ht="31.5" customHeight="1" x14ac:dyDescent="0.2">
      <c r="A38" s="559" t="s">
        <v>36</v>
      </c>
      <c r="B38" s="560"/>
      <c r="C38" s="560"/>
      <c r="D38" s="561"/>
      <c r="E38" s="288">
        <f>E34+E37</f>
        <v>151.66758658236589</v>
      </c>
      <c r="F38" s="289">
        <f>F34+F37</f>
        <v>212331</v>
      </c>
      <c r="G38" s="289"/>
      <c r="H38" s="290"/>
      <c r="I38" s="290"/>
      <c r="J38" s="290"/>
      <c r="K38" s="290"/>
      <c r="L38" s="290"/>
      <c r="M38" s="290"/>
      <c r="N38" s="204">
        <f>E38-'2012'!E32</f>
        <v>9.2994769599274605</v>
      </c>
      <c r="O38" s="212">
        <f>N38/'2012'!E32</f>
        <v>6.5319944084316087E-2</v>
      </c>
      <c r="P38" s="195">
        <f>F38-'2012'!F32</f>
        <v>5186</v>
      </c>
      <c r="Q38" s="203">
        <f>P38/'2012'!F32</f>
        <v>2.503560307996814E-2</v>
      </c>
    </row>
    <row r="39" spans="1:18" ht="41.25" customHeight="1" x14ac:dyDescent="0.2">
      <c r="A39" s="562" t="s">
        <v>78</v>
      </c>
      <c r="B39" s="563"/>
      <c r="C39" s="563"/>
      <c r="D39" s="563"/>
      <c r="E39" s="563"/>
      <c r="F39" s="563"/>
      <c r="G39" s="563"/>
      <c r="H39" s="563"/>
      <c r="I39" s="563"/>
      <c r="J39" s="563"/>
      <c r="K39" s="563"/>
      <c r="L39" s="563"/>
      <c r="M39" s="564"/>
      <c r="N39" s="21"/>
      <c r="O39" s="21"/>
    </row>
    <row r="40" spans="1:18" s="5" customFormat="1" ht="24" customHeight="1" x14ac:dyDescent="0.2">
      <c r="A40" s="556" t="s">
        <v>34</v>
      </c>
      <c r="B40" s="557"/>
      <c r="C40" s="557"/>
      <c r="D40" s="557"/>
      <c r="E40" s="557"/>
      <c r="F40" s="557"/>
      <c r="G40" s="557"/>
      <c r="H40" s="557"/>
      <c r="I40" s="557"/>
      <c r="J40" s="557"/>
      <c r="K40" s="557"/>
      <c r="L40" s="557"/>
      <c r="M40" s="558"/>
      <c r="N40" s="25"/>
      <c r="O40" s="25"/>
      <c r="P40" s="189"/>
      <c r="Q40" s="189"/>
    </row>
    <row r="41" spans="1:18" s="5" customFormat="1" ht="24" customHeight="1" x14ac:dyDescent="0.2">
      <c r="A41" s="540" t="s">
        <v>88</v>
      </c>
      <c r="B41" s="541"/>
      <c r="C41" s="541"/>
      <c r="D41" s="541"/>
      <c r="E41" s="541"/>
      <c r="F41" s="541"/>
      <c r="G41" s="541"/>
      <c r="H41" s="541"/>
      <c r="I41" s="541"/>
      <c r="J41" s="541"/>
      <c r="K41" s="541"/>
      <c r="L41" s="541"/>
      <c r="M41" s="542"/>
      <c r="N41" s="25"/>
      <c r="O41" s="25"/>
      <c r="P41" s="189"/>
      <c r="Q41" s="189"/>
    </row>
    <row r="42" spans="1:18" ht="22.5" customHeight="1" x14ac:dyDescent="0.2">
      <c r="B42" s="12"/>
      <c r="C42" s="12"/>
      <c r="D42" s="12"/>
      <c r="E42" s="554" t="s">
        <v>77</v>
      </c>
      <c r="F42" s="555"/>
      <c r="G42" s="286">
        <f>($E$10*G10+$E$20*G20+$E$27*G27+$E$31*G31+$E$37*G37)/$E$38</f>
        <v>2.4491297319000016</v>
      </c>
      <c r="H42" s="286">
        <f>($E$10*H10+$E$20*H20+$E$27*H27+$E$31*H31+$E$37*H37)/$E$38</f>
        <v>8.3638320318069557</v>
      </c>
      <c r="I42" s="286">
        <f>($E$10*I10+$E$20*I20+$E$27*I27+$E$31*I31+$E$37*I37)/$E$38</f>
        <v>3.8999403917852908</v>
      </c>
      <c r="J42" s="286">
        <f>($E$10*J10+$E$20*J20+$E$27*J27+$E$31*J31+$E$37*J37)/$E$38</f>
        <v>4.4904858573669566</v>
      </c>
      <c r="K42" s="286">
        <f>($E$10*K10+$E$20*K20+$E$27*K27+$E$31*K31+$E$37*K37)/$E$38</f>
        <v>3.0583696961301206</v>
      </c>
      <c r="L42" s="286">
        <f>($E$10*L10+$E$20*L20+$E$27*L27+$E$37*L37)/$E$38</f>
        <v>4.468989356857751</v>
      </c>
      <c r="M42" s="286">
        <f>($E$10*M10+$E$20*M20+$E$27*M27+$E$31*M31+$E$37*M37)/$E$38</f>
        <v>5.4591917421185681</v>
      </c>
      <c r="N42" s="22"/>
      <c r="O42" s="22"/>
    </row>
    <row r="43" spans="1:18" ht="16.5" customHeight="1" x14ac:dyDescent="0.2">
      <c r="B43" s="11"/>
      <c r="C43" s="11"/>
      <c r="D43" s="11"/>
      <c r="E43" s="26"/>
      <c r="F43" s="108" t="s">
        <v>76</v>
      </c>
      <c r="G43" s="273"/>
      <c r="H43" s="273">
        <f>H42-'2012'!G35</f>
        <v>-0.46098483687722158</v>
      </c>
      <c r="I43" s="273">
        <f>I42-'2012'!H35</f>
        <v>0.83392179964006496</v>
      </c>
      <c r="J43" s="273">
        <f>J42-'2012'!I35</f>
        <v>-0.19960395716719415</v>
      </c>
      <c r="K43" s="273">
        <f>K42-'2012'!J35</f>
        <v>0.69838842168556647</v>
      </c>
      <c r="L43" s="273"/>
      <c r="M43" s="273">
        <f>M42-'2012'!K35</f>
        <v>0.20965152420278077</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1" t="s">
        <v>85</v>
      </c>
      <c r="E47" s="29">
        <f>E38-'2012'!E32</f>
        <v>9.2994769599274605</v>
      </c>
      <c r="F47" s="302">
        <f>E47/'2012'!E32</f>
        <v>6.5319944084316087E-2</v>
      </c>
      <c r="H47" s="7"/>
      <c r="I47" s="7"/>
      <c r="J47" s="7"/>
      <c r="K47" s="7"/>
      <c r="L47" s="7"/>
      <c r="M47" s="7"/>
      <c r="N47" s="177"/>
      <c r="O47" s="177"/>
      <c r="P47" s="182"/>
    </row>
    <row r="48" spans="1:18" x14ac:dyDescent="0.2">
      <c r="A48" s="1" t="s">
        <v>86</v>
      </c>
      <c r="E48" s="301">
        <f>F38-'2012'!F32</f>
        <v>5186</v>
      </c>
      <c r="F48" s="303">
        <f>E48/'2012'!F32</f>
        <v>2.503560307996814E-2</v>
      </c>
      <c r="H48" s="6"/>
      <c r="I48" s="6"/>
      <c r="J48" s="6"/>
      <c r="K48" s="6"/>
      <c r="L48" s="6"/>
      <c r="M48" s="6"/>
      <c r="N48" s="191"/>
      <c r="O48" s="191"/>
    </row>
  </sheetData>
  <mergeCells count="20">
    <mergeCell ref="N3:O3"/>
    <mergeCell ref="P3:Q3"/>
    <mergeCell ref="E42:F42"/>
    <mergeCell ref="A4:M4"/>
    <mergeCell ref="H34:M34"/>
    <mergeCell ref="A40:M40"/>
    <mergeCell ref="A38:D38"/>
    <mergeCell ref="A34:D34"/>
    <mergeCell ref="A39:M39"/>
    <mergeCell ref="A12:M12"/>
    <mergeCell ref="A41:M41"/>
    <mergeCell ref="A5:M5"/>
    <mergeCell ref="A1:M1"/>
    <mergeCell ref="A2:A3"/>
    <mergeCell ref="E2:E3"/>
    <mergeCell ref="F2:F3"/>
    <mergeCell ref="D2:D3"/>
    <mergeCell ref="B2:B3"/>
    <mergeCell ref="C2:C3"/>
    <mergeCell ref="G2:M2"/>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topLeftCell="A32" zoomScaleNormal="90" workbookViewId="0">
      <selection activeCell="D58" sqref="D58"/>
    </sheetView>
  </sheetViews>
  <sheetFormatPr defaultRowHeight="12.75" x14ac:dyDescent="0.2"/>
  <cols>
    <col min="1" max="1" width="36.85546875" style="304" customWidth="1"/>
    <col min="2" max="2" width="8.5703125" style="309" customWidth="1"/>
    <col min="3" max="3" width="8.85546875" style="309" customWidth="1"/>
    <col min="4" max="4" width="11.42578125" style="304" customWidth="1"/>
    <col min="5" max="5" width="13.5703125" style="308" customWidth="1"/>
    <col min="6" max="6" width="11.5703125" style="307" customWidth="1"/>
    <col min="7" max="7" width="9.5703125" style="307" customWidth="1"/>
    <col min="8" max="13" width="9" style="304" customWidth="1"/>
    <col min="14" max="15" width="9" style="306" hidden="1" customWidth="1"/>
    <col min="16" max="17" width="9.140625" style="305" hidden="1" customWidth="1"/>
    <col min="18" max="16384" width="9.140625" style="304"/>
  </cols>
  <sheetData>
    <row r="1" spans="1:17" s="462" customFormat="1" ht="27" customHeight="1" x14ac:dyDescent="0.25">
      <c r="A1" s="598" t="s">
        <v>87</v>
      </c>
      <c r="B1" s="598"/>
      <c r="C1" s="598"/>
      <c r="D1" s="598"/>
      <c r="E1" s="598"/>
      <c r="F1" s="598"/>
      <c r="G1" s="598"/>
      <c r="H1" s="598"/>
      <c r="I1" s="598"/>
      <c r="J1" s="598"/>
      <c r="K1" s="598"/>
      <c r="L1" s="598"/>
      <c r="M1" s="598"/>
      <c r="N1" s="464"/>
      <c r="O1" s="464"/>
      <c r="P1" s="463"/>
      <c r="Q1" s="463"/>
    </row>
    <row r="2" spans="1:17" ht="24" customHeight="1" x14ac:dyDescent="0.2">
      <c r="A2" s="599" t="s">
        <v>0</v>
      </c>
      <c r="B2" s="600" t="s">
        <v>13</v>
      </c>
      <c r="C2" s="601" t="s">
        <v>20</v>
      </c>
      <c r="D2" s="602" t="s">
        <v>41</v>
      </c>
      <c r="E2" s="603" t="s">
        <v>1</v>
      </c>
      <c r="F2" s="588" t="s">
        <v>2</v>
      </c>
      <c r="G2" s="589" t="s">
        <v>3</v>
      </c>
      <c r="H2" s="590"/>
      <c r="I2" s="590"/>
      <c r="J2" s="590"/>
      <c r="K2" s="590"/>
      <c r="L2" s="590"/>
      <c r="M2" s="591"/>
      <c r="N2" s="324"/>
      <c r="O2" s="324"/>
    </row>
    <row r="3" spans="1:17" ht="42.75" customHeight="1" x14ac:dyDescent="0.2">
      <c r="A3" s="599"/>
      <c r="B3" s="600"/>
      <c r="C3" s="601"/>
      <c r="D3" s="602"/>
      <c r="E3" s="603"/>
      <c r="F3" s="588"/>
      <c r="G3" s="461" t="s">
        <v>81</v>
      </c>
      <c r="H3" s="460" t="s">
        <v>4</v>
      </c>
      <c r="I3" s="460" t="s">
        <v>5</v>
      </c>
      <c r="J3" s="460" t="s">
        <v>6</v>
      </c>
      <c r="K3" s="460" t="s">
        <v>7</v>
      </c>
      <c r="L3" s="459" t="s">
        <v>82</v>
      </c>
      <c r="M3" s="458" t="s">
        <v>8</v>
      </c>
      <c r="N3" s="576" t="s">
        <v>73</v>
      </c>
      <c r="O3" s="577"/>
      <c r="P3" s="576" t="s">
        <v>74</v>
      </c>
      <c r="Q3" s="592"/>
    </row>
    <row r="4" spans="1:17" ht="26.25" customHeight="1" x14ac:dyDescent="0.2">
      <c r="A4" s="593" t="s">
        <v>51</v>
      </c>
      <c r="B4" s="594"/>
      <c r="C4" s="594"/>
      <c r="D4" s="594"/>
      <c r="E4" s="594"/>
      <c r="F4" s="594"/>
      <c r="G4" s="594"/>
      <c r="H4" s="594"/>
      <c r="I4" s="594"/>
      <c r="J4" s="594"/>
      <c r="K4" s="594"/>
      <c r="L4" s="594"/>
      <c r="M4" s="595"/>
      <c r="N4" s="457"/>
      <c r="O4" s="457"/>
    </row>
    <row r="5" spans="1:17" ht="23.25" customHeight="1" x14ac:dyDescent="0.2">
      <c r="A5" s="596" t="s">
        <v>46</v>
      </c>
      <c r="B5" s="596"/>
      <c r="C5" s="596"/>
      <c r="D5" s="596"/>
      <c r="E5" s="596"/>
      <c r="F5" s="596"/>
      <c r="G5" s="596"/>
      <c r="H5" s="596"/>
      <c r="I5" s="596"/>
      <c r="J5" s="596"/>
      <c r="K5" s="596"/>
      <c r="L5" s="596"/>
      <c r="M5" s="596"/>
      <c r="N5" s="324"/>
      <c r="O5" s="324"/>
    </row>
    <row r="6" spans="1:17" x14ac:dyDescent="0.2">
      <c r="A6" s="456" t="s">
        <v>30</v>
      </c>
      <c r="B6" s="350" t="s">
        <v>10</v>
      </c>
      <c r="C6" s="350" t="s">
        <v>29</v>
      </c>
      <c r="D6" s="397">
        <v>36433</v>
      </c>
      <c r="E6" s="403">
        <v>13.419</v>
      </c>
      <c r="F6" s="402">
        <v>26298</v>
      </c>
      <c r="G6" s="401">
        <v>1.0449497418321569</v>
      </c>
      <c r="H6" s="399">
        <v>6.3430356717720571</v>
      </c>
      <c r="I6" s="399">
        <v>3.0991356272913606</v>
      </c>
      <c r="J6" s="399">
        <v>4.1290348409091404</v>
      </c>
      <c r="K6" s="399">
        <v>3.3706533630273094</v>
      </c>
      <c r="L6" s="399">
        <v>3.8737977366990251</v>
      </c>
      <c r="M6" s="399">
        <v>5.8119337649775726</v>
      </c>
      <c r="N6" s="455">
        <v>8.8409450407435095</v>
      </c>
      <c r="O6" s="455"/>
    </row>
    <row r="7" spans="1:17" s="352" customFormat="1" ht="12.75" customHeight="1" x14ac:dyDescent="0.2">
      <c r="A7" s="419" t="s">
        <v>37</v>
      </c>
      <c r="B7" s="350" t="s">
        <v>10</v>
      </c>
      <c r="C7" s="350" t="s">
        <v>23</v>
      </c>
      <c r="D7" s="417">
        <v>40834</v>
      </c>
      <c r="E7" s="413">
        <v>1.24</v>
      </c>
      <c r="F7" s="412">
        <v>2041</v>
      </c>
      <c r="G7" s="411">
        <v>-2.15</v>
      </c>
      <c r="H7" s="416">
        <v>2.38</v>
      </c>
      <c r="I7" s="416"/>
      <c r="J7" s="416"/>
      <c r="K7" s="415"/>
      <c r="L7" s="415"/>
      <c r="M7" s="393">
        <v>3.85</v>
      </c>
      <c r="N7" s="445">
        <v>3.37</v>
      </c>
      <c r="O7" s="445"/>
      <c r="P7" s="314"/>
      <c r="Q7" s="314"/>
    </row>
    <row r="8" spans="1:17" s="352" customFormat="1" ht="12.75" customHeight="1" x14ac:dyDescent="0.2">
      <c r="A8" s="419" t="s">
        <v>42</v>
      </c>
      <c r="B8" s="418" t="s">
        <v>10</v>
      </c>
      <c r="C8" s="418" t="s">
        <v>23</v>
      </c>
      <c r="D8" s="397">
        <v>36738</v>
      </c>
      <c r="E8" s="425">
        <v>38.642888999999997</v>
      </c>
      <c r="F8" s="424">
        <v>39458</v>
      </c>
      <c r="G8" s="423">
        <v>-1.22</v>
      </c>
      <c r="H8" s="421">
        <v>3.45</v>
      </c>
      <c r="I8" s="421">
        <v>2.56</v>
      </c>
      <c r="J8" s="421">
        <v>2.96</v>
      </c>
      <c r="K8" s="422">
        <v>3.89</v>
      </c>
      <c r="L8" s="421">
        <v>4.43</v>
      </c>
      <c r="M8" s="421">
        <v>4.7</v>
      </c>
      <c r="N8" s="454">
        <v>4.4400000000000004</v>
      </c>
      <c r="O8" s="454"/>
      <c r="P8" s="314"/>
      <c r="Q8" s="314"/>
    </row>
    <row r="9" spans="1:17" ht="12.75" customHeight="1" x14ac:dyDescent="0.2">
      <c r="A9" s="453" t="s">
        <v>14</v>
      </c>
      <c r="B9" s="452" t="s">
        <v>10</v>
      </c>
      <c r="C9" s="452" t="s">
        <v>23</v>
      </c>
      <c r="D9" s="451">
        <v>37816</v>
      </c>
      <c r="E9" s="450">
        <v>7.5404888004857709</v>
      </c>
      <c r="F9" s="449">
        <v>17912</v>
      </c>
      <c r="G9" s="448">
        <v>-0.19541012204217223</v>
      </c>
      <c r="H9" s="447">
        <v>4.4411590215430286</v>
      </c>
      <c r="I9" s="447">
        <v>3.8590623466182361</v>
      </c>
      <c r="J9" s="447">
        <v>4.1642042082553177</v>
      </c>
      <c r="K9" s="446">
        <v>3.6048806062165761</v>
      </c>
      <c r="L9" s="446"/>
      <c r="M9" s="446">
        <v>2.6894969313952855</v>
      </c>
      <c r="N9" s="445">
        <v>5.5427122237671655</v>
      </c>
      <c r="O9" s="445"/>
    </row>
    <row r="10" spans="1:17" s="368" customFormat="1" ht="23.25" customHeight="1" x14ac:dyDescent="0.2">
      <c r="A10" s="444" t="s">
        <v>48</v>
      </c>
      <c r="B10" s="443" t="s">
        <v>10</v>
      </c>
      <c r="C10" s="443"/>
      <c r="D10" s="442"/>
      <c r="E10" s="441">
        <f>SUM(E6:E9)</f>
        <v>60.842377800485764</v>
      </c>
      <c r="F10" s="440">
        <f>SUM(F6:F9)</f>
        <v>85709</v>
      </c>
      <c r="G10" s="439">
        <f>($E$6*G6+$E$7*G7+$E$8*G8+$E$9*G9+$E$37*G37)/($E$10+$E$37)</f>
        <v>-0.36885662292624799</v>
      </c>
      <c r="H10" s="439">
        <f>($E$6*H6+$E$7*H7+$E$8*H8+$E$9*H9+$E$37*H37)/($E$10+$E$37)</f>
        <v>4.2728533353731759</v>
      </c>
      <c r="I10" s="439">
        <f>($E$6*I6+$E$7*I7+$E$8*I8+$E$9*I9+$E$37*I37)/($E$10+$E$37)</f>
        <v>2.9629982938812329</v>
      </c>
      <c r="J10" s="439">
        <f>($E$6*J6+$E$7*J7+$E$8*J8+$E$9*J9+$E$37*J37)/($E$10+$E$37)</f>
        <v>3.5127200634519258</v>
      </c>
      <c r="K10" s="439">
        <f>($E$6*K6+$E$7*K7+$E$8*K8+$E$9*K9+$E$37*K37)/($E$10+$E$37)</f>
        <v>3.4216614265883534</v>
      </c>
      <c r="L10" s="439">
        <f>($E$6*L6+$E$37*L37+E8*L8)/($E$6+$E$37+E8)</f>
        <v>4.4921022755990094</v>
      </c>
      <c r="M10" s="439">
        <f>($E$6*M6+$E$7*M7+$E$8*M8+$E$9*M9+$E$37*M37)/($E$10+$E$37)</f>
        <v>5.6346613692721066</v>
      </c>
      <c r="N10" s="438">
        <f>E10-'[1]2012'!E9</f>
        <v>2.6038768839589039</v>
      </c>
      <c r="O10" s="428">
        <f>N10/'[1]2012'!E9</f>
        <v>4.4710575357889727E-2</v>
      </c>
      <c r="P10" s="336">
        <f>F10-'[1]2012'!F9</f>
        <v>3579</v>
      </c>
      <c r="Q10" s="386">
        <f>P10/'[1]2012'!F9</f>
        <v>4.357725557043711E-2</v>
      </c>
    </row>
    <row r="11" spans="1:17" s="358" customFormat="1" ht="12" customHeight="1" x14ac:dyDescent="0.2">
      <c r="A11" s="437"/>
      <c r="B11" s="436"/>
      <c r="C11" s="436"/>
      <c r="D11" s="435"/>
      <c r="E11" s="434"/>
      <c r="F11" s="433"/>
      <c r="N11" s="420"/>
      <c r="O11" s="420"/>
      <c r="P11" s="360"/>
      <c r="Q11" s="360"/>
    </row>
    <row r="12" spans="1:17" ht="21" customHeight="1" x14ac:dyDescent="0.2">
      <c r="A12" s="597" t="s">
        <v>47</v>
      </c>
      <c r="B12" s="597"/>
      <c r="C12" s="597"/>
      <c r="D12" s="597"/>
      <c r="E12" s="597"/>
      <c r="F12" s="597"/>
      <c r="G12" s="597"/>
      <c r="H12" s="597"/>
      <c r="I12" s="597"/>
      <c r="J12" s="597"/>
      <c r="K12" s="597"/>
      <c r="L12" s="597"/>
      <c r="M12" s="597"/>
      <c r="N12" s="324"/>
      <c r="O12" s="324"/>
      <c r="P12" s="342"/>
      <c r="Q12" s="342"/>
    </row>
    <row r="13" spans="1:17" x14ac:dyDescent="0.2">
      <c r="A13" s="398" t="s">
        <v>31</v>
      </c>
      <c r="B13" s="350" t="s">
        <v>10</v>
      </c>
      <c r="C13" s="350" t="s">
        <v>21</v>
      </c>
      <c r="D13" s="397">
        <v>36606</v>
      </c>
      <c r="E13" s="403">
        <v>4.4820000000000002</v>
      </c>
      <c r="F13" s="402">
        <v>20522</v>
      </c>
      <c r="G13" s="401">
        <v>1.2698317509922217</v>
      </c>
      <c r="H13" s="399">
        <v>7.8476225552476908</v>
      </c>
      <c r="I13" s="399">
        <v>3.6553903741341154</v>
      </c>
      <c r="J13" s="399">
        <v>4.5366244453128424</v>
      </c>
      <c r="K13" s="399">
        <v>2.8528563198489953</v>
      </c>
      <c r="L13" s="399">
        <v>3.5938538523428987</v>
      </c>
      <c r="M13" s="399">
        <v>5.5328685528972521</v>
      </c>
      <c r="N13" s="373">
        <v>11.077094063840009</v>
      </c>
      <c r="O13" s="373"/>
      <c r="P13" s="342"/>
      <c r="Q13" s="342"/>
    </row>
    <row r="14" spans="1:17" x14ac:dyDescent="0.2">
      <c r="A14" s="414" t="s">
        <v>33</v>
      </c>
      <c r="B14" s="350" t="s">
        <v>10</v>
      </c>
      <c r="C14" s="350" t="s">
        <v>22</v>
      </c>
      <c r="D14" s="397">
        <v>36091</v>
      </c>
      <c r="E14" s="413">
        <v>0.33354760500000008</v>
      </c>
      <c r="F14" s="412">
        <v>542</v>
      </c>
      <c r="G14" s="411">
        <v>1.8680589540972514</v>
      </c>
      <c r="H14" s="410">
        <v>7.0163352520360434</v>
      </c>
      <c r="I14" s="410">
        <v>4.2960627938241513</v>
      </c>
      <c r="J14" s="410">
        <v>2.9883583019860716</v>
      </c>
      <c r="K14" s="410"/>
      <c r="L14" s="410"/>
      <c r="M14" s="410">
        <v>5.1386214249855566</v>
      </c>
      <c r="N14" s="343">
        <v>8.6559645563372367</v>
      </c>
      <c r="O14" s="343"/>
      <c r="P14" s="342"/>
      <c r="Q14" s="342"/>
    </row>
    <row r="15" spans="1:17" ht="12.75" customHeight="1" x14ac:dyDescent="0.2">
      <c r="A15" s="398" t="s">
        <v>38</v>
      </c>
      <c r="B15" s="350" t="s">
        <v>10</v>
      </c>
      <c r="C15" s="350" t="s">
        <v>21</v>
      </c>
      <c r="D15" s="397">
        <v>39514</v>
      </c>
      <c r="E15" s="413">
        <v>0.44210918500000068</v>
      </c>
      <c r="F15" s="412">
        <v>1707</v>
      </c>
      <c r="G15" s="411">
        <v>0.11748590825690908</v>
      </c>
      <c r="H15" s="410">
        <v>4.9097259616248001</v>
      </c>
      <c r="I15" s="410">
        <v>2.6017876810205731</v>
      </c>
      <c r="J15" s="410">
        <v>2.4018446235605229</v>
      </c>
      <c r="K15" s="410"/>
      <c r="L15" s="410"/>
      <c r="M15" s="410">
        <v>5.2497700986899876</v>
      </c>
      <c r="N15" s="343">
        <v>6.8622357413149038</v>
      </c>
      <c r="O15" s="343"/>
      <c r="P15" s="342"/>
      <c r="Q15" s="342"/>
    </row>
    <row r="16" spans="1:17" x14ac:dyDescent="0.2">
      <c r="A16" s="419" t="s">
        <v>39</v>
      </c>
      <c r="B16" s="432" t="s">
        <v>10</v>
      </c>
      <c r="C16" s="432" t="s">
        <v>22</v>
      </c>
      <c r="D16" s="431">
        <v>38360</v>
      </c>
      <c r="E16" s="413">
        <v>0.32800000000000001</v>
      </c>
      <c r="F16" s="412">
        <v>2112</v>
      </c>
      <c r="G16" s="411">
        <v>-0.51</v>
      </c>
      <c r="H16" s="415">
        <v>1.07</v>
      </c>
      <c r="I16" s="416">
        <v>0.9</v>
      </c>
      <c r="J16" s="416">
        <v>1.25</v>
      </c>
      <c r="K16" s="416">
        <v>1.58</v>
      </c>
      <c r="L16" s="416"/>
      <c r="M16" s="416">
        <v>2.0299999999999998</v>
      </c>
      <c r="N16" s="343">
        <v>2.41</v>
      </c>
      <c r="O16" s="343"/>
      <c r="P16" s="342"/>
      <c r="Q16" s="342"/>
    </row>
    <row r="17" spans="1:17" x14ac:dyDescent="0.2">
      <c r="A17" s="419" t="s">
        <v>19</v>
      </c>
      <c r="B17" s="418" t="s">
        <v>10</v>
      </c>
      <c r="C17" s="418" t="s">
        <v>21</v>
      </c>
      <c r="D17" s="431">
        <v>39182</v>
      </c>
      <c r="E17" s="413">
        <v>9.2999999999999999E-2</v>
      </c>
      <c r="F17" s="412">
        <v>288</v>
      </c>
      <c r="G17" s="411">
        <v>0.36</v>
      </c>
      <c r="H17" s="416">
        <v>1.77</v>
      </c>
      <c r="I17" s="416">
        <v>0.51</v>
      </c>
      <c r="J17" s="416">
        <v>0.28000000000000003</v>
      </c>
      <c r="K17" s="415">
        <v>0</v>
      </c>
      <c r="L17" s="415"/>
      <c r="M17" s="416">
        <v>-0.38</v>
      </c>
      <c r="N17" s="343">
        <v>3.55</v>
      </c>
      <c r="O17" s="343"/>
      <c r="P17" s="342"/>
      <c r="Q17" s="342"/>
    </row>
    <row r="18" spans="1:17" x14ac:dyDescent="0.2">
      <c r="A18" s="414" t="s">
        <v>43</v>
      </c>
      <c r="B18" s="418" t="s">
        <v>10</v>
      </c>
      <c r="C18" s="418" t="s">
        <v>21</v>
      </c>
      <c r="D18" s="417">
        <v>38245</v>
      </c>
      <c r="E18" s="425">
        <v>8.5707769999999996</v>
      </c>
      <c r="F18" s="424">
        <v>27561</v>
      </c>
      <c r="G18" s="423">
        <v>-0.53</v>
      </c>
      <c r="H18" s="421">
        <v>4.7300000000000004</v>
      </c>
      <c r="I18" s="421">
        <v>2.65</v>
      </c>
      <c r="J18" s="421">
        <v>3.12</v>
      </c>
      <c r="K18" s="422">
        <v>3.23</v>
      </c>
      <c r="L18" s="422"/>
      <c r="M18" s="421">
        <v>4.9000000000000004</v>
      </c>
      <c r="N18" s="420">
        <v>5.73</v>
      </c>
      <c r="O18" s="420"/>
      <c r="P18" s="342"/>
      <c r="Q18" s="342"/>
    </row>
    <row r="19" spans="1:17" ht="12.75" customHeight="1" x14ac:dyDescent="0.2">
      <c r="A19" s="414" t="s">
        <v>40</v>
      </c>
      <c r="B19" s="350" t="s">
        <v>10</v>
      </c>
      <c r="C19" s="350" t="s">
        <v>35</v>
      </c>
      <c r="D19" s="397">
        <v>39078</v>
      </c>
      <c r="E19" s="396">
        <v>4.813201253302017</v>
      </c>
      <c r="F19" s="395">
        <v>13467</v>
      </c>
      <c r="G19" s="394">
        <v>4.6793133796407815</v>
      </c>
      <c r="H19" s="400">
        <v>11.507422448055893</v>
      </c>
      <c r="I19" s="400">
        <v>3.1852971278773401</v>
      </c>
      <c r="J19" s="400">
        <v>5.3387572423210239</v>
      </c>
      <c r="K19" s="393">
        <v>-1.4894070633958423</v>
      </c>
      <c r="L19" s="393"/>
      <c r="M19" s="393">
        <v>-3.5822371987966228</v>
      </c>
      <c r="N19" s="380">
        <v>13.321931394584951</v>
      </c>
      <c r="O19" s="380"/>
      <c r="P19" s="342"/>
      <c r="Q19" s="342"/>
    </row>
    <row r="20" spans="1:17" ht="12.75" customHeight="1" x14ac:dyDescent="0.2">
      <c r="A20" s="392" t="s">
        <v>47</v>
      </c>
      <c r="B20" s="391" t="s">
        <v>10</v>
      </c>
      <c r="C20" s="391"/>
      <c r="D20" s="409"/>
      <c r="E20" s="430">
        <f>SUM(E13:E19)</f>
        <v>19.062635043302016</v>
      </c>
      <c r="F20" s="429">
        <f>SUM(F13:F19)</f>
        <v>66199</v>
      </c>
      <c r="G20" s="388">
        <f>($E$13*G13+$E$14*G14+$E$15*G15+$E$16*G16+$E$17*G17+$E$18*G18+$E$19*G19)/$E$20</f>
        <v>1.2701590968778969</v>
      </c>
      <c r="H20" s="388">
        <f>($E$13*H13+$E$14*H14+$E$15*H15+$E$16*H16+$E$17*H17+$E$18*H18+$E$19*H19)/$E$20</f>
        <v>7.1410298788870747</v>
      </c>
      <c r="I20" s="388">
        <f>($E$13*I13+$E$14*I14+$E$15*I15+$E$16*I16+$E$17*I17+$E$18*I18+$E$19*I19)/$E$20</f>
        <v>3.0086785164608405</v>
      </c>
      <c r="J20" s="388">
        <f>($E$13*J13+$E$14*J14+$E$15*J15+$E$16*J16+$E$17*J17+$E$18*J18+$E$19*J19)/$E$20</f>
        <v>3.9483085736187835</v>
      </c>
      <c r="K20" s="388">
        <f>($E$13*K13+$E$14*K14+$E$15*K15+$E$16*K16+$E$17*K17+$E$18*K18+$E$19*K19)/($E$20-E14-E15)</f>
        <v>1.8493780286113028</v>
      </c>
      <c r="L20" s="388">
        <f>L13</f>
        <v>3.5938538523428987</v>
      </c>
      <c r="M20" s="388">
        <f>($E$13*M13+$E$14*M14+$E$15*M15+$E$16*M16+$E$17*M17+$E$18*M18+$E$19*M19)/$E$20</f>
        <v>2.8442312358772197</v>
      </c>
      <c r="N20" s="387">
        <f>E20-'[1]2012'!E18</f>
        <v>0.75250526524526862</v>
      </c>
      <c r="O20" s="428">
        <f>N20/'[1]2012'!E18</f>
        <v>4.109775705397168E-2</v>
      </c>
      <c r="P20" s="336">
        <f>F20-'[1]2012'!F18</f>
        <v>-334</v>
      </c>
      <c r="Q20" s="386">
        <f>P20/'[1]2012'!F18</f>
        <v>-5.020065230787729E-3</v>
      </c>
    </row>
    <row r="21" spans="1:17" s="379" customFormat="1" ht="12.75" customHeight="1" x14ac:dyDescent="0.2">
      <c r="A21" s="385"/>
      <c r="B21" s="384"/>
      <c r="C21" s="384"/>
      <c r="D21" s="383"/>
      <c r="E21" s="427"/>
      <c r="F21" s="426"/>
      <c r="G21" s="426"/>
      <c r="H21" s="382"/>
      <c r="I21" s="382"/>
      <c r="J21" s="382"/>
      <c r="K21" s="382"/>
      <c r="L21" s="382"/>
      <c r="M21" s="381"/>
      <c r="N21" s="380"/>
      <c r="O21" s="380"/>
      <c r="P21" s="360"/>
      <c r="Q21" s="360"/>
    </row>
    <row r="22" spans="1:17" ht="12.75" customHeight="1" x14ac:dyDescent="0.2">
      <c r="A22" s="398" t="s">
        <v>53</v>
      </c>
      <c r="B22" s="350" t="s">
        <v>11</v>
      </c>
      <c r="C22" s="350" t="s">
        <v>21</v>
      </c>
      <c r="D22" s="397">
        <v>39367</v>
      </c>
      <c r="E22" s="425">
        <v>2.8149999999999999</v>
      </c>
      <c r="F22" s="424">
        <v>3866</v>
      </c>
      <c r="G22" s="423">
        <v>8.9021437427185685E-2</v>
      </c>
      <c r="H22" s="400">
        <v>5.5580530534406369</v>
      </c>
      <c r="I22" s="393">
        <v>2.5582230662385408</v>
      </c>
      <c r="J22" s="400">
        <v>3.4788047309610493</v>
      </c>
      <c r="K22" s="400">
        <v>3.0367278241337559</v>
      </c>
      <c r="L22" s="400"/>
      <c r="M22" s="399">
        <v>2.8943835565869991</v>
      </c>
      <c r="N22" s="373">
        <v>8.9907195551804477</v>
      </c>
      <c r="O22" s="373"/>
      <c r="P22" s="342"/>
      <c r="Q22" s="342"/>
    </row>
    <row r="23" spans="1:17" ht="12.75" customHeight="1" x14ac:dyDescent="0.2">
      <c r="A23" s="414" t="s">
        <v>44</v>
      </c>
      <c r="B23" s="418" t="s">
        <v>11</v>
      </c>
      <c r="C23" s="418" t="s">
        <v>21</v>
      </c>
      <c r="D23" s="397">
        <v>37606</v>
      </c>
      <c r="E23" s="425">
        <v>10.629879000000001</v>
      </c>
      <c r="F23" s="424">
        <v>9257</v>
      </c>
      <c r="G23" s="423">
        <v>-1.1599999999999999</v>
      </c>
      <c r="H23" s="421">
        <v>4.2</v>
      </c>
      <c r="I23" s="421">
        <v>2.23</v>
      </c>
      <c r="J23" s="421">
        <v>2.78</v>
      </c>
      <c r="K23" s="422">
        <v>2.84</v>
      </c>
      <c r="L23" s="422">
        <v>3.29</v>
      </c>
      <c r="M23" s="421">
        <v>3.11</v>
      </c>
      <c r="N23" s="420">
        <v>5.19</v>
      </c>
      <c r="O23" s="420"/>
      <c r="P23" s="342"/>
      <c r="Q23" s="342"/>
    </row>
    <row r="24" spans="1:17" ht="12.75" customHeight="1" x14ac:dyDescent="0.2">
      <c r="A24" s="398" t="s">
        <v>16</v>
      </c>
      <c r="B24" s="350" t="s">
        <v>11</v>
      </c>
      <c r="C24" s="350" t="s">
        <v>26</v>
      </c>
      <c r="D24" s="397">
        <v>37834</v>
      </c>
      <c r="E24" s="396">
        <v>16.481520659788686</v>
      </c>
      <c r="F24" s="395">
        <v>32522</v>
      </c>
      <c r="G24" s="394">
        <v>1.8348138569672434</v>
      </c>
      <c r="H24" s="400">
        <v>8.2149469138236508</v>
      </c>
      <c r="I24" s="400">
        <v>4.4677015038891543</v>
      </c>
      <c r="J24" s="400">
        <v>4.4881040231990355</v>
      </c>
      <c r="K24" s="393">
        <v>1.5469449821895909</v>
      </c>
      <c r="L24" s="393"/>
      <c r="M24" s="393">
        <v>3.3097029999298755</v>
      </c>
      <c r="N24" s="380">
        <v>9.6723531892602068</v>
      </c>
      <c r="O24" s="380"/>
      <c r="P24" s="342"/>
      <c r="Q24" s="342"/>
    </row>
    <row r="25" spans="1:17" ht="12.75" customHeight="1" x14ac:dyDescent="0.2">
      <c r="A25" s="419" t="s">
        <v>15</v>
      </c>
      <c r="B25" s="418" t="s">
        <v>11</v>
      </c>
      <c r="C25" s="418" t="s">
        <v>24</v>
      </c>
      <c r="D25" s="417">
        <v>40834</v>
      </c>
      <c r="E25" s="413">
        <v>0.83</v>
      </c>
      <c r="F25" s="412">
        <v>1691</v>
      </c>
      <c r="G25" s="411">
        <v>0.44</v>
      </c>
      <c r="H25" s="416">
        <v>4.22</v>
      </c>
      <c r="I25" s="416"/>
      <c r="J25" s="416"/>
      <c r="K25" s="415"/>
      <c r="L25" s="415"/>
      <c r="M25" s="393">
        <v>3.41</v>
      </c>
      <c r="N25" s="380">
        <v>5.23</v>
      </c>
      <c r="O25" s="380"/>
      <c r="P25" s="342"/>
      <c r="Q25" s="342"/>
    </row>
    <row r="26" spans="1:17" ht="13.5" customHeight="1" x14ac:dyDescent="0.2">
      <c r="A26" s="414" t="s">
        <v>18</v>
      </c>
      <c r="B26" s="350" t="s">
        <v>11</v>
      </c>
      <c r="C26" s="350" t="s">
        <v>27</v>
      </c>
      <c r="D26" s="397">
        <v>4.1063829196259997E-2</v>
      </c>
      <c r="E26" s="413">
        <v>4.0654386127920078E-2</v>
      </c>
      <c r="F26" s="412">
        <v>112</v>
      </c>
      <c r="G26" s="411">
        <v>-0.7865215426201333</v>
      </c>
      <c r="H26" s="410">
        <v>5.9917320089545312</v>
      </c>
      <c r="I26" s="410">
        <v>2.9646511071317327</v>
      </c>
      <c r="J26" s="410">
        <v>2.3219403629668012</v>
      </c>
      <c r="K26" s="410"/>
      <c r="L26" s="410"/>
      <c r="M26" s="410">
        <v>4.3618639910345536</v>
      </c>
      <c r="N26" s="343">
        <v>8.4931200100729409</v>
      </c>
      <c r="O26" s="343"/>
      <c r="P26" s="342"/>
      <c r="Q26" s="342"/>
    </row>
    <row r="27" spans="1:17" ht="12.75" customHeight="1" x14ac:dyDescent="0.2">
      <c r="A27" s="392" t="s">
        <v>47</v>
      </c>
      <c r="B27" s="391" t="s">
        <v>11</v>
      </c>
      <c r="C27" s="391"/>
      <c r="D27" s="409"/>
      <c r="E27" s="376">
        <f>SUM(E22:E26)</f>
        <v>30.797054045916603</v>
      </c>
      <c r="F27" s="375">
        <f>SUM(F22:F26)</f>
        <v>47448</v>
      </c>
      <c r="G27" s="408">
        <f>($E$22*G22+$E$23*G23+$E$24*G24+$E$25*G25+$E$26*G26)/($E$27)</f>
        <v>0.60050167846460611</v>
      </c>
      <c r="H27" s="408">
        <f>($E$22*H22+$E$23*H23+$E$24*H24+$E$25*H25+$E$26*H26)/($E$27)</f>
        <v>6.4756979129890873</v>
      </c>
      <c r="I27" s="408">
        <f>($E$22*I22+$E$23*I23+$E$24*I24+$E$25*I25+$E$26*I26)/($E$27-$E$25)</f>
        <v>3.492537793339912</v>
      </c>
      <c r="J27" s="408">
        <f>($E$22*J22+$E$23*J23+$E$24*J24+$E$25*J25+$E$26*J26)/($E$27-$E$25)</f>
        <v>3.7844585926131926</v>
      </c>
      <c r="K27" s="408">
        <f>($E$22*K22+$E$23*K23+$E$24*K24+$E$25*K25+$E$26*K26)/($E$27-$E$25-$E$26)</f>
        <v>2.1463741578897384</v>
      </c>
      <c r="L27" s="408">
        <f>L23</f>
        <v>3.29</v>
      </c>
      <c r="M27" s="408">
        <f>($E$22*M22+$E$23*M23+$E$24*M24+$E$25*M25+$E$26*M26)/($E$27)</f>
        <v>3.2069035086466422</v>
      </c>
      <c r="N27" s="407">
        <f>E27-'[1]2012'!E24</f>
        <v>2.8174109427436562</v>
      </c>
      <c r="O27" s="406">
        <f>N27/'[1]2012'!E24</f>
        <v>0.10069502789419627</v>
      </c>
      <c r="P27" s="336">
        <f>F27-'[1]2012'!F24</f>
        <v>2617</v>
      </c>
      <c r="Q27" s="386">
        <f>P27/'[1]2012'!F24</f>
        <v>5.8374785304811404E-2</v>
      </c>
    </row>
    <row r="28" spans="1:17" s="379" customFormat="1" ht="12.75" customHeight="1" x14ac:dyDescent="0.2">
      <c r="A28" s="385"/>
      <c r="B28" s="384"/>
      <c r="C28" s="384"/>
      <c r="D28" s="383"/>
      <c r="E28" s="365"/>
      <c r="F28" s="364"/>
      <c r="G28" s="364"/>
      <c r="H28" s="405"/>
      <c r="I28" s="405"/>
      <c r="J28" s="405"/>
      <c r="K28" s="405"/>
      <c r="L28" s="405"/>
      <c r="M28" s="404"/>
      <c r="N28" s="343"/>
      <c r="O28" s="343"/>
      <c r="P28" s="360"/>
      <c r="Q28" s="360"/>
    </row>
    <row r="29" spans="1:17" ht="12.75" customHeight="1" x14ac:dyDescent="0.2">
      <c r="A29" s="398" t="s">
        <v>32</v>
      </c>
      <c r="B29" s="350" t="s">
        <v>12</v>
      </c>
      <c r="C29" s="350" t="s">
        <v>21</v>
      </c>
      <c r="D29" s="397">
        <v>38808</v>
      </c>
      <c r="E29" s="403">
        <v>0.55500000000000005</v>
      </c>
      <c r="F29" s="402">
        <v>692</v>
      </c>
      <c r="G29" s="401">
        <v>-2.7375525734787165</v>
      </c>
      <c r="H29" s="400">
        <v>3.9022056918168513</v>
      </c>
      <c r="I29" s="400">
        <v>1.9953757825503127</v>
      </c>
      <c r="J29" s="400">
        <v>3.8818945605345379</v>
      </c>
      <c r="K29" s="400">
        <v>3.7965764580677464</v>
      </c>
      <c r="L29" s="400"/>
      <c r="M29" s="399">
        <v>4.8233323576529319</v>
      </c>
      <c r="N29" s="373">
        <v>10.617737498914593</v>
      </c>
      <c r="O29" s="373"/>
      <c r="P29" s="342"/>
      <c r="Q29" s="342"/>
    </row>
    <row r="30" spans="1:17" ht="12.75" customHeight="1" x14ac:dyDescent="0.2">
      <c r="A30" s="398" t="s">
        <v>17</v>
      </c>
      <c r="B30" s="350" t="s">
        <v>12</v>
      </c>
      <c r="C30" s="350" t="s">
        <v>26</v>
      </c>
      <c r="D30" s="397">
        <v>37816</v>
      </c>
      <c r="E30" s="396">
        <v>0.91176266352242519</v>
      </c>
      <c r="F30" s="395">
        <v>1072</v>
      </c>
      <c r="G30" s="394">
        <v>-1.161147811010288</v>
      </c>
      <c r="H30" s="393">
        <v>4.1953701664414256</v>
      </c>
      <c r="I30" s="393">
        <v>0.46889638800555744</v>
      </c>
      <c r="J30" s="393">
        <v>4.5127729965372287</v>
      </c>
      <c r="K30" s="393">
        <v>-0.24513351793055138</v>
      </c>
      <c r="L30" s="393"/>
      <c r="M30" s="393">
        <v>2.3232440033279955</v>
      </c>
      <c r="N30" s="380">
        <v>5.5898049040193243</v>
      </c>
      <c r="O30" s="380"/>
      <c r="P30" s="342"/>
      <c r="Q30" s="342"/>
    </row>
    <row r="31" spans="1:17" ht="12.75" customHeight="1" x14ac:dyDescent="0.2">
      <c r="A31" s="392" t="s">
        <v>47</v>
      </c>
      <c r="B31" s="391" t="s">
        <v>12</v>
      </c>
      <c r="C31" s="390"/>
      <c r="D31" s="389"/>
      <c r="E31" s="376">
        <f>SUM(E29:E30)</f>
        <v>1.4667626635224251</v>
      </c>
      <c r="F31" s="375">
        <f>SUM(F29:F30)</f>
        <v>1764</v>
      </c>
      <c r="G31" s="388">
        <f>($E$29*G29+$E$30*G30)/$E$31</f>
        <v>-1.7576346625837376</v>
      </c>
      <c r="H31" s="388">
        <f>($E$29*H29+$E$30*H30)/$E$31</f>
        <v>4.0844413246710065</v>
      </c>
      <c r="I31" s="388">
        <f>($E$29*I29+$E$30*I30)/$E$31</f>
        <v>1.0464922629494977</v>
      </c>
      <c r="J31" s="388">
        <f>($E$29*J29+$E$30*J30)/$E$31</f>
        <v>4.2740584855333568</v>
      </c>
      <c r="K31" s="388">
        <f>($E$29*K29+$E$30*K30)/$E$31</f>
        <v>1.2841861821579015</v>
      </c>
      <c r="L31" s="388"/>
      <c r="M31" s="388">
        <f>($E$29*M29+$E$30*M30)/$E$31</f>
        <v>3.2692382470852954</v>
      </c>
      <c r="N31" s="387">
        <f>E31-'[1]2012'!E27</f>
        <v>0.14392683884054369</v>
      </c>
      <c r="O31" s="387">
        <f>N31/'[1]2012'!E27</f>
        <v>0.10880173953192986</v>
      </c>
      <c r="P31" s="336">
        <f>F31-'[1]2012'!F27</f>
        <v>53</v>
      </c>
      <c r="Q31" s="386">
        <f>P31/'[1]2012'!F27</f>
        <v>3.0976037405026302E-2</v>
      </c>
    </row>
    <row r="32" spans="1:17" s="379" customFormat="1" ht="12.75" customHeight="1" x14ac:dyDescent="0.2">
      <c r="A32" s="385"/>
      <c r="B32" s="384"/>
      <c r="C32" s="384"/>
      <c r="D32" s="383"/>
      <c r="E32" s="365"/>
      <c r="F32" s="364"/>
      <c r="G32" s="364"/>
      <c r="H32" s="382"/>
      <c r="I32" s="382"/>
      <c r="J32" s="382"/>
      <c r="K32" s="382"/>
      <c r="L32" s="382"/>
      <c r="M32" s="381"/>
      <c r="N32" s="380"/>
      <c r="O32" s="380"/>
      <c r="P32" s="360"/>
      <c r="Q32" s="360"/>
    </row>
    <row r="33" spans="1:18" s="368" customFormat="1" ht="21" customHeight="1" x14ac:dyDescent="0.2">
      <c r="A33" s="378" t="s">
        <v>49</v>
      </c>
      <c r="B33" s="377"/>
      <c r="C33" s="377"/>
      <c r="D33" s="377"/>
      <c r="E33" s="376">
        <f>E31+E27+E20</f>
        <v>51.326451752741043</v>
      </c>
      <c r="F33" s="375">
        <f>F31+F27+F20</f>
        <v>115411</v>
      </c>
      <c r="G33" s="374">
        <f>($E$20*G20+$E$27*G27+$E$31*G31)/$E$33</f>
        <v>0.78182355661703951</v>
      </c>
      <c r="H33" s="374">
        <f>($E$20*H20+$E$27*H27+$E$31*H31)/$E$33</f>
        <v>6.6544668372488669</v>
      </c>
      <c r="I33" s="374">
        <f>($E$20*I20+$E$27*I27+$E$31*I31)/$E$33</f>
        <v>3.2429315839250923</v>
      </c>
      <c r="J33" s="374">
        <f>($E$20*J20+$E$27*J27+$E$31*J31)/$E$33</f>
        <v>3.8593038059793443</v>
      </c>
      <c r="K33" s="374">
        <f>($E$20*K20+$E$27*K27+$E$31*K31)/$E$33</f>
        <v>2.0114309908300805</v>
      </c>
      <c r="L33" s="374">
        <f>($E$20*L20+$E$27*L27)/(E20+E27)</f>
        <v>3.406171103340605</v>
      </c>
      <c r="M33" s="374">
        <f>($E$20*M20+$E$27*M27+$E$31*M31)/$E$33</f>
        <v>3.0739884390055425</v>
      </c>
      <c r="N33" s="373"/>
      <c r="O33" s="373"/>
      <c r="P33" s="342"/>
      <c r="Q33" s="342"/>
      <c r="R33" s="369"/>
    </row>
    <row r="34" spans="1:18" s="368" customFormat="1" ht="26.25" customHeight="1" x14ac:dyDescent="0.2">
      <c r="A34" s="578" t="s">
        <v>50</v>
      </c>
      <c r="B34" s="578"/>
      <c r="C34" s="578"/>
      <c r="D34" s="578"/>
      <c r="E34" s="372">
        <f>SUM(E10,E33)</f>
        <v>112.1688295532268</v>
      </c>
      <c r="F34" s="371">
        <f>SUM(F10, F33)</f>
        <v>201120</v>
      </c>
      <c r="G34" s="370"/>
      <c r="H34" s="579"/>
      <c r="I34" s="580"/>
      <c r="J34" s="580"/>
      <c r="K34" s="580"/>
      <c r="L34" s="580"/>
      <c r="M34" s="581"/>
      <c r="N34" s="361"/>
      <c r="O34" s="361"/>
      <c r="P34" s="342"/>
      <c r="Q34" s="342"/>
      <c r="R34" s="369"/>
    </row>
    <row r="35" spans="1:18" s="358" customFormat="1" ht="10.5" customHeight="1" x14ac:dyDescent="0.2">
      <c r="A35" s="367"/>
      <c r="B35" s="366"/>
      <c r="C35" s="366"/>
      <c r="D35" s="366"/>
      <c r="E35" s="365"/>
      <c r="F35" s="364"/>
      <c r="G35" s="364"/>
      <c r="H35" s="363"/>
      <c r="I35" s="363"/>
      <c r="J35" s="363"/>
      <c r="K35" s="363"/>
      <c r="L35" s="363"/>
      <c r="M35" s="362"/>
      <c r="N35" s="361"/>
      <c r="O35" s="361"/>
      <c r="P35" s="360"/>
      <c r="Q35" s="360"/>
      <c r="R35" s="359"/>
    </row>
    <row r="36" spans="1:18" ht="22.5" customHeight="1" x14ac:dyDescent="0.2">
      <c r="A36" s="357" t="s">
        <v>28</v>
      </c>
      <c r="B36" s="356"/>
      <c r="C36" s="356"/>
      <c r="D36" s="356"/>
      <c r="E36" s="355"/>
      <c r="F36" s="354"/>
      <c r="G36" s="354"/>
      <c r="N36" s="353"/>
      <c r="O36" s="353"/>
      <c r="P36" s="342"/>
      <c r="Q36" s="342"/>
      <c r="R36" s="352"/>
    </row>
    <row r="37" spans="1:18" ht="39" customHeight="1" thickBot="1" x14ac:dyDescent="0.25">
      <c r="A37" s="351" t="s">
        <v>45</v>
      </c>
      <c r="B37" s="350" t="s">
        <v>10</v>
      </c>
      <c r="C37" s="350" t="s">
        <v>22</v>
      </c>
      <c r="D37" s="349">
        <v>36495</v>
      </c>
      <c r="E37" s="348">
        <v>37.155000000000001</v>
      </c>
      <c r="F37" s="347">
        <v>12004</v>
      </c>
      <c r="G37" s="346">
        <v>0.03</v>
      </c>
      <c r="H37" s="345">
        <v>4.41</v>
      </c>
      <c r="I37" s="345">
        <v>3.25</v>
      </c>
      <c r="J37" s="345">
        <v>3.85</v>
      </c>
      <c r="K37" s="345">
        <v>3.03</v>
      </c>
      <c r="L37" s="345">
        <v>4.78</v>
      </c>
      <c r="M37" s="344">
        <v>7.2</v>
      </c>
      <c r="N37" s="343">
        <v>5.08</v>
      </c>
      <c r="O37" s="343"/>
      <c r="P37" s="342"/>
      <c r="Q37" s="342"/>
    </row>
    <row r="38" spans="1:18" ht="31.5" customHeight="1" x14ac:dyDescent="0.2">
      <c r="A38" s="582" t="s">
        <v>36</v>
      </c>
      <c r="B38" s="583"/>
      <c r="C38" s="583"/>
      <c r="D38" s="584"/>
      <c r="E38" s="341">
        <f>E34+E37</f>
        <v>149.3238295532268</v>
      </c>
      <c r="F38" s="340">
        <f>F34+F37</f>
        <v>213124</v>
      </c>
      <c r="G38" s="340"/>
      <c r="H38" s="339"/>
      <c r="I38" s="339"/>
      <c r="J38" s="339"/>
      <c r="K38" s="339"/>
      <c r="L38" s="339"/>
      <c r="M38" s="339"/>
      <c r="N38" s="338">
        <f>E38-'[1]2012'!E32</f>
        <v>6.9557199307883764</v>
      </c>
      <c r="O38" s="337">
        <f>N38/'[1]2012'!E32</f>
        <v>4.885728938338095E-2</v>
      </c>
      <c r="P38" s="336">
        <f>F38-'[1]2012'!F32</f>
        <v>5979</v>
      </c>
      <c r="Q38" s="335">
        <f>P38/'[1]2012'!F32</f>
        <v>2.886383933959304E-2</v>
      </c>
    </row>
    <row r="39" spans="1:18" ht="41.25" customHeight="1" x14ac:dyDescent="0.2">
      <c r="A39" s="585" t="s">
        <v>78</v>
      </c>
      <c r="B39" s="586"/>
      <c r="C39" s="586"/>
      <c r="D39" s="586"/>
      <c r="E39" s="586"/>
      <c r="F39" s="586"/>
      <c r="G39" s="586"/>
      <c r="H39" s="586"/>
      <c r="I39" s="586"/>
      <c r="J39" s="586"/>
      <c r="K39" s="586"/>
      <c r="L39" s="586"/>
      <c r="M39" s="587"/>
      <c r="N39" s="334"/>
      <c r="O39" s="334"/>
    </row>
    <row r="40" spans="1:18" s="332" customFormat="1" ht="24" customHeight="1" x14ac:dyDescent="0.2">
      <c r="A40" s="568" t="s">
        <v>34</v>
      </c>
      <c r="B40" s="569"/>
      <c r="C40" s="569"/>
      <c r="D40" s="569"/>
      <c r="E40" s="569"/>
      <c r="F40" s="569"/>
      <c r="G40" s="569"/>
      <c r="H40" s="569"/>
      <c r="I40" s="569"/>
      <c r="J40" s="569"/>
      <c r="K40" s="569"/>
      <c r="L40" s="569"/>
      <c r="M40" s="570"/>
      <c r="N40" s="324"/>
      <c r="O40" s="324"/>
      <c r="P40" s="333"/>
      <c r="Q40" s="333"/>
    </row>
    <row r="41" spans="1:18" s="332" customFormat="1" ht="24" customHeight="1" x14ac:dyDescent="0.2">
      <c r="A41" s="571" t="s">
        <v>88</v>
      </c>
      <c r="B41" s="572"/>
      <c r="C41" s="572"/>
      <c r="D41" s="572"/>
      <c r="E41" s="572"/>
      <c r="F41" s="572"/>
      <c r="G41" s="572"/>
      <c r="H41" s="572"/>
      <c r="I41" s="572"/>
      <c r="J41" s="572"/>
      <c r="K41" s="572"/>
      <c r="L41" s="572"/>
      <c r="M41" s="573"/>
      <c r="N41" s="324"/>
      <c r="O41" s="324"/>
      <c r="P41" s="333"/>
      <c r="Q41" s="333"/>
    </row>
    <row r="42" spans="1:18" ht="22.5" customHeight="1" x14ac:dyDescent="0.2">
      <c r="B42" s="331"/>
      <c r="C42" s="331"/>
      <c r="D42" s="331"/>
      <c r="E42" s="574" t="s">
        <v>77</v>
      </c>
      <c r="F42" s="575"/>
      <c r="G42" s="330">
        <f>($E$10*G10+$E$20*G20+$E$27*G27+$E$31*G31+$E$37*G37)/$E$38</f>
        <v>0.12590599308778921</v>
      </c>
      <c r="H42" s="330">
        <f>($E$10*H10+$E$20*H20+$E$27*H27+$E$31*H31+$E$37*H37)/$E$38</f>
        <v>5.1256003832013324</v>
      </c>
      <c r="I42" s="330">
        <f>($E$10*I10+$E$20*I20+$E$27*I27+$E$31*I31+$E$37*I37)/$E$38</f>
        <v>3.1306308209277116</v>
      </c>
      <c r="J42" s="330">
        <f>($E$10*J10+$E$20*J20+$E$27*J27+$E$31*J31+$E$37*J37)/$E$38</f>
        <v>3.7157723818412949</v>
      </c>
      <c r="K42" s="330">
        <f>($E$10*K10+$E$20*K20+$E$27*K27+$E$31*K31+$E$37*K37)/$E$38</f>
        <v>2.8394750134338724</v>
      </c>
      <c r="L42" s="330">
        <f>($E$10*L10+$E$20*L20+$E$27*L27+$E$37*L37)/$E$38</f>
        <v>4.157017120608975</v>
      </c>
      <c r="M42" s="330">
        <f>($E$10*M10+$E$20*M20+$E$27*M27+$E$31*M31+$E$37*M37)/$E$38</f>
        <v>5.1439821588312524</v>
      </c>
      <c r="N42" s="329"/>
      <c r="O42" s="329"/>
    </row>
    <row r="43" spans="1:18" ht="16.5" customHeight="1" x14ac:dyDescent="0.2">
      <c r="B43" s="328"/>
      <c r="C43" s="328"/>
      <c r="D43" s="328"/>
      <c r="E43" s="327"/>
      <c r="F43" s="326" t="s">
        <v>76</v>
      </c>
      <c r="G43" s="325"/>
      <c r="H43" s="325">
        <f>H42-'[1]2012'!G35</f>
        <v>-3.6992164854828449</v>
      </c>
      <c r="I43" s="325">
        <f>I42-'[1]2012'!H35</f>
        <v>6.4612228782485737E-2</v>
      </c>
      <c r="J43" s="325">
        <f>J42-'[1]2012'!I35</f>
        <v>-0.97431743269285587</v>
      </c>
      <c r="K43" s="325">
        <f>K42-'[1]2012'!J35</f>
        <v>0.47949373898931835</v>
      </c>
      <c r="L43" s="325"/>
      <c r="M43" s="325">
        <f>M42-'[1]2012'!K35</f>
        <v>-0.10555805908453486</v>
      </c>
      <c r="N43" s="324"/>
      <c r="O43" s="324"/>
    </row>
    <row r="44" spans="1:18" x14ac:dyDescent="0.2">
      <c r="E44" s="323"/>
      <c r="F44" s="320"/>
      <c r="G44" s="320"/>
      <c r="H44" s="322"/>
      <c r="I44" s="322"/>
      <c r="J44" s="322"/>
      <c r="K44" s="322"/>
      <c r="L44" s="322"/>
      <c r="M44" s="322"/>
      <c r="N44" s="315"/>
      <c r="O44" s="315"/>
    </row>
    <row r="45" spans="1:18" x14ac:dyDescent="0.2">
      <c r="E45" s="321"/>
      <c r="F45" s="320"/>
      <c r="G45" s="320"/>
      <c r="H45" s="316"/>
      <c r="I45" s="316"/>
      <c r="J45" s="316"/>
      <c r="K45" s="316"/>
      <c r="L45" s="316"/>
      <c r="M45" s="316"/>
      <c r="N45" s="315"/>
      <c r="O45" s="315"/>
      <c r="P45" s="319"/>
    </row>
    <row r="46" spans="1:18" x14ac:dyDescent="0.2">
      <c r="H46" s="318"/>
      <c r="I46" s="316"/>
      <c r="J46" s="316"/>
      <c r="K46" s="316"/>
      <c r="L46" s="316"/>
      <c r="M46" s="316"/>
      <c r="N46" s="315"/>
      <c r="O46" s="315"/>
      <c r="P46" s="314"/>
    </row>
    <row r="47" spans="1:18" x14ac:dyDescent="0.2">
      <c r="A47" s="496" t="s">
        <v>96</v>
      </c>
      <c r="E47" s="308">
        <f>E38-'[1]2012'!E32</f>
        <v>6.9557199307883764</v>
      </c>
      <c r="F47" s="317">
        <f>E47/'2012'!E32</f>
        <v>4.885728938338095E-2</v>
      </c>
      <c r="H47" s="316"/>
      <c r="I47" s="316"/>
      <c r="J47" s="316"/>
      <c r="K47" s="316"/>
      <c r="L47" s="316"/>
      <c r="M47" s="316"/>
      <c r="N47" s="315"/>
      <c r="O47" s="315"/>
      <c r="P47" s="314"/>
    </row>
    <row r="48" spans="1:18" x14ac:dyDescent="0.2">
      <c r="A48" s="304" t="s">
        <v>92</v>
      </c>
      <c r="E48" s="313">
        <f>F38-'[1]2012'!F32</f>
        <v>5979</v>
      </c>
      <c r="F48" s="312">
        <f>E48/'2012'!F32</f>
        <v>2.886383933959304E-2</v>
      </c>
      <c r="H48" s="311"/>
      <c r="I48" s="311"/>
      <c r="J48" s="311"/>
      <c r="K48" s="311"/>
      <c r="L48" s="311"/>
      <c r="M48" s="311"/>
      <c r="N48" s="310"/>
      <c r="O48" s="310"/>
    </row>
  </sheetData>
  <mergeCells count="20">
    <mergeCell ref="P3:Q3"/>
    <mergeCell ref="A4:M4"/>
    <mergeCell ref="A5:M5"/>
    <mergeCell ref="A12:M12"/>
    <mergeCell ref="A1:M1"/>
    <mergeCell ref="A2:A3"/>
    <mergeCell ref="B2:B3"/>
    <mergeCell ref="C2:C3"/>
    <mergeCell ref="D2:D3"/>
    <mergeCell ref="E2:E3"/>
    <mergeCell ref="A40:M40"/>
    <mergeCell ref="A41:M41"/>
    <mergeCell ref="E42:F42"/>
    <mergeCell ref="N3:O3"/>
    <mergeCell ref="A34:D34"/>
    <mergeCell ref="H34:M34"/>
    <mergeCell ref="A38:D38"/>
    <mergeCell ref="A39:M39"/>
    <mergeCell ref="F2:F3"/>
    <mergeCell ref="G2:M2"/>
  </mergeCells>
  <phoneticPr fontId="33"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28" activePane="bottomLeft" state="frozen"/>
      <selection pane="bottomLeft" activeCell="G48" sqref="G48"/>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20" t="s">
        <v>89</v>
      </c>
      <c r="B1" s="520"/>
      <c r="C1" s="520"/>
      <c r="D1" s="520"/>
      <c r="E1" s="520"/>
      <c r="F1" s="520"/>
      <c r="G1" s="520"/>
      <c r="H1" s="520"/>
      <c r="I1" s="520"/>
      <c r="J1" s="520"/>
      <c r="K1" s="520"/>
      <c r="L1" s="520"/>
      <c r="M1" s="520"/>
      <c r="N1" s="19"/>
      <c r="O1" s="19"/>
      <c r="P1" s="178"/>
      <c r="Q1" s="178"/>
    </row>
    <row r="2" spans="1:17" ht="24" customHeight="1" x14ac:dyDescent="0.2">
      <c r="A2" s="521" t="s">
        <v>0</v>
      </c>
      <c r="B2" s="525" t="s">
        <v>13</v>
      </c>
      <c r="C2" s="508" t="s">
        <v>20</v>
      </c>
      <c r="D2" s="524" t="s">
        <v>41</v>
      </c>
      <c r="E2" s="522" t="s">
        <v>1</v>
      </c>
      <c r="F2" s="523" t="s">
        <v>2</v>
      </c>
      <c r="G2" s="565" t="s">
        <v>3</v>
      </c>
      <c r="H2" s="566"/>
      <c r="I2" s="566"/>
      <c r="J2" s="566"/>
      <c r="K2" s="566"/>
      <c r="L2" s="566"/>
      <c r="M2" s="567"/>
      <c r="N2" s="25"/>
      <c r="O2" s="25"/>
    </row>
    <row r="3" spans="1:17" ht="42.75" customHeight="1" x14ac:dyDescent="0.2">
      <c r="A3" s="521"/>
      <c r="B3" s="525"/>
      <c r="C3" s="508"/>
      <c r="D3" s="524"/>
      <c r="E3" s="522"/>
      <c r="F3" s="523"/>
      <c r="G3" s="292" t="s">
        <v>81</v>
      </c>
      <c r="H3" s="32" t="s">
        <v>4</v>
      </c>
      <c r="I3" s="32" t="s">
        <v>5</v>
      </c>
      <c r="J3" s="32" t="s">
        <v>6</v>
      </c>
      <c r="K3" s="32" t="s">
        <v>7</v>
      </c>
      <c r="L3" s="291" t="s">
        <v>82</v>
      </c>
      <c r="M3" s="33" t="s">
        <v>8</v>
      </c>
      <c r="N3" s="526" t="s">
        <v>73</v>
      </c>
      <c r="O3" s="527"/>
      <c r="P3" s="526" t="s">
        <v>74</v>
      </c>
      <c r="Q3" s="528"/>
    </row>
    <row r="4" spans="1:17" ht="26.25" customHeight="1" x14ac:dyDescent="0.2">
      <c r="A4" s="531" t="s">
        <v>51</v>
      </c>
      <c r="B4" s="532"/>
      <c r="C4" s="532"/>
      <c r="D4" s="532"/>
      <c r="E4" s="532"/>
      <c r="F4" s="532"/>
      <c r="G4" s="532"/>
      <c r="H4" s="532"/>
      <c r="I4" s="532"/>
      <c r="J4" s="532"/>
      <c r="K4" s="532"/>
      <c r="L4" s="532"/>
      <c r="M4" s="533"/>
      <c r="N4" s="176"/>
      <c r="O4" s="176"/>
    </row>
    <row r="5" spans="1:17" ht="23.25" customHeight="1" x14ac:dyDescent="0.2">
      <c r="A5" s="550" t="s">
        <v>46</v>
      </c>
      <c r="B5" s="550"/>
      <c r="C5" s="550"/>
      <c r="D5" s="550"/>
      <c r="E5" s="550"/>
      <c r="F5" s="550"/>
      <c r="G5" s="550"/>
      <c r="H5" s="550"/>
      <c r="I5" s="550"/>
      <c r="J5" s="550"/>
      <c r="K5" s="550"/>
      <c r="L5" s="550"/>
      <c r="M5" s="550"/>
      <c r="N5" s="25"/>
      <c r="O5" s="25"/>
    </row>
    <row r="6" spans="1:17" x14ac:dyDescent="0.2">
      <c r="A6" s="96" t="s">
        <v>30</v>
      </c>
      <c r="B6" s="38" t="s">
        <v>10</v>
      </c>
      <c r="C6" s="38" t="s">
        <v>29</v>
      </c>
      <c r="D6" s="39">
        <v>36433</v>
      </c>
      <c r="E6" s="102">
        <v>13.608000000000001</v>
      </c>
      <c r="F6" s="107">
        <v>26333</v>
      </c>
      <c r="G6" s="293">
        <v>2.071266946367758</v>
      </c>
      <c r="H6" s="466">
        <v>5.6409862616480622</v>
      </c>
      <c r="I6" s="466">
        <v>3.4671260208832599</v>
      </c>
      <c r="J6" s="466">
        <v>4.3463448717772524</v>
      </c>
      <c r="K6" s="466">
        <v>3.6349645224209137</v>
      </c>
      <c r="L6" s="466">
        <v>3.888779892429528</v>
      </c>
      <c r="M6" s="466">
        <v>5.8529254393384189</v>
      </c>
      <c r="N6" s="180">
        <v>5.8119337649775726</v>
      </c>
      <c r="O6" s="180"/>
    </row>
    <row r="7" spans="1:17" s="2" customFormat="1" ht="12.75" customHeight="1" x14ac:dyDescent="0.2">
      <c r="A7" s="97" t="s">
        <v>37</v>
      </c>
      <c r="B7" s="38" t="s">
        <v>10</v>
      </c>
      <c r="C7" s="38" t="s">
        <v>23</v>
      </c>
      <c r="D7" s="42">
        <v>40834</v>
      </c>
      <c r="E7" s="103">
        <v>1.3080000000000001</v>
      </c>
      <c r="F7" s="43">
        <v>2109</v>
      </c>
      <c r="G7" s="294">
        <v>-0.71</v>
      </c>
      <c r="H7" s="294">
        <v>1.43</v>
      </c>
      <c r="I7" s="294"/>
      <c r="J7" s="294"/>
      <c r="K7" s="294"/>
      <c r="L7" s="294"/>
      <c r="M7" s="467">
        <v>4.49</v>
      </c>
      <c r="N7" s="181">
        <v>2.42</v>
      </c>
      <c r="O7" s="181"/>
      <c r="P7" s="182"/>
      <c r="Q7" s="182"/>
    </row>
    <row r="8" spans="1:17" s="2" customFormat="1" ht="12.75" customHeight="1" x14ac:dyDescent="0.2">
      <c r="A8" s="97" t="s">
        <v>42</v>
      </c>
      <c r="B8" s="13" t="s">
        <v>10</v>
      </c>
      <c r="C8" s="13" t="s">
        <v>23</v>
      </c>
      <c r="D8" s="39">
        <v>36738</v>
      </c>
      <c r="E8" s="104">
        <v>39.122655000000002</v>
      </c>
      <c r="F8" s="40">
        <v>39494</v>
      </c>
      <c r="G8" s="295">
        <v>-0.66</v>
      </c>
      <c r="H8" s="465">
        <v>2.1</v>
      </c>
      <c r="I8" s="465">
        <v>2.58</v>
      </c>
      <c r="J8" s="465">
        <v>2.93</v>
      </c>
      <c r="K8" s="465">
        <v>3.93</v>
      </c>
      <c r="L8" s="465">
        <v>4.49</v>
      </c>
      <c r="M8" s="465">
        <v>4.71</v>
      </c>
      <c r="N8" s="183">
        <v>3.1</v>
      </c>
      <c r="O8" s="183"/>
      <c r="P8" s="182"/>
      <c r="Q8" s="182"/>
    </row>
    <row r="9" spans="1:17" ht="12.75" customHeight="1" x14ac:dyDescent="0.2">
      <c r="A9" s="98" t="s">
        <v>14</v>
      </c>
      <c r="B9" s="48" t="s">
        <v>10</v>
      </c>
      <c r="C9" s="48" t="s">
        <v>23</v>
      </c>
      <c r="D9" s="49">
        <v>37816</v>
      </c>
      <c r="E9" s="105">
        <v>7.7738569586126003</v>
      </c>
      <c r="F9" s="54">
        <v>18202</v>
      </c>
      <c r="G9" s="296">
        <v>0.55316214538081443</v>
      </c>
      <c r="H9" s="468">
        <v>3.6305525619801937</v>
      </c>
      <c r="I9" s="468">
        <v>4.0887095287835962</v>
      </c>
      <c r="J9" s="468">
        <v>4.1009776696938172</v>
      </c>
      <c r="K9" s="469">
        <v>3.8453304244779885</v>
      </c>
      <c r="L9" s="469">
        <v>2.7587872113304934</v>
      </c>
      <c r="M9" s="469">
        <v>2.742791064101735</v>
      </c>
      <c r="N9" s="181">
        <v>4.7354720907423431</v>
      </c>
      <c r="O9" s="181"/>
    </row>
    <row r="10" spans="1:17" s="30" customFormat="1" ht="23.25" customHeight="1" x14ac:dyDescent="0.2">
      <c r="A10" s="68" t="s">
        <v>48</v>
      </c>
      <c r="B10" s="69" t="s">
        <v>10</v>
      </c>
      <c r="C10" s="69"/>
      <c r="D10" s="70"/>
      <c r="E10" s="106">
        <f>SUM(E6:E9)</f>
        <v>61.812511958612603</v>
      </c>
      <c r="F10" s="71">
        <f>SUM(F6:F9)</f>
        <v>86138</v>
      </c>
      <c r="G10" s="470">
        <f>($E$6*G6+$E$7*G7+$E$8*G8+$E$9*G9+$E$37*G37)/($E$10+$E$37)</f>
        <v>0.36007676020855811</v>
      </c>
      <c r="H10" s="470">
        <f>($E$6*H6+$E$7*H7+$E$8*H8+$E$9*H9+$E$37*H37)/($E$10+$E$37)</f>
        <v>3.4063676602339239</v>
      </c>
      <c r="I10" s="470">
        <f>($E$6*I6+$E$7*I7+$E$8*I8+$E$9*I9+$E$37*I37)/($E$10+$E$37)</f>
        <v>3.1219222422083979</v>
      </c>
      <c r="J10" s="470">
        <f>($E$6*J6+$E$7*J7+$E$8*J8+$E$9*J9+$E$37*J37)/($E$10+$E$37)</f>
        <v>3.5473821815002013</v>
      </c>
      <c r="K10" s="470">
        <f>($E$6*K6+$E$7*K7+$E$8*K8+$E$9*K9+$E$37*K37)/($E$10+$E$37)</f>
        <v>3.6309343353007266</v>
      </c>
      <c r="L10" s="470">
        <f>($E$6*L6+$E$37*L37+E8*L8)/($E$6+$E$37+E8)</f>
        <v>4.5366459862551505</v>
      </c>
      <c r="M10" s="470">
        <f>($E$6*M6+$E$7*M7+$E$8*M8+$E$9*M9+$E$37*M37)/($E$10+$E$37)</f>
        <v>5.6772333929077714</v>
      </c>
      <c r="N10" s="193">
        <f>E10-'2012'!E9</f>
        <v>3.5740110420857434</v>
      </c>
      <c r="O10" s="194">
        <f>N10/'2012'!E9</f>
        <v>6.136852744902152E-2</v>
      </c>
      <c r="P10" s="195">
        <f>F10-'2012'!F9</f>
        <v>4008</v>
      </c>
      <c r="Q10" s="196">
        <f>P10/'2012'!F9</f>
        <v>4.8800681845854135E-2</v>
      </c>
    </row>
    <row r="11" spans="1:17" s="37" customFormat="1" ht="12" customHeight="1" x14ac:dyDescent="0.2">
      <c r="A11" s="90"/>
      <c r="B11" s="64"/>
      <c r="C11" s="64"/>
      <c r="D11" s="65"/>
      <c r="E11" s="66"/>
      <c r="F11" s="67"/>
      <c r="N11" s="184"/>
      <c r="O11" s="184"/>
      <c r="P11" s="185"/>
      <c r="Q11" s="185"/>
    </row>
    <row r="12" spans="1:17" ht="21" customHeight="1" x14ac:dyDescent="0.2">
      <c r="A12" s="551" t="s">
        <v>47</v>
      </c>
      <c r="B12" s="551"/>
      <c r="C12" s="551"/>
      <c r="D12" s="551"/>
      <c r="E12" s="551"/>
      <c r="F12" s="551"/>
      <c r="G12" s="551"/>
      <c r="H12" s="551"/>
      <c r="I12" s="551"/>
      <c r="J12" s="551"/>
      <c r="K12" s="551"/>
      <c r="L12" s="551"/>
      <c r="M12" s="551"/>
      <c r="N12" s="25"/>
      <c r="O12" s="25"/>
      <c r="P12" s="187"/>
      <c r="Q12" s="187"/>
    </row>
    <row r="13" spans="1:17" x14ac:dyDescent="0.2">
      <c r="A13" s="99" t="s">
        <v>31</v>
      </c>
      <c r="B13" s="38" t="s">
        <v>10</v>
      </c>
      <c r="C13" s="38" t="s">
        <v>21</v>
      </c>
      <c r="D13" s="39">
        <v>36606</v>
      </c>
      <c r="E13" s="102">
        <v>4.548</v>
      </c>
      <c r="F13" s="107">
        <v>20508</v>
      </c>
      <c r="G13" s="293">
        <v>2.5785672316262249</v>
      </c>
      <c r="H13" s="466">
        <v>6.9305147540143164</v>
      </c>
      <c r="I13" s="466">
        <v>4.2742792646334626</v>
      </c>
      <c r="J13" s="466">
        <v>4.8731040722796992</v>
      </c>
      <c r="K13" s="466">
        <v>3.1271686992735637</v>
      </c>
      <c r="L13" s="466">
        <v>3.6212992236280384</v>
      </c>
      <c r="M13" s="466">
        <v>5.5968461568508987</v>
      </c>
      <c r="N13" s="186">
        <v>5.5328685528972521</v>
      </c>
      <c r="O13" s="186"/>
      <c r="P13" s="187"/>
      <c r="Q13" s="187"/>
    </row>
    <row r="14" spans="1:17" x14ac:dyDescent="0.2">
      <c r="A14" s="100" t="s">
        <v>33</v>
      </c>
      <c r="B14" s="38" t="s">
        <v>10</v>
      </c>
      <c r="C14" s="38" t="s">
        <v>22</v>
      </c>
      <c r="D14" s="39">
        <v>36091</v>
      </c>
      <c r="E14" s="103">
        <v>0.33415251000000024</v>
      </c>
      <c r="F14" s="43">
        <v>542</v>
      </c>
      <c r="G14" s="294">
        <v>2.7351122820196361</v>
      </c>
      <c r="H14" s="471">
        <v>6.6170485403858725</v>
      </c>
      <c r="I14" s="471">
        <v>4.7523994153959359</v>
      </c>
      <c r="J14" s="471">
        <v>3.413657084463817</v>
      </c>
      <c r="K14" s="471">
        <v>5.2377531737921812</v>
      </c>
      <c r="L14" s="471"/>
      <c r="M14" s="471">
        <v>5.2258580050037473</v>
      </c>
      <c r="N14" s="197">
        <v>8.2167302568650236</v>
      </c>
      <c r="O14" s="197"/>
      <c r="P14" s="187"/>
      <c r="Q14" s="187"/>
    </row>
    <row r="15" spans="1:17" ht="12.75" customHeight="1" x14ac:dyDescent="0.2">
      <c r="A15" s="99" t="s">
        <v>38</v>
      </c>
      <c r="B15" s="38" t="s">
        <v>10</v>
      </c>
      <c r="C15" s="38" t="s">
        <v>21</v>
      </c>
      <c r="D15" s="39">
        <v>39514</v>
      </c>
      <c r="E15" s="103">
        <v>0.44297272000000065</v>
      </c>
      <c r="F15" s="43">
        <v>1706</v>
      </c>
      <c r="G15" s="294">
        <v>1.6875042601280255</v>
      </c>
      <c r="H15" s="471">
        <v>4.6123128671402558</v>
      </c>
      <c r="I15" s="471">
        <v>3.3898668071538296</v>
      </c>
      <c r="J15" s="471">
        <v>2.916427093835372</v>
      </c>
      <c r="K15" s="471">
        <v>5.4571689411771152</v>
      </c>
      <c r="L15" s="471"/>
      <c r="M15" s="471">
        <v>5.4820219096936018</v>
      </c>
      <c r="N15" s="197">
        <v>6.559394459743717</v>
      </c>
      <c r="O15" s="197"/>
      <c r="P15" s="187"/>
      <c r="Q15" s="187"/>
    </row>
    <row r="16" spans="1:17" x14ac:dyDescent="0.2">
      <c r="A16" s="97" t="s">
        <v>39</v>
      </c>
      <c r="B16" s="14" t="s">
        <v>10</v>
      </c>
      <c r="C16" s="14" t="s">
        <v>22</v>
      </c>
      <c r="D16" s="50">
        <v>38360</v>
      </c>
      <c r="E16" s="103">
        <v>0.32900000000000001</v>
      </c>
      <c r="F16" s="43">
        <v>2101</v>
      </c>
      <c r="G16" s="294">
        <v>0.27</v>
      </c>
      <c r="H16" s="294">
        <v>0.99</v>
      </c>
      <c r="I16" s="294">
        <v>1.17</v>
      </c>
      <c r="J16" s="294">
        <v>1.57</v>
      </c>
      <c r="K16" s="294">
        <v>1.95</v>
      </c>
      <c r="L16" s="294"/>
      <c r="M16" s="294">
        <v>2.12</v>
      </c>
      <c r="N16" s="197">
        <v>2.3199999999999998</v>
      </c>
      <c r="O16" s="197"/>
      <c r="P16" s="187"/>
      <c r="Q16" s="187"/>
    </row>
    <row r="17" spans="1:17" x14ac:dyDescent="0.2">
      <c r="A17" s="97" t="s">
        <v>19</v>
      </c>
      <c r="B17" s="13" t="s">
        <v>10</v>
      </c>
      <c r="C17" s="13" t="s">
        <v>21</v>
      </c>
      <c r="D17" s="50">
        <v>39182</v>
      </c>
      <c r="E17" s="103">
        <v>9.5000000000000001E-2</v>
      </c>
      <c r="F17" s="43">
        <v>287</v>
      </c>
      <c r="G17" s="294">
        <v>1.42</v>
      </c>
      <c r="H17" s="294">
        <v>1.72</v>
      </c>
      <c r="I17" s="294">
        <v>1.0900000000000001</v>
      </c>
      <c r="J17" s="294">
        <v>0.76</v>
      </c>
      <c r="K17" s="294">
        <v>0.12</v>
      </c>
      <c r="L17" s="294"/>
      <c r="M17" s="294">
        <v>-0.2</v>
      </c>
      <c r="N17" s="197">
        <v>3.5</v>
      </c>
      <c r="O17" s="197"/>
      <c r="P17" s="187"/>
      <c r="Q17" s="187"/>
    </row>
    <row r="18" spans="1:17" x14ac:dyDescent="0.2">
      <c r="A18" s="100" t="s">
        <v>43</v>
      </c>
      <c r="B18" s="13" t="s">
        <v>10</v>
      </c>
      <c r="C18" s="13" t="s">
        <v>21</v>
      </c>
      <c r="D18" s="42">
        <v>38245</v>
      </c>
      <c r="E18" s="104">
        <v>8.7318309999999997</v>
      </c>
      <c r="F18" s="40">
        <v>27547</v>
      </c>
      <c r="G18" s="295">
        <v>0.41</v>
      </c>
      <c r="H18" s="465">
        <v>3.26</v>
      </c>
      <c r="I18" s="465">
        <v>2.79</v>
      </c>
      <c r="J18" s="465">
        <v>3.18</v>
      </c>
      <c r="K18" s="465">
        <v>3.35</v>
      </c>
      <c r="L18" s="465"/>
      <c r="M18" s="465">
        <v>4.96</v>
      </c>
      <c r="N18" s="184">
        <v>4.26</v>
      </c>
      <c r="O18" s="184"/>
      <c r="P18" s="187"/>
      <c r="Q18" s="187"/>
    </row>
    <row r="19" spans="1:17" ht="12.75" customHeight="1" x14ac:dyDescent="0.2">
      <c r="A19" s="100" t="s">
        <v>40</v>
      </c>
      <c r="B19" s="38" t="s">
        <v>10</v>
      </c>
      <c r="C19" s="38" t="s">
        <v>35</v>
      </c>
      <c r="D19" s="39">
        <v>39078</v>
      </c>
      <c r="E19" s="111">
        <v>4.9533379945634</v>
      </c>
      <c r="F19" s="72">
        <v>13472</v>
      </c>
      <c r="G19" s="297">
        <v>6.8889221567986603</v>
      </c>
      <c r="H19" s="472">
        <v>9.1091783650593339</v>
      </c>
      <c r="I19" s="472">
        <v>4.5956788609663013</v>
      </c>
      <c r="J19" s="472">
        <v>5.0104654921281355</v>
      </c>
      <c r="K19" s="467">
        <v>-0.53613104492922226</v>
      </c>
      <c r="L19" s="467"/>
      <c r="M19" s="467">
        <v>-3.2311803114351445</v>
      </c>
      <c r="N19" s="198">
        <v>10.930883368007404</v>
      </c>
      <c r="O19" s="198"/>
      <c r="P19" s="187"/>
      <c r="Q19" s="187"/>
    </row>
    <row r="20" spans="1:17" ht="12.75" customHeight="1" x14ac:dyDescent="0.2">
      <c r="A20" s="57" t="s">
        <v>47</v>
      </c>
      <c r="B20" s="58" t="s">
        <v>10</v>
      </c>
      <c r="C20" s="58"/>
      <c r="D20" s="59"/>
      <c r="E20" s="112">
        <f>SUM(E13:E19)</f>
        <v>19.434294224563402</v>
      </c>
      <c r="F20" s="60">
        <f>SUM(F13:F19)</f>
        <v>66163</v>
      </c>
      <c r="G20" s="473">
        <f>($E$13*G13+$E$14*G14+$E$15*G15+$E$16*G16+$E$17*G17+$E$18*G18+$E$19*G19)/$E$20</f>
        <v>2.6404729049396969</v>
      </c>
      <c r="H20" s="473">
        <f>($E$13*H13+$E$14*H14+$E$15*H15+$E$16*H16+$E$17*H17+$E$18*H18+$E$19*H19)/$E$20</f>
        <v>5.6523756582901141</v>
      </c>
      <c r="I20" s="473">
        <f>($E$13*I13+$E$14*I14+$E$15*I15+$E$16*I16+$E$17*I17+$E$18*I18+$E$19*I19)/$E$20</f>
        <v>3.6092540949037084</v>
      </c>
      <c r="J20" s="473">
        <f>($E$13*J13+$E$14*J14+$E$15*J15+$E$16*J16+$E$17*J17+$E$18*J18+$E$19*J19)/$E$20</f>
        <v>4.0016857736223299</v>
      </c>
      <c r="K20" s="473">
        <f>($E$13*K13+$E$14*K14+$E$15*K15+$E$16*K16+$E$17*K17+$E$18*K18+$E$19*K19)/($E$20-E14-E15)</f>
        <v>2.4461853870669268</v>
      </c>
      <c r="L20" s="473">
        <f>L13</f>
        <v>3.6212992236280384</v>
      </c>
      <c r="M20" s="473">
        <f>($E$13*M13+$E$14*M14+$E$15*M15+$E$16*M16+$E$17*M17+$E$18*M18+$E$19*M19)/$E$20</f>
        <v>2.9644662645034865</v>
      </c>
      <c r="N20" s="199">
        <f>E20-'2012'!E18</f>
        <v>1.1241644465066543</v>
      </c>
      <c r="O20" s="194">
        <f>N20/'2012'!E18</f>
        <v>6.1395766176047376E-2</v>
      </c>
      <c r="P20" s="195">
        <f>F20-'2012'!F18</f>
        <v>-370</v>
      </c>
      <c r="Q20" s="196">
        <f>P20/'2012'!F18</f>
        <v>-5.5611501059624549E-3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2.9569999999999999</v>
      </c>
      <c r="F22" s="40">
        <v>3894</v>
      </c>
      <c r="G22" s="295">
        <v>1.2706814069285166</v>
      </c>
      <c r="H22" s="472">
        <v>4.4661217586921875</v>
      </c>
      <c r="I22" s="467">
        <v>3.0446608686308885</v>
      </c>
      <c r="J22" s="472">
        <v>3.5936737639042038</v>
      </c>
      <c r="K22" s="472">
        <v>3.2293235762414385</v>
      </c>
      <c r="L22" s="472"/>
      <c r="M22" s="466">
        <v>3.0592508992012934</v>
      </c>
      <c r="N22" s="186">
        <v>2.8943835565869991</v>
      </c>
      <c r="O22" s="186"/>
      <c r="P22" s="187"/>
      <c r="Q22" s="187"/>
    </row>
    <row r="23" spans="1:17" ht="12.75" customHeight="1" x14ac:dyDescent="0.2">
      <c r="A23" s="100" t="s">
        <v>44</v>
      </c>
      <c r="B23" s="13" t="s">
        <v>11</v>
      </c>
      <c r="C23" s="13" t="s">
        <v>21</v>
      </c>
      <c r="D23" s="39">
        <v>37606</v>
      </c>
      <c r="E23" s="104">
        <v>10.881289000000001</v>
      </c>
      <c r="F23" s="40">
        <v>9304</v>
      </c>
      <c r="G23" s="295">
        <v>-0.05</v>
      </c>
      <c r="H23" s="465">
        <v>2.48</v>
      </c>
      <c r="I23" s="465">
        <v>2.4500000000000002</v>
      </c>
      <c r="J23" s="465">
        <v>2.79</v>
      </c>
      <c r="K23" s="465">
        <v>2.87</v>
      </c>
      <c r="L23" s="46">
        <v>3.4</v>
      </c>
      <c r="M23" s="465">
        <v>3.19</v>
      </c>
      <c r="N23" s="184">
        <v>3.47</v>
      </c>
      <c r="O23" s="184"/>
      <c r="P23" s="187"/>
      <c r="Q23" s="187"/>
    </row>
    <row r="24" spans="1:17" ht="12.75" customHeight="1" x14ac:dyDescent="0.2">
      <c r="A24" s="99" t="s">
        <v>16</v>
      </c>
      <c r="B24" s="38" t="s">
        <v>11</v>
      </c>
      <c r="C24" s="38" t="s">
        <v>26</v>
      </c>
      <c r="D24" s="39">
        <v>37834</v>
      </c>
      <c r="E24" s="111">
        <v>16.982047653659638</v>
      </c>
      <c r="F24" s="72">
        <v>32726</v>
      </c>
      <c r="G24" s="297">
        <v>3.3376633732902672</v>
      </c>
      <c r="H24" s="472">
        <v>6.4966089913122582</v>
      </c>
      <c r="I24" s="472">
        <v>5.1795461024659817</v>
      </c>
      <c r="J24" s="472">
        <v>4.2964713501528307</v>
      </c>
      <c r="K24" s="467">
        <v>2.0352793150755888</v>
      </c>
      <c r="L24" s="467"/>
      <c r="M24" s="467">
        <v>3.4324526089555496</v>
      </c>
      <c r="N24" s="198">
        <v>7.9593387993053044</v>
      </c>
      <c r="O24" s="198"/>
      <c r="P24" s="187"/>
      <c r="Q24" s="187"/>
    </row>
    <row r="25" spans="1:17" ht="12.75" customHeight="1" x14ac:dyDescent="0.2">
      <c r="A25" s="97" t="s">
        <v>15</v>
      </c>
      <c r="B25" s="13" t="s">
        <v>11</v>
      </c>
      <c r="C25" s="13" t="s">
        <v>24</v>
      </c>
      <c r="D25" s="42">
        <v>40834</v>
      </c>
      <c r="E25" s="103">
        <v>0.89958912000000002</v>
      </c>
      <c r="F25" s="43">
        <v>1735</v>
      </c>
      <c r="G25" s="294">
        <v>2.2599999999999998</v>
      </c>
      <c r="H25" s="294">
        <v>1.92</v>
      </c>
      <c r="I25" s="294"/>
      <c r="J25" s="294"/>
      <c r="K25" s="294"/>
      <c r="L25" s="294"/>
      <c r="M25" s="467">
        <v>4.28</v>
      </c>
      <c r="N25" s="198">
        <v>2.93</v>
      </c>
      <c r="O25" s="198"/>
      <c r="P25" s="187"/>
      <c r="Q25" s="187"/>
    </row>
    <row r="26" spans="1:17" ht="13.5" customHeight="1" x14ac:dyDescent="0.2">
      <c r="A26" s="100" t="s">
        <v>18</v>
      </c>
      <c r="B26" s="38" t="s">
        <v>11</v>
      </c>
      <c r="C26" s="38" t="s">
        <v>27</v>
      </c>
      <c r="D26" s="39">
        <v>4.1063829196259997E-2</v>
      </c>
      <c r="E26" s="103">
        <v>4.0889337019140083E-2</v>
      </c>
      <c r="F26" s="43">
        <v>111</v>
      </c>
      <c r="G26" s="294">
        <v>0.30959266680328223</v>
      </c>
      <c r="H26" s="471">
        <v>5.125692305014784</v>
      </c>
      <c r="I26" s="471">
        <v>3.4293518608986995</v>
      </c>
      <c r="J26" s="471">
        <v>2.6678133844780128</v>
      </c>
      <c r="K26" s="471">
        <v>4.2171409997162401</v>
      </c>
      <c r="L26" s="471"/>
      <c r="M26" s="471">
        <v>4.5129749757178983</v>
      </c>
      <c r="N26" s="197">
        <v>7.607431162446221</v>
      </c>
      <c r="O26" s="197"/>
      <c r="P26" s="187"/>
      <c r="Q26" s="187"/>
    </row>
    <row r="27" spans="1:17" ht="12.75" customHeight="1" x14ac:dyDescent="0.2">
      <c r="A27" s="57" t="s">
        <v>47</v>
      </c>
      <c r="B27" s="58" t="s">
        <v>11</v>
      </c>
      <c r="C27" s="58"/>
      <c r="D27" s="59"/>
      <c r="E27" s="114">
        <f>SUM(E22:E26)</f>
        <v>31.760815110678781</v>
      </c>
      <c r="F27" s="61">
        <f>SUM(F22:F26)</f>
        <v>47770</v>
      </c>
      <c r="G27" s="477">
        <f>($E$22*G22+$E$23*G23+$E$24*G24+$E$25*G25+$E$26*G26)/($E$27)</f>
        <v>1.950183871592241</v>
      </c>
      <c r="H27" s="477">
        <f>($E$22*H22+$E$23*H23+$E$24*H24+$E$25*H25+$E$26*H26)/($E$27)</f>
        <v>4.8000795627366761</v>
      </c>
      <c r="I27" s="477">
        <f>($E$22*I22+$E$23*I23+$E$24*I24+$E$25*I25+$E$26*I26)/($E$27-$E$25)</f>
        <v>4.0102665699776141</v>
      </c>
      <c r="J27" s="477">
        <f>($E$22*J22+$E$23*J23+$E$24*J24+$E$25*J25+$E$26*J26)/($E$27-$E$25)</f>
        <v>3.6958109180683567</v>
      </c>
      <c r="K27" s="477">
        <f>($E$22*K22+$E$23*K23+$E$24*K24+$E$25*K25+$E$26*K26)/($E$27-$E$25-$E$26)</f>
        <v>2.450137274950738</v>
      </c>
      <c r="L27" s="477">
        <f>L23</f>
        <v>3.4</v>
      </c>
      <c r="M27" s="477">
        <f>($E$22*M22+$E$23*M23+$E$24*M24+$E$25*M25+$E$26*M26)/($E$27)</f>
        <v>3.3400391083106444</v>
      </c>
      <c r="N27" s="200">
        <f>E27-'2012'!E24</f>
        <v>3.7811720075058339</v>
      </c>
      <c r="O27" s="201">
        <f>N27/'2012'!E24</f>
        <v>0.13514010859834882</v>
      </c>
      <c r="P27" s="195">
        <f>F27-'2012'!F24</f>
        <v>2939</v>
      </c>
      <c r="Q27" s="196">
        <f>P27/'2012'!F24</f>
        <v>6.5557315250607845E-2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0.55400000000000005</v>
      </c>
      <c r="F29" s="107">
        <v>693</v>
      </c>
      <c r="G29" s="293">
        <v>-1.2134127741967595</v>
      </c>
      <c r="H29" s="472">
        <v>3.3173022276936859</v>
      </c>
      <c r="I29" s="472">
        <v>2.4173949706142839</v>
      </c>
      <c r="J29" s="472">
        <v>3.6657346877317476</v>
      </c>
      <c r="K29" s="472">
        <v>4.129282987061611</v>
      </c>
      <c r="L29" s="472"/>
      <c r="M29" s="466">
        <v>4.9818684079097064</v>
      </c>
      <c r="N29" s="186">
        <v>4.8233323576529319</v>
      </c>
      <c r="O29" s="186"/>
      <c r="P29" s="187"/>
      <c r="Q29" s="187"/>
    </row>
    <row r="30" spans="1:17" ht="12.75" customHeight="1" x14ac:dyDescent="0.2">
      <c r="A30" s="99" t="s">
        <v>17</v>
      </c>
      <c r="B30" s="38" t="s">
        <v>12</v>
      </c>
      <c r="C30" s="38" t="s">
        <v>26</v>
      </c>
      <c r="D30" s="39">
        <v>37816</v>
      </c>
      <c r="E30" s="111">
        <v>0.92929587577103012</v>
      </c>
      <c r="F30" s="72">
        <v>1075</v>
      </c>
      <c r="G30" s="297">
        <v>0.60207677471317833</v>
      </c>
      <c r="H30" s="467">
        <v>4.3280816419491996</v>
      </c>
      <c r="I30" s="467">
        <v>1.3919001462638692</v>
      </c>
      <c r="J30" s="467">
        <v>3.5745359567663115</v>
      </c>
      <c r="K30" s="467">
        <v>0.33430456644938378</v>
      </c>
      <c r="L30" s="467">
        <v>2.4978837649139551</v>
      </c>
      <c r="M30" s="467">
        <v>2.483418615528743</v>
      </c>
      <c r="N30" s="198">
        <v>5.7058753087982694</v>
      </c>
      <c r="O30" s="198"/>
      <c r="P30" s="187"/>
      <c r="Q30" s="187"/>
    </row>
    <row r="31" spans="1:17" ht="12.75" customHeight="1" x14ac:dyDescent="0.2">
      <c r="A31" s="57" t="s">
        <v>47</v>
      </c>
      <c r="B31" s="58" t="s">
        <v>12</v>
      </c>
      <c r="C31" s="62"/>
      <c r="D31" s="63"/>
      <c r="E31" s="114">
        <f>SUM(E29:E30)</f>
        <v>1.4832958757710302</v>
      </c>
      <c r="F31" s="61">
        <f>SUM(F29:F30)</f>
        <v>1768</v>
      </c>
      <c r="G31" s="473">
        <f>($E$29*G29+$E$30*G30)/$E$31</f>
        <v>-7.5995096533205186E-2</v>
      </c>
      <c r="H31" s="473">
        <f>($E$29*H29+$E$30*H30)/$E$31</f>
        <v>3.9505630331237844</v>
      </c>
      <c r="I31" s="473">
        <f>($E$29*I29+$E$30*I30)/$E$31</f>
        <v>1.7749148515362168</v>
      </c>
      <c r="J31" s="473">
        <f>($E$29*J29+$E$30*J30)/$E$31</f>
        <v>3.6085980058693532</v>
      </c>
      <c r="K31" s="473">
        <f>($E$29*K29+$E$30*K30)/$E$31</f>
        <v>1.7517008387381601</v>
      </c>
      <c r="L31" s="473"/>
      <c r="M31" s="473">
        <f>($E$29*M29+$E$30*M30)/$E$31</f>
        <v>3.4165710685142709</v>
      </c>
      <c r="N31" s="199">
        <f>E31-'2012'!E27</f>
        <v>0.16046005108914874</v>
      </c>
      <c r="O31" s="199">
        <f>N31/'2012'!E27</f>
        <v>0.12130004955659296</v>
      </c>
      <c r="P31" s="195">
        <f>F31-'2012'!F27</f>
        <v>57</v>
      </c>
      <c r="Q31" s="196">
        <f>P31/'2012'!F27</f>
        <v>3.331385154880187E-2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52.678405211013214</v>
      </c>
      <c r="F33" s="61">
        <f>F31+F27+F20</f>
        <v>115701</v>
      </c>
      <c r="G33" s="481">
        <f>($E$20*G20+$E$27*G27+$E$31*G31)/$E$33</f>
        <v>2.1477953449345111</v>
      </c>
      <c r="H33" s="481">
        <f>($E$20*H20+$E$27*H27+$E$31*H31)/$E$33</f>
        <v>5.0905911805686168</v>
      </c>
      <c r="I33" s="481">
        <f>($E$20*I20+$E$27*I27+$E$31*I31)/$E$33</f>
        <v>3.7993816282511332</v>
      </c>
      <c r="J33" s="481">
        <f>($E$20*J20+$E$27*J27+$E$31*J31)/$E$33</f>
        <v>3.8061995937023192</v>
      </c>
      <c r="K33" s="481">
        <f>($E$20*K20+$E$27*K27+$E$31*K31)/$E$33</f>
        <v>2.4290130584384628</v>
      </c>
      <c r="L33" s="481">
        <f>($E$20*L20+$E$27*L27)/(E20+E27)</f>
        <v>3.4840079116833556</v>
      </c>
      <c r="M33" s="481">
        <f>($E$20*M20+$E$27*M27+$E$31*M31)/$E$33</f>
        <v>3.2036364670464139</v>
      </c>
      <c r="N33" s="186"/>
      <c r="O33" s="186"/>
      <c r="P33" s="187"/>
      <c r="Q33" s="187"/>
      <c r="R33" s="31"/>
    </row>
    <row r="34" spans="1:18" s="30" customFormat="1" ht="26.25" customHeight="1" x14ac:dyDescent="0.2">
      <c r="A34" s="546" t="s">
        <v>50</v>
      </c>
      <c r="B34" s="546"/>
      <c r="C34" s="546"/>
      <c r="D34" s="546"/>
      <c r="E34" s="116">
        <f>SUM(E10,E33)</f>
        <v>114.49091716962582</v>
      </c>
      <c r="F34" s="84">
        <f>SUM(F10, F33)</f>
        <v>201839</v>
      </c>
      <c r="G34" s="482"/>
      <c r="H34" s="604"/>
      <c r="I34" s="605"/>
      <c r="J34" s="605"/>
      <c r="K34" s="605"/>
      <c r="L34" s="605"/>
      <c r="M34" s="606"/>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37.554000000000002</v>
      </c>
      <c r="F37" s="35">
        <v>12030</v>
      </c>
      <c r="G37" s="299">
        <v>0.8</v>
      </c>
      <c r="H37" s="486">
        <v>3.98</v>
      </c>
      <c r="I37" s="486">
        <v>3.47</v>
      </c>
      <c r="J37" s="486">
        <v>3.91</v>
      </c>
      <c r="K37" s="486">
        <v>3.4</v>
      </c>
      <c r="L37" s="486">
        <v>4.82</v>
      </c>
      <c r="M37" s="487">
        <v>7.27</v>
      </c>
      <c r="N37" s="197">
        <v>4.6399999999999997</v>
      </c>
      <c r="O37" s="197"/>
      <c r="P37" s="187"/>
      <c r="Q37" s="187"/>
    </row>
    <row r="38" spans="1:18" ht="31.5" customHeight="1" x14ac:dyDescent="0.2">
      <c r="A38" s="559" t="s">
        <v>36</v>
      </c>
      <c r="B38" s="560"/>
      <c r="C38" s="560"/>
      <c r="D38" s="561"/>
      <c r="E38" s="288">
        <f>E34+E37</f>
        <v>152.04491716962582</v>
      </c>
      <c r="F38" s="289">
        <f>F34+F37</f>
        <v>213869</v>
      </c>
      <c r="G38" s="488"/>
      <c r="H38" s="489"/>
      <c r="I38" s="489"/>
      <c r="J38" s="489"/>
      <c r="K38" s="489"/>
      <c r="L38" s="489"/>
      <c r="M38" s="489"/>
      <c r="N38" s="204">
        <f>E38-'2012'!E32</f>
        <v>9.6768075471873942</v>
      </c>
      <c r="O38" s="212">
        <f>N38/'2012'!E32</f>
        <v>6.7970331086437685E-2</v>
      </c>
      <c r="P38" s="195">
        <f>F38-'2012'!F32</f>
        <v>6724</v>
      </c>
      <c r="Q38" s="203">
        <f>P38/'2012'!F32</f>
        <v>3.2460353858408363E-2</v>
      </c>
    </row>
    <row r="39" spans="1:18" ht="41.25" customHeight="1" x14ac:dyDescent="0.2">
      <c r="A39" s="562" t="s">
        <v>78</v>
      </c>
      <c r="B39" s="563"/>
      <c r="C39" s="563"/>
      <c r="D39" s="563"/>
      <c r="E39" s="563"/>
      <c r="F39" s="563"/>
      <c r="G39" s="563"/>
      <c r="H39" s="563"/>
      <c r="I39" s="563"/>
      <c r="J39" s="563"/>
      <c r="K39" s="563"/>
      <c r="L39" s="563"/>
      <c r="M39" s="564"/>
      <c r="N39" s="21"/>
      <c r="O39" s="21"/>
    </row>
    <row r="40" spans="1:18" s="5" customFormat="1" ht="24" customHeight="1" x14ac:dyDescent="0.2">
      <c r="A40" s="556" t="s">
        <v>34</v>
      </c>
      <c r="B40" s="557"/>
      <c r="C40" s="557"/>
      <c r="D40" s="557"/>
      <c r="E40" s="557"/>
      <c r="F40" s="557"/>
      <c r="G40" s="557"/>
      <c r="H40" s="557"/>
      <c r="I40" s="557"/>
      <c r="J40" s="557"/>
      <c r="K40" s="557"/>
      <c r="L40" s="557"/>
      <c r="M40" s="558"/>
      <c r="N40" s="25"/>
      <c r="O40" s="25"/>
      <c r="P40" s="189"/>
      <c r="Q40" s="189"/>
    </row>
    <row r="41" spans="1:18" s="5" customFormat="1" ht="24" customHeight="1" x14ac:dyDescent="0.2">
      <c r="A41" s="540" t="s">
        <v>88</v>
      </c>
      <c r="B41" s="541"/>
      <c r="C41" s="541"/>
      <c r="D41" s="541"/>
      <c r="E41" s="541"/>
      <c r="F41" s="541"/>
      <c r="G41" s="541"/>
      <c r="H41" s="541"/>
      <c r="I41" s="541"/>
      <c r="J41" s="541"/>
      <c r="K41" s="541"/>
      <c r="L41" s="541"/>
      <c r="M41" s="542"/>
      <c r="N41" s="25"/>
      <c r="O41" s="25"/>
      <c r="P41" s="189"/>
      <c r="Q41" s="189"/>
    </row>
    <row r="42" spans="1:18" ht="22.5" customHeight="1" x14ac:dyDescent="0.2">
      <c r="B42" s="12"/>
      <c r="C42" s="12"/>
      <c r="D42" s="12"/>
      <c r="E42" s="554" t="s">
        <v>77</v>
      </c>
      <c r="F42" s="555"/>
      <c r="G42" s="490">
        <f>($E$10*G10+$E$20*G20+$E$27*G27+$E$31*G31+$E$37*G37)/$E$38</f>
        <v>1.088118469311441</v>
      </c>
      <c r="H42" s="490">
        <f>($E$10*H10+$E$20*H20+$E$27*H27+$E$31*H31+$E$37*H37)/$E$38</f>
        <v>4.1315770260601488</v>
      </c>
      <c r="I42" s="490">
        <f>($E$10*I10+$E$20*I20+$E$27*I27+$E$31*I31+$E$37*I37)/$E$38</f>
        <v>3.4426116350256013</v>
      </c>
      <c r="J42" s="490">
        <f>($E$10*J10+$E$20*J20+$E$27*J27+$E$31*J31+$E$37*J37)/$E$38</f>
        <v>3.7266176244133473</v>
      </c>
      <c r="K42" s="490">
        <f>($E$10*K10+$E$20*K20+$E$27*K27+$E$31*K31+$E$37*K37)/$E$38</f>
        <v>3.1574702733494777</v>
      </c>
      <c r="L42" s="490">
        <f>($E$10*L10+$E$20*L20+$E$27*L27+$E$37*L37)/$E$38</f>
        <v>4.2079402728543114</v>
      </c>
      <c r="M42" s="490">
        <f>($E$10*M10+$E$20*M20+$E$27*M27+$E$31*M31+$E$37*M37)/$E$38</f>
        <v>5.2136178683726202</v>
      </c>
      <c r="N42" s="22"/>
      <c r="O42" s="22"/>
    </row>
    <row r="43" spans="1:18" ht="16.5" customHeight="1" x14ac:dyDescent="0.2">
      <c r="B43" s="11"/>
      <c r="C43" s="11"/>
      <c r="D43" s="11"/>
      <c r="E43" s="26"/>
      <c r="F43" s="108" t="s">
        <v>76</v>
      </c>
      <c r="G43" s="491"/>
      <c r="H43" s="491">
        <f>H42-'2012'!G35</f>
        <v>-4.6932398426240285</v>
      </c>
      <c r="I43" s="491">
        <f>I42-'2012'!H35</f>
        <v>0.37659304288037543</v>
      </c>
      <c r="J43" s="491">
        <f>J42-'2012'!I35</f>
        <v>-0.96347219012080343</v>
      </c>
      <c r="K43" s="491">
        <f>K42-'2012'!J35</f>
        <v>0.79748899890492364</v>
      </c>
      <c r="L43" s="491"/>
      <c r="M43" s="491">
        <f>M42-'2012'!K35</f>
        <v>-3.5922349543167087E-2</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1" t="s">
        <v>90</v>
      </c>
      <c r="E47" s="29">
        <f>E38-'2012'!E32</f>
        <v>9.6768075471873942</v>
      </c>
      <c r="F47" s="303">
        <f>E47/'2012'!E32</f>
        <v>6.7970331086437685E-2</v>
      </c>
      <c r="H47" s="7"/>
      <c r="I47" s="7"/>
      <c r="J47" s="7"/>
      <c r="K47" s="7"/>
      <c r="L47" s="7"/>
      <c r="M47" s="7"/>
      <c r="N47" s="177"/>
      <c r="O47" s="177"/>
      <c r="P47" s="182"/>
    </row>
    <row r="48" spans="1:18" x14ac:dyDescent="0.2">
      <c r="A48" s="1" t="s">
        <v>91</v>
      </c>
      <c r="E48" s="301">
        <f>F38-'2012'!F32</f>
        <v>6724</v>
      </c>
      <c r="F48" s="303">
        <f>E48/'2012'!F32</f>
        <v>3.2460353858408363E-2</v>
      </c>
      <c r="H48" s="6"/>
      <c r="I48" s="6"/>
      <c r="J48" s="6"/>
      <c r="K48" s="6"/>
      <c r="L48" s="6"/>
      <c r="M48" s="6"/>
      <c r="N48" s="191"/>
      <c r="O48" s="191"/>
    </row>
  </sheetData>
  <mergeCells count="20">
    <mergeCell ref="A1:M1"/>
    <mergeCell ref="A2:A3"/>
    <mergeCell ref="E2:E3"/>
    <mergeCell ref="F2:F3"/>
    <mergeCell ref="D2:D3"/>
    <mergeCell ref="B2:B3"/>
    <mergeCell ref="C2:C3"/>
    <mergeCell ref="G2:M2"/>
    <mergeCell ref="N3:O3"/>
    <mergeCell ref="P3:Q3"/>
    <mergeCell ref="E42:F42"/>
    <mergeCell ref="A4:M4"/>
    <mergeCell ref="H34:M34"/>
    <mergeCell ref="A40:M40"/>
    <mergeCell ref="A38:D38"/>
    <mergeCell ref="A34:D34"/>
    <mergeCell ref="A39:M39"/>
    <mergeCell ref="A12:M12"/>
    <mergeCell ref="A41:M41"/>
    <mergeCell ref="A5:M5"/>
  </mergeCells>
  <phoneticPr fontId="0" type="noConversion"/>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zoomScaleNormal="90" workbookViewId="0">
      <pane ySplit="3" topLeftCell="A4" activePane="bottomLeft" state="frozen"/>
      <selection pane="bottomLeft" activeCell="V27" sqref="V27"/>
    </sheetView>
  </sheetViews>
  <sheetFormatPr defaultRowHeight="12.75" x14ac:dyDescent="0.2"/>
  <cols>
    <col min="1" max="1" width="36.85546875" style="1" customWidth="1"/>
    <col min="2" max="2" width="8.5703125" style="9" customWidth="1"/>
    <col min="3" max="3" width="8.85546875" style="9" customWidth="1"/>
    <col min="4" max="4" width="11.42578125" style="1" customWidth="1"/>
    <col min="5" max="5" width="13.5703125" style="29" customWidth="1"/>
    <col min="6" max="6" width="11.5703125" style="110" customWidth="1"/>
    <col min="7" max="7" width="9.5703125" style="110" customWidth="1"/>
    <col min="8" max="13" width="9" style="1" customWidth="1"/>
    <col min="14" max="15" width="9" style="192" hidden="1" customWidth="1"/>
    <col min="16" max="17" width="9.140625" style="179" hidden="1" customWidth="1"/>
    <col min="18" max="16384" width="9.140625" style="1"/>
  </cols>
  <sheetData>
    <row r="1" spans="1:17" s="4" customFormat="1" ht="27" customHeight="1" x14ac:dyDescent="0.25">
      <c r="A1" s="520" t="s">
        <v>93</v>
      </c>
      <c r="B1" s="520"/>
      <c r="C1" s="520"/>
      <c r="D1" s="520"/>
      <c r="E1" s="520"/>
      <c r="F1" s="520"/>
      <c r="G1" s="520"/>
      <c r="H1" s="520"/>
      <c r="I1" s="520"/>
      <c r="J1" s="520"/>
      <c r="K1" s="520"/>
      <c r="L1" s="520"/>
      <c r="M1" s="520"/>
      <c r="N1" s="19"/>
      <c r="O1" s="19"/>
      <c r="P1" s="178"/>
      <c r="Q1" s="178"/>
    </row>
    <row r="2" spans="1:17" ht="24" customHeight="1" x14ac:dyDescent="0.2">
      <c r="A2" s="521" t="s">
        <v>0</v>
      </c>
      <c r="B2" s="525" t="s">
        <v>13</v>
      </c>
      <c r="C2" s="508" t="s">
        <v>20</v>
      </c>
      <c r="D2" s="524" t="s">
        <v>41</v>
      </c>
      <c r="E2" s="522" t="s">
        <v>1</v>
      </c>
      <c r="F2" s="523" t="s">
        <v>2</v>
      </c>
      <c r="G2" s="565" t="s">
        <v>3</v>
      </c>
      <c r="H2" s="566"/>
      <c r="I2" s="566"/>
      <c r="J2" s="566"/>
      <c r="K2" s="566"/>
      <c r="L2" s="566"/>
      <c r="M2" s="567"/>
      <c r="N2" s="25"/>
      <c r="O2" s="25"/>
    </row>
    <row r="3" spans="1:17" ht="42.75" customHeight="1" x14ac:dyDescent="0.2">
      <c r="A3" s="521"/>
      <c r="B3" s="525"/>
      <c r="C3" s="508"/>
      <c r="D3" s="524"/>
      <c r="E3" s="522"/>
      <c r="F3" s="523"/>
      <c r="G3" s="292" t="s">
        <v>81</v>
      </c>
      <c r="H3" s="32" t="s">
        <v>4</v>
      </c>
      <c r="I3" s="32" t="s">
        <v>5</v>
      </c>
      <c r="J3" s="32" t="s">
        <v>6</v>
      </c>
      <c r="K3" s="32" t="s">
        <v>7</v>
      </c>
      <c r="L3" s="291" t="s">
        <v>82</v>
      </c>
      <c r="M3" s="33" t="s">
        <v>8</v>
      </c>
      <c r="N3" s="526" t="s">
        <v>73</v>
      </c>
      <c r="O3" s="527"/>
      <c r="P3" s="526" t="s">
        <v>74</v>
      </c>
      <c r="Q3" s="528"/>
    </row>
    <row r="4" spans="1:17" ht="26.25" customHeight="1" x14ac:dyDescent="0.2">
      <c r="A4" s="531" t="s">
        <v>51</v>
      </c>
      <c r="B4" s="532"/>
      <c r="C4" s="532"/>
      <c r="D4" s="532"/>
      <c r="E4" s="532"/>
      <c r="F4" s="532"/>
      <c r="G4" s="532"/>
      <c r="H4" s="532"/>
      <c r="I4" s="532"/>
      <c r="J4" s="532"/>
      <c r="K4" s="532"/>
      <c r="L4" s="532"/>
      <c r="M4" s="533"/>
      <c r="N4" s="176"/>
      <c r="O4" s="176"/>
    </row>
    <row r="5" spans="1:17" ht="23.25" customHeight="1" x14ac:dyDescent="0.2">
      <c r="A5" s="550" t="s">
        <v>46</v>
      </c>
      <c r="B5" s="550"/>
      <c r="C5" s="550"/>
      <c r="D5" s="550"/>
      <c r="E5" s="550"/>
      <c r="F5" s="550"/>
      <c r="G5" s="550"/>
      <c r="H5" s="550"/>
      <c r="I5" s="550"/>
      <c r="J5" s="550"/>
      <c r="K5" s="550"/>
      <c r="L5" s="550"/>
      <c r="M5" s="550"/>
      <c r="N5" s="25"/>
      <c r="O5" s="25"/>
    </row>
    <row r="6" spans="1:17" x14ac:dyDescent="0.2">
      <c r="A6" s="96" t="s">
        <v>30</v>
      </c>
      <c r="B6" s="38" t="s">
        <v>10</v>
      </c>
      <c r="C6" s="38" t="s">
        <v>29</v>
      </c>
      <c r="D6" s="39">
        <v>36433</v>
      </c>
      <c r="E6" s="102">
        <v>13.526999999999999</v>
      </c>
      <c r="F6" s="107">
        <v>26274</v>
      </c>
      <c r="G6" s="293">
        <v>1.6312105557835279</v>
      </c>
      <c r="H6" s="466">
        <v>4.3650557035062043</v>
      </c>
      <c r="I6" s="466">
        <v>4.2129875048942278</v>
      </c>
      <c r="J6" s="466">
        <v>3.6567823120164711</v>
      </c>
      <c r="K6" s="466">
        <v>3.4906808871131734</v>
      </c>
      <c r="L6" s="466">
        <v>3.8163564055236021</v>
      </c>
      <c r="M6" s="466">
        <v>5.7831961782624175</v>
      </c>
      <c r="N6" s="180">
        <v>5.8529254393384189</v>
      </c>
      <c r="O6" s="180"/>
    </row>
    <row r="7" spans="1:17" s="2" customFormat="1" ht="12.75" customHeight="1" x14ac:dyDescent="0.2">
      <c r="A7" s="97" t="s">
        <v>37</v>
      </c>
      <c r="B7" s="38" t="s">
        <v>10</v>
      </c>
      <c r="C7" s="38" t="s">
        <v>23</v>
      </c>
      <c r="D7" s="42">
        <v>40834</v>
      </c>
      <c r="E7" s="103">
        <v>1.337</v>
      </c>
      <c r="F7" s="43">
        <v>2159</v>
      </c>
      <c r="G7" s="294">
        <v>-1.91</v>
      </c>
      <c r="H7" s="294">
        <v>-0.41</v>
      </c>
      <c r="I7" s="294"/>
      <c r="J7" s="294"/>
      <c r="K7" s="294"/>
      <c r="L7" s="294"/>
      <c r="M7" s="467">
        <v>3.8</v>
      </c>
      <c r="N7" s="181">
        <v>0.62</v>
      </c>
      <c r="O7" s="181"/>
      <c r="P7" s="182"/>
      <c r="Q7" s="182"/>
    </row>
    <row r="8" spans="1:17" s="2" customFormat="1" ht="12.75" customHeight="1" x14ac:dyDescent="0.2">
      <c r="A8" s="97" t="s">
        <v>42</v>
      </c>
      <c r="B8" s="13" t="s">
        <v>10</v>
      </c>
      <c r="C8" s="13" t="s">
        <v>23</v>
      </c>
      <c r="D8" s="39">
        <v>36738</v>
      </c>
      <c r="E8" s="104">
        <v>39.104914854860297</v>
      </c>
      <c r="F8" s="40">
        <v>39565</v>
      </c>
      <c r="G8" s="295">
        <v>-1.46</v>
      </c>
      <c r="H8" s="465">
        <v>0.8</v>
      </c>
      <c r="I8" s="465">
        <v>3.4</v>
      </c>
      <c r="J8" s="465">
        <v>2.46</v>
      </c>
      <c r="K8" s="465">
        <v>3.74</v>
      </c>
      <c r="L8" s="465">
        <v>4.41</v>
      </c>
      <c r="M8" s="465">
        <v>4.62</v>
      </c>
      <c r="N8" s="183">
        <v>1.79</v>
      </c>
      <c r="O8" s="183"/>
      <c r="P8" s="182"/>
      <c r="Q8" s="182"/>
    </row>
    <row r="9" spans="1:17" ht="12.75" customHeight="1" x14ac:dyDescent="0.2">
      <c r="A9" s="98" t="s">
        <v>14</v>
      </c>
      <c r="B9" s="48" t="s">
        <v>10</v>
      </c>
      <c r="C9" s="48" t="s">
        <v>23</v>
      </c>
      <c r="D9" s="49">
        <v>37816</v>
      </c>
      <c r="E9" s="105">
        <v>7.8953276361831142</v>
      </c>
      <c r="F9" s="54">
        <v>18595</v>
      </c>
      <c r="G9" s="296">
        <v>-0.15905208713313801</v>
      </c>
      <c r="H9" s="468">
        <v>2.1493324538611303</v>
      </c>
      <c r="I9" s="468">
        <v>4.6039239450367031</v>
      </c>
      <c r="J9" s="468">
        <v>3.9282315323119432</v>
      </c>
      <c r="K9" s="469">
        <v>3.6405398302941094</v>
      </c>
      <c r="L9" s="469">
        <v>2.6857705204267335</v>
      </c>
      <c r="M9" s="469">
        <v>2.6475499277363257</v>
      </c>
      <c r="N9" s="181">
        <v>3.2513041562381328</v>
      </c>
      <c r="O9" s="181"/>
    </row>
    <row r="10" spans="1:17" s="30" customFormat="1" ht="23.25" customHeight="1" x14ac:dyDescent="0.2">
      <c r="A10" s="68" t="s">
        <v>48</v>
      </c>
      <c r="B10" s="69" t="s">
        <v>10</v>
      </c>
      <c r="C10" s="69"/>
      <c r="D10" s="70"/>
      <c r="E10" s="106">
        <f>SUM(E6:E9)</f>
        <v>61.864242491043406</v>
      </c>
      <c r="F10" s="71">
        <f>SUM(F6:F9)</f>
        <v>86593</v>
      </c>
      <c r="G10" s="470">
        <f>($E$6*G6+$E$7*G7+$E$8*G8+$E$9*G9+$E$37*G37)/($E$10+$E$37)</f>
        <v>-0.24002627873776322</v>
      </c>
      <c r="H10" s="470">
        <f>($E$6*H6+$E$7*H7+$E$8*H8+$E$9*H9+$E$37*H37)/($E$10+$E$37)</f>
        <v>2.0630199513173535</v>
      </c>
      <c r="I10" s="470">
        <f>($E$6*I6+$E$7*I7+$E$8*I8+$E$9*I9+$E$37*I37)/($E$10+$E$37)</f>
        <v>3.9114866719970847</v>
      </c>
      <c r="J10" s="470">
        <f>($E$6*J6+$E$7*J7+$E$8*J8+$E$9*J9+$E$37*J37)/($E$10+$E$37)</f>
        <v>3.0423107799452027</v>
      </c>
      <c r="K10" s="470">
        <f>($E$6*K6+$E$7*K7+$E$8*K8+$E$9*K9+$E$37*K37)/($E$10+$E$37)</f>
        <v>3.4629493166744929</v>
      </c>
      <c r="L10" s="470">
        <f>($E$6*L6+$E$37*L37+E8*L8)/($E$6+$E$37+E8)</f>
        <v>4.4498236249146155</v>
      </c>
      <c r="M10" s="470">
        <f>($E$6*M6+$E$7*M7+$E$8*M8+$E$9*M9+$E$37*M37)/($E$10+$E$37)</f>
        <v>5.5688650048876207</v>
      </c>
      <c r="N10" s="193">
        <f>E10-'2012'!E9</f>
        <v>3.625741574516546</v>
      </c>
      <c r="O10" s="194">
        <f>N10/'2012'!E9</f>
        <v>6.2256780608300942E-2</v>
      </c>
      <c r="P10" s="195">
        <f>F10-'2012'!F9</f>
        <v>4463</v>
      </c>
      <c r="Q10" s="196">
        <f>P10/'2012'!F9</f>
        <v>5.4340679410690367E-2</v>
      </c>
    </row>
    <row r="11" spans="1:17" s="37" customFormat="1" ht="12" customHeight="1" x14ac:dyDescent="0.2">
      <c r="A11" s="90"/>
      <c r="B11" s="64"/>
      <c r="C11" s="64"/>
      <c r="D11" s="65"/>
      <c r="E11" s="66"/>
      <c r="F11" s="67"/>
      <c r="N11" s="184"/>
      <c r="O11" s="184"/>
      <c r="P11" s="185"/>
      <c r="Q11" s="185"/>
    </row>
    <row r="12" spans="1:17" ht="21" customHeight="1" x14ac:dyDescent="0.2">
      <c r="A12" s="551" t="s">
        <v>47</v>
      </c>
      <c r="B12" s="551"/>
      <c r="C12" s="551"/>
      <c r="D12" s="551"/>
      <c r="E12" s="551"/>
      <c r="F12" s="551"/>
      <c r="G12" s="551"/>
      <c r="H12" s="551"/>
      <c r="I12" s="551"/>
      <c r="J12" s="551"/>
      <c r="K12" s="551"/>
      <c r="L12" s="551"/>
      <c r="M12" s="551"/>
      <c r="N12" s="25"/>
      <c r="O12" s="25"/>
      <c r="P12" s="187"/>
      <c r="Q12" s="187"/>
    </row>
    <row r="13" spans="1:17" x14ac:dyDescent="0.2">
      <c r="A13" s="99" t="s">
        <v>31</v>
      </c>
      <c r="B13" s="38" t="s">
        <v>10</v>
      </c>
      <c r="C13" s="38" t="s">
        <v>21</v>
      </c>
      <c r="D13" s="39">
        <v>36606</v>
      </c>
      <c r="E13" s="102">
        <v>4.5519999999999996</v>
      </c>
      <c r="F13" s="107">
        <v>20487</v>
      </c>
      <c r="G13" s="293">
        <v>2.2183623095588776</v>
      </c>
      <c r="H13" s="466">
        <v>5.4490210229992897</v>
      </c>
      <c r="I13" s="466">
        <v>5.6468597949355548</v>
      </c>
      <c r="J13" s="466">
        <v>4.1784656630979633</v>
      </c>
      <c r="K13" s="466">
        <v>2.9951447321611369</v>
      </c>
      <c r="L13" s="466">
        <v>3.5503335818175108</v>
      </c>
      <c r="M13" s="466">
        <v>5.53491245081561</v>
      </c>
      <c r="N13" s="186">
        <v>5.5968461568508987</v>
      </c>
      <c r="O13" s="186"/>
      <c r="P13" s="187"/>
      <c r="Q13" s="187"/>
    </row>
    <row r="14" spans="1:17" x14ac:dyDescent="0.2">
      <c r="A14" s="100" t="s">
        <v>33</v>
      </c>
      <c r="B14" s="38" t="s">
        <v>10</v>
      </c>
      <c r="C14" s="38" t="s">
        <v>22</v>
      </c>
      <c r="D14" s="39">
        <v>36091</v>
      </c>
      <c r="E14" s="103">
        <v>0.33311072500000027</v>
      </c>
      <c r="F14" s="43">
        <v>540</v>
      </c>
      <c r="G14" s="294">
        <v>2.5936979464662002</v>
      </c>
      <c r="H14" s="471">
        <v>5.5484444946619416</v>
      </c>
      <c r="I14" s="471">
        <v>5.4876055046571892</v>
      </c>
      <c r="J14" s="471">
        <v>3.1264241829310313</v>
      </c>
      <c r="K14" s="471">
        <v>4.9558535060666209</v>
      </c>
      <c r="L14" s="471"/>
      <c r="M14" s="471">
        <v>5.1098908261134834</v>
      </c>
      <c r="N14" s="197">
        <v>7.101561928342881</v>
      </c>
      <c r="O14" s="197"/>
      <c r="P14" s="187"/>
      <c r="Q14" s="187"/>
    </row>
    <row r="15" spans="1:17" ht="12.75" customHeight="1" x14ac:dyDescent="0.2">
      <c r="A15" s="99" t="s">
        <v>38</v>
      </c>
      <c r="B15" s="38" t="s">
        <v>10</v>
      </c>
      <c r="C15" s="38" t="s">
        <v>21</v>
      </c>
      <c r="D15" s="39">
        <v>39514</v>
      </c>
      <c r="E15" s="103">
        <v>0.44471550500000057</v>
      </c>
      <c r="F15" s="43">
        <v>1705</v>
      </c>
      <c r="G15" s="294">
        <v>1.1123497990464859</v>
      </c>
      <c r="H15" s="471">
        <v>3.7683414153491634</v>
      </c>
      <c r="I15" s="471">
        <v>3.8511578359910148</v>
      </c>
      <c r="J15" s="471">
        <v>2.3537623564971577</v>
      </c>
      <c r="K15" s="471">
        <v>5.1954472602844914</v>
      </c>
      <c r="L15" s="471"/>
      <c r="M15" s="471">
        <v>5.2741226010017961</v>
      </c>
      <c r="N15" s="197">
        <v>5.7014576571481346</v>
      </c>
      <c r="O15" s="197"/>
      <c r="P15" s="187"/>
      <c r="Q15" s="187"/>
    </row>
    <row r="16" spans="1:17" x14ac:dyDescent="0.2">
      <c r="A16" s="97" t="s">
        <v>39</v>
      </c>
      <c r="B16" s="14" t="s">
        <v>10</v>
      </c>
      <c r="C16" s="14" t="s">
        <v>22</v>
      </c>
      <c r="D16" s="50">
        <v>38360</v>
      </c>
      <c r="E16" s="103">
        <v>0.32400000000000001</v>
      </c>
      <c r="F16" s="43">
        <v>2077</v>
      </c>
      <c r="G16" s="294">
        <v>0.05</v>
      </c>
      <c r="H16" s="294">
        <v>0.7</v>
      </c>
      <c r="I16" s="294">
        <v>1.24</v>
      </c>
      <c r="J16" s="294">
        <v>1.42</v>
      </c>
      <c r="K16" s="294">
        <v>1.89</v>
      </c>
      <c r="L16" s="294"/>
      <c r="M16" s="294">
        <v>2.0699999999999998</v>
      </c>
      <c r="N16" s="197">
        <v>2.02</v>
      </c>
      <c r="O16" s="197"/>
      <c r="P16" s="187"/>
      <c r="Q16" s="187"/>
    </row>
    <row r="17" spans="1:17" x14ac:dyDescent="0.2">
      <c r="A17" s="97" t="s">
        <v>19</v>
      </c>
      <c r="B17" s="13" t="s">
        <v>10</v>
      </c>
      <c r="C17" s="13" t="s">
        <v>21</v>
      </c>
      <c r="D17" s="50">
        <v>39182</v>
      </c>
      <c r="E17" s="103">
        <v>9.7000000000000003E-2</v>
      </c>
      <c r="F17" s="43">
        <v>281</v>
      </c>
      <c r="G17" s="294">
        <v>0.77</v>
      </c>
      <c r="H17" s="294">
        <v>1.1100000000000001</v>
      </c>
      <c r="I17" s="294">
        <v>1.1399999999999999</v>
      </c>
      <c r="J17" s="294">
        <v>0.59</v>
      </c>
      <c r="K17" s="294">
        <v>-0.04</v>
      </c>
      <c r="L17" s="294"/>
      <c r="M17" s="294">
        <v>-0.3</v>
      </c>
      <c r="N17" s="197">
        <v>2.93</v>
      </c>
      <c r="O17" s="197"/>
      <c r="P17" s="187"/>
      <c r="Q17" s="187"/>
    </row>
    <row r="18" spans="1:17" x14ac:dyDescent="0.2">
      <c r="A18" s="100" t="s">
        <v>43</v>
      </c>
      <c r="B18" s="13" t="s">
        <v>10</v>
      </c>
      <c r="C18" s="13" t="s">
        <v>21</v>
      </c>
      <c r="D18" s="42">
        <v>38245</v>
      </c>
      <c r="E18" s="104">
        <v>8.6784001156953021</v>
      </c>
      <c r="F18" s="40">
        <v>27527</v>
      </c>
      <c r="G18" s="295">
        <v>-0.42</v>
      </c>
      <c r="H18" s="465">
        <v>1.95</v>
      </c>
      <c r="I18" s="465">
        <v>4.45</v>
      </c>
      <c r="J18" s="465">
        <v>2.75</v>
      </c>
      <c r="K18" s="465">
        <v>3.16</v>
      </c>
      <c r="L18" s="465"/>
      <c r="M18" s="465">
        <v>4.83</v>
      </c>
      <c r="N18" s="184">
        <v>2.96</v>
      </c>
      <c r="O18" s="184"/>
      <c r="P18" s="187"/>
      <c r="Q18" s="187"/>
    </row>
    <row r="19" spans="1:17" ht="12.75" customHeight="1" x14ac:dyDescent="0.2">
      <c r="A19" s="100" t="s">
        <v>40</v>
      </c>
      <c r="B19" s="38" t="s">
        <v>10</v>
      </c>
      <c r="C19" s="38" t="s">
        <v>35</v>
      </c>
      <c r="D19" s="39">
        <v>39078</v>
      </c>
      <c r="E19" s="111">
        <v>4.8850235938408835</v>
      </c>
      <c r="F19" s="72">
        <v>13507</v>
      </c>
      <c r="G19" s="297">
        <v>4.4265921973571709</v>
      </c>
      <c r="H19" s="472">
        <v>6.2884778557292575</v>
      </c>
      <c r="I19" s="472">
        <v>9.3934820517810316</v>
      </c>
      <c r="J19" s="472">
        <v>4.8155176153040991</v>
      </c>
      <c r="K19" s="467">
        <v>-0.79482803359341991</v>
      </c>
      <c r="L19" s="467"/>
      <c r="M19" s="467">
        <v>-3.5277109707870902</v>
      </c>
      <c r="N19" s="198">
        <v>8.1050204965768415</v>
      </c>
      <c r="O19" s="198"/>
      <c r="P19" s="187"/>
      <c r="Q19" s="187"/>
    </row>
    <row r="20" spans="1:17" ht="12.75" customHeight="1" x14ac:dyDescent="0.2">
      <c r="A20" s="57" t="s">
        <v>47</v>
      </c>
      <c r="B20" s="58" t="s">
        <v>10</v>
      </c>
      <c r="C20" s="58"/>
      <c r="D20" s="59"/>
      <c r="E20" s="112">
        <f>SUM(E13:E19)</f>
        <v>19.314249939536186</v>
      </c>
      <c r="F20" s="60">
        <f>SUM(F13:F19)</f>
        <v>66124</v>
      </c>
      <c r="G20" s="473">
        <f>($E$13*G13+$E$14*G14+$E$15*G15+$E$16*G16+$E$17*G17+$E$18*G18+$E$19*G19)/$E$20</f>
        <v>1.5287480698113383</v>
      </c>
      <c r="H20" s="473">
        <f>($E$13*H13+$E$14*H14+$E$15*H15+$E$16*H16+$E$17*H17+$E$18*H18+$E$19*H19)/$E$20</f>
        <v>3.9506966659090907</v>
      </c>
      <c r="I20" s="473">
        <f>($E$13*I13+$E$14*I14+$E$15*I15+$E$16*I16+$E$17*I17+$E$18*I18+$E$19*I19)/$E$20</f>
        <v>5.9160339107345985</v>
      </c>
      <c r="J20" s="473">
        <f>($E$13*J13+$E$14*J14+$E$15*J15+$E$16*J16+$E$17*J17+$E$18*J18+$E$19*J19)/$E$20</f>
        <v>3.5732893299615016</v>
      </c>
      <c r="K20" s="473">
        <f>($E$13*K13+$E$14*K14+$E$15*K15+$E$16*K16+$E$17*K17+$E$18*K18+$E$19*K19)/($E$20-E14-E15)</f>
        <v>2.2520370730534571</v>
      </c>
      <c r="L20" s="473">
        <f>L13</f>
        <v>3.5503335818175108</v>
      </c>
      <c r="M20" s="473">
        <f>($E$13*M13+$E$14*M14+$E$15*M15+$E$16*M16+$E$17*M17+$E$18*M18+$E$19*M19)/$E$20</f>
        <v>2.8252645800326137</v>
      </c>
      <c r="N20" s="199">
        <f>E20-'2012'!E18</f>
        <v>1.0041201614794382</v>
      </c>
      <c r="O20" s="194">
        <f>N20/'2012'!E18</f>
        <v>5.4839598279789216E-2</v>
      </c>
      <c r="P20" s="195">
        <f>F20-'2012'!F18</f>
        <v>-409</v>
      </c>
      <c r="Q20" s="196">
        <f>P20/'2012'!F18</f>
        <v>-6.1473253874017404E-3</v>
      </c>
    </row>
    <row r="21" spans="1:17" s="23" customFormat="1" ht="12.75" customHeight="1" x14ac:dyDescent="0.2">
      <c r="A21" s="92"/>
      <c r="B21" s="24"/>
      <c r="C21" s="24"/>
      <c r="D21" s="73"/>
      <c r="E21" s="113"/>
      <c r="F21" s="51"/>
      <c r="G21" s="474"/>
      <c r="H21" s="475"/>
      <c r="I21" s="475"/>
      <c r="J21" s="475"/>
      <c r="K21" s="475"/>
      <c r="L21" s="475"/>
      <c r="M21" s="476"/>
      <c r="N21" s="198"/>
      <c r="O21" s="198"/>
      <c r="P21" s="185"/>
      <c r="Q21" s="185"/>
    </row>
    <row r="22" spans="1:17" ht="12.75" customHeight="1" x14ac:dyDescent="0.2">
      <c r="A22" s="99" t="s">
        <v>53</v>
      </c>
      <c r="B22" s="38" t="s">
        <v>11</v>
      </c>
      <c r="C22" s="38" t="s">
        <v>21</v>
      </c>
      <c r="D22" s="39">
        <v>39367</v>
      </c>
      <c r="E22" s="104">
        <v>2.923</v>
      </c>
      <c r="F22" s="40">
        <v>3899</v>
      </c>
      <c r="G22" s="295">
        <v>0.74023588205660751</v>
      </c>
      <c r="H22" s="472">
        <v>3.0908111517981451</v>
      </c>
      <c r="I22" s="467">
        <v>4.2497929228464626</v>
      </c>
      <c r="J22" s="472">
        <v>3.0560901357085557</v>
      </c>
      <c r="K22" s="472">
        <v>3.0768774868129567</v>
      </c>
      <c r="L22" s="472"/>
      <c r="M22" s="466">
        <v>2.9222521636514287</v>
      </c>
      <c r="N22" s="186">
        <v>3.0592508992012934</v>
      </c>
      <c r="O22" s="186"/>
      <c r="P22" s="187"/>
      <c r="Q22" s="187"/>
    </row>
    <row r="23" spans="1:17" ht="12.75" customHeight="1" x14ac:dyDescent="0.2">
      <c r="A23" s="100" t="s">
        <v>44</v>
      </c>
      <c r="B23" s="13" t="s">
        <v>11</v>
      </c>
      <c r="C23" s="13" t="s">
        <v>21</v>
      </c>
      <c r="D23" s="39">
        <v>37606</v>
      </c>
      <c r="E23" s="104">
        <v>10.883096920103279</v>
      </c>
      <c r="F23" s="40">
        <v>9345</v>
      </c>
      <c r="G23" s="295">
        <v>-1.02</v>
      </c>
      <c r="H23" s="465">
        <v>1.1100000000000001</v>
      </c>
      <c r="I23" s="465">
        <v>4.16</v>
      </c>
      <c r="J23" s="465">
        <v>2.21</v>
      </c>
      <c r="K23" s="465">
        <v>2.62</v>
      </c>
      <c r="L23" s="46">
        <v>3.31</v>
      </c>
      <c r="M23" s="465">
        <v>3.07</v>
      </c>
      <c r="N23" s="184">
        <v>2.1</v>
      </c>
      <c r="O23" s="184"/>
      <c r="P23" s="187"/>
      <c r="Q23" s="187"/>
    </row>
    <row r="24" spans="1:17" ht="12.75" customHeight="1" x14ac:dyDescent="0.2">
      <c r="A24" s="99" t="s">
        <v>16</v>
      </c>
      <c r="B24" s="38" t="s">
        <v>11</v>
      </c>
      <c r="C24" s="38" t="s">
        <v>26</v>
      </c>
      <c r="D24" s="39">
        <v>37834</v>
      </c>
      <c r="E24" s="111">
        <v>16.949282154008863</v>
      </c>
      <c r="F24" s="72">
        <v>33037</v>
      </c>
      <c r="G24" s="297">
        <v>1.7586020441225259</v>
      </c>
      <c r="H24" s="472">
        <v>4.2655612166288881</v>
      </c>
      <c r="I24" s="472">
        <v>6.6659888593474381</v>
      </c>
      <c r="J24" s="472">
        <v>3.683633794978225</v>
      </c>
      <c r="K24" s="467">
        <v>1.7186557956348159</v>
      </c>
      <c r="L24" s="467">
        <v>3.2761688881895124</v>
      </c>
      <c r="M24" s="467">
        <v>3.2454474014214307</v>
      </c>
      <c r="N24" s="198">
        <v>5.7243025827352634</v>
      </c>
      <c r="O24" s="198"/>
      <c r="P24" s="187"/>
      <c r="Q24" s="187"/>
    </row>
    <row r="25" spans="1:17" ht="12.75" customHeight="1" x14ac:dyDescent="0.2">
      <c r="A25" s="97" t="s">
        <v>15</v>
      </c>
      <c r="B25" s="13" t="s">
        <v>11</v>
      </c>
      <c r="C25" s="13" t="s">
        <v>24</v>
      </c>
      <c r="D25" s="42">
        <v>40834</v>
      </c>
      <c r="E25" s="103">
        <v>0.91223959200000004</v>
      </c>
      <c r="F25" s="43">
        <v>1780</v>
      </c>
      <c r="G25" s="294">
        <v>0.37</v>
      </c>
      <c r="H25" s="294">
        <v>0.19</v>
      </c>
      <c r="I25" s="294"/>
      <c r="J25" s="294"/>
      <c r="K25" s="294"/>
      <c r="L25" s="294"/>
      <c r="M25" s="467">
        <v>3.46</v>
      </c>
      <c r="N25" s="198">
        <v>1.18</v>
      </c>
      <c r="O25" s="198"/>
      <c r="P25" s="187"/>
      <c r="Q25" s="187"/>
    </row>
    <row r="26" spans="1:17" ht="13.5" customHeight="1" x14ac:dyDescent="0.2">
      <c r="A26" s="100" t="s">
        <v>18</v>
      </c>
      <c r="B26" s="38" t="s">
        <v>11</v>
      </c>
      <c r="C26" s="38" t="s">
        <v>27</v>
      </c>
      <c r="D26" s="39">
        <v>4.1063829196259997E-2</v>
      </c>
      <c r="E26" s="103">
        <v>4.0816934151060101E-2</v>
      </c>
      <c r="F26" s="43">
        <v>111</v>
      </c>
      <c r="G26" s="294">
        <v>-0.12956985204490845</v>
      </c>
      <c r="H26" s="471">
        <v>4.0860273152383941</v>
      </c>
      <c r="I26" s="471">
        <v>4.5894269178788472</v>
      </c>
      <c r="J26" s="471">
        <v>2.5453333675246048</v>
      </c>
      <c r="K26" s="471">
        <v>3.9201141425271091</v>
      </c>
      <c r="L26" s="471"/>
      <c r="M26" s="471">
        <v>4.348702397858184</v>
      </c>
      <c r="N26" s="197">
        <v>6.540021200342272</v>
      </c>
      <c r="O26" s="197"/>
      <c r="P26" s="187"/>
      <c r="Q26" s="187"/>
    </row>
    <row r="27" spans="1:17" ht="12.75" customHeight="1" x14ac:dyDescent="0.2">
      <c r="A27" s="57" t="s">
        <v>47</v>
      </c>
      <c r="B27" s="58" t="s">
        <v>11</v>
      </c>
      <c r="C27" s="58"/>
      <c r="D27" s="59"/>
      <c r="E27" s="114">
        <f>SUM(E22:E26)</f>
        <v>31.708435600263201</v>
      </c>
      <c r="F27" s="61">
        <f>SUM(F22:F26)</f>
        <v>48172</v>
      </c>
      <c r="G27" s="477">
        <f>($E$22*G22+$E$23*G23+$E$24*G24+$E$25*G25+$E$26*G26)/($E$27)</f>
        <v>0.66866221782132573</v>
      </c>
      <c r="H27" s="477">
        <f>($E$22*H22+$E$23*H23+$E$24*H24+$E$25*H25+$E$26*H26)/($E$27)</f>
        <v>2.9567205710214313</v>
      </c>
      <c r="I27" s="477">
        <f>($E$22*I22+$E$23*I23+$E$24*I24+$E$25*I25+$E$26*I26)/($E$27-$E$25)</f>
        <v>5.548311233118552</v>
      </c>
      <c r="J27" s="477">
        <f>($E$22*J22+$E$23*J23+$E$24*J24+$E$25*J25+$E$26*J26)/($E$27-$E$25)</f>
        <v>3.1017933800024111</v>
      </c>
      <c r="K27" s="477">
        <f>($E$22*K22+$E$23*K23+$E$24*K24+$E$25*K25+$E$26*K26)/($E$27-$E$25-$E$26)</f>
        <v>2.1718937591475758</v>
      </c>
      <c r="L27" s="477">
        <f>L23</f>
        <v>3.31</v>
      </c>
      <c r="M27" s="477">
        <f>($E$22*M22+$E$23*M23+$E$24*M24+$E$25*M25+$E$26*M26)/($E$27)</f>
        <v>3.1630290845588203</v>
      </c>
      <c r="N27" s="200">
        <f>E27-'2012'!E24</f>
        <v>3.7287924970902537</v>
      </c>
      <c r="O27" s="201">
        <f>N27/'2012'!E24</f>
        <v>0.13326805075177678</v>
      </c>
      <c r="P27" s="195">
        <f>F27-'2012'!F24</f>
        <v>3341</v>
      </c>
      <c r="Q27" s="196">
        <f>P27/'2012'!F24</f>
        <v>7.4524324686043142E-2</v>
      </c>
    </row>
    <row r="28" spans="1:17" s="23" customFormat="1" ht="12.75" customHeight="1" x14ac:dyDescent="0.2">
      <c r="A28" s="92"/>
      <c r="B28" s="24"/>
      <c r="C28" s="24"/>
      <c r="D28" s="73"/>
      <c r="E28" s="115"/>
      <c r="F28" s="52"/>
      <c r="G28" s="478"/>
      <c r="H28" s="479"/>
      <c r="I28" s="479"/>
      <c r="J28" s="479"/>
      <c r="K28" s="479"/>
      <c r="L28" s="479"/>
      <c r="M28" s="480"/>
      <c r="N28" s="197"/>
      <c r="O28" s="197"/>
      <c r="P28" s="185"/>
      <c r="Q28" s="185"/>
    </row>
    <row r="29" spans="1:17" ht="12.75" customHeight="1" x14ac:dyDescent="0.2">
      <c r="A29" s="99" t="s">
        <v>32</v>
      </c>
      <c r="B29" s="38" t="s">
        <v>12</v>
      </c>
      <c r="C29" s="38" t="s">
        <v>21</v>
      </c>
      <c r="D29" s="39">
        <v>38808</v>
      </c>
      <c r="E29" s="102">
        <v>0.54500000000000004</v>
      </c>
      <c r="F29" s="107">
        <v>689</v>
      </c>
      <c r="G29" s="293">
        <v>-2.4629726488755423</v>
      </c>
      <c r="H29" s="472">
        <v>0.98076103529718406</v>
      </c>
      <c r="I29" s="472">
        <v>3.2927327916505655</v>
      </c>
      <c r="J29" s="472">
        <v>3.1220105386603469</v>
      </c>
      <c r="K29" s="472">
        <v>3.8754559269308597</v>
      </c>
      <c r="L29" s="472"/>
      <c r="M29" s="466">
        <v>4.746532279538096</v>
      </c>
      <c r="N29" s="186">
        <v>4.9818684079097064</v>
      </c>
      <c r="O29" s="186"/>
      <c r="P29" s="187"/>
      <c r="Q29" s="187"/>
    </row>
    <row r="30" spans="1:17" ht="12.75" customHeight="1" x14ac:dyDescent="0.2">
      <c r="A30" s="99" t="s">
        <v>17</v>
      </c>
      <c r="B30" s="38" t="s">
        <v>12</v>
      </c>
      <c r="C30" s="38" t="s">
        <v>26</v>
      </c>
      <c r="D30" s="39">
        <v>37816</v>
      </c>
      <c r="E30" s="111">
        <v>0.9192169295626339</v>
      </c>
      <c r="F30" s="72">
        <v>1078</v>
      </c>
      <c r="G30" s="297">
        <v>-1.1976974815927854</v>
      </c>
      <c r="H30" s="467">
        <v>1.6102046922823909</v>
      </c>
      <c r="I30" s="467">
        <v>1.9942928217690392</v>
      </c>
      <c r="J30" s="467">
        <v>3.3184901909615983</v>
      </c>
      <c r="K30" s="467">
        <v>0.29299434142553427</v>
      </c>
      <c r="L30" s="467">
        <v>2.3130215737589443</v>
      </c>
      <c r="M30" s="467">
        <v>2.2801641990213728</v>
      </c>
      <c r="N30" s="198">
        <v>2.9954753567157821</v>
      </c>
      <c r="O30" s="198"/>
      <c r="P30" s="187"/>
      <c r="Q30" s="187"/>
    </row>
    <row r="31" spans="1:17" ht="12.75" customHeight="1" x14ac:dyDescent="0.2">
      <c r="A31" s="57" t="s">
        <v>47</v>
      </c>
      <c r="B31" s="58" t="s">
        <v>12</v>
      </c>
      <c r="C31" s="62"/>
      <c r="D31" s="63"/>
      <c r="E31" s="114">
        <f>SUM(E29:E30)</f>
        <v>1.4642169295626339</v>
      </c>
      <c r="F31" s="61">
        <f>SUM(F29:F30)</f>
        <v>1767</v>
      </c>
      <c r="G31" s="473">
        <f>($E$29*G29+$E$30*G30)/$E$31</f>
        <v>-1.6686488496903258</v>
      </c>
      <c r="H31" s="473">
        <f>($E$29*H29+$E$30*H30)/$E$31</f>
        <v>1.3759178279996462</v>
      </c>
      <c r="I31" s="473">
        <f>($E$29*I29+$E$30*I30)/$E$31</f>
        <v>2.4775885474896873</v>
      </c>
      <c r="J31" s="473">
        <f>($E$29*J29+$E$30*J30)/$E$31</f>
        <v>3.2453579874320515</v>
      </c>
      <c r="K31" s="473">
        <f>($E$29*K29+$E$30*K30)/$E$31</f>
        <v>1.6264317062589013</v>
      </c>
      <c r="L31" s="473"/>
      <c r="M31" s="473">
        <f>($E$29*M29+$E$30*M30)/$E$31</f>
        <v>3.1981774911386287</v>
      </c>
      <c r="N31" s="199">
        <f>E31-'2012'!E27</f>
        <v>0.14138110488075251</v>
      </c>
      <c r="O31" s="199">
        <f>N31/'2012'!E27</f>
        <v>0.10687728759897484</v>
      </c>
      <c r="P31" s="195">
        <f>F31-'2012'!F27</f>
        <v>56</v>
      </c>
      <c r="Q31" s="196">
        <f>P31/'2012'!F27</f>
        <v>3.2729398012857978E-2</v>
      </c>
    </row>
    <row r="32" spans="1:17" s="23" customFormat="1" ht="12.75" customHeight="1" x14ac:dyDescent="0.2">
      <c r="A32" s="92"/>
      <c r="B32" s="24"/>
      <c r="C32" s="24"/>
      <c r="D32" s="73"/>
      <c r="E32" s="115"/>
      <c r="F32" s="52"/>
      <c r="G32" s="478"/>
      <c r="H32" s="475"/>
      <c r="I32" s="475"/>
      <c r="J32" s="475"/>
      <c r="K32" s="475"/>
      <c r="L32" s="475"/>
      <c r="M32" s="476"/>
      <c r="N32" s="198"/>
      <c r="O32" s="198"/>
      <c r="P32" s="185"/>
      <c r="Q32" s="185"/>
    </row>
    <row r="33" spans="1:18" s="30" customFormat="1" ht="21" customHeight="1" x14ac:dyDescent="0.2">
      <c r="A33" s="80" t="s">
        <v>49</v>
      </c>
      <c r="B33" s="81"/>
      <c r="C33" s="81"/>
      <c r="D33" s="81"/>
      <c r="E33" s="114">
        <f>E31+E27+E20</f>
        <v>52.486902469362022</v>
      </c>
      <c r="F33" s="61">
        <f>F31+F27+F20</f>
        <v>116063</v>
      </c>
      <c r="G33" s="481">
        <f>($E$20*G20+$E$27*G27+$E$31*G31)/$E$33</f>
        <v>0.91995505583531323</v>
      </c>
      <c r="H33" s="481">
        <f>($E$20*H20+$E$27*H27+$E$31*H31)/$E$33</f>
        <v>3.2783868115051029</v>
      </c>
      <c r="I33" s="481">
        <f>($E$20*I20+$E$27*I27+$E$31*I31)/$E$33</f>
        <v>5.5979633070458172</v>
      </c>
      <c r="J33" s="481">
        <f>($E$20*J20+$E$27*J27+$E$31*J31)/$E$33</f>
        <v>3.2793005277544021</v>
      </c>
      <c r="K33" s="481">
        <f>($E$20*K20+$E$27*K27+$E$31*K31)/$E$33</f>
        <v>2.1861684293650581</v>
      </c>
      <c r="L33" s="481">
        <f>($E$20*L20+$E$27*L27)/(E20+E27)</f>
        <v>3.4009764513368581</v>
      </c>
      <c r="M33" s="481">
        <f>($E$20*M20+$E$27*M27+$E$31*M31)/$E$33</f>
        <v>3.0397182610073741</v>
      </c>
      <c r="N33" s="186"/>
      <c r="O33" s="186"/>
      <c r="P33" s="187"/>
      <c r="Q33" s="187"/>
      <c r="R33" s="31"/>
    </row>
    <row r="34" spans="1:18" s="30" customFormat="1" ht="26.25" customHeight="1" x14ac:dyDescent="0.2">
      <c r="A34" s="546" t="s">
        <v>50</v>
      </c>
      <c r="B34" s="546"/>
      <c r="C34" s="546"/>
      <c r="D34" s="546"/>
      <c r="E34" s="116">
        <f>SUM(E10,E33)</f>
        <v>114.35114496040543</v>
      </c>
      <c r="F34" s="84">
        <f>SUM(F10, F33)</f>
        <v>202656</v>
      </c>
      <c r="G34" s="482"/>
      <c r="H34" s="604"/>
      <c r="I34" s="605"/>
      <c r="J34" s="605"/>
      <c r="K34" s="605"/>
      <c r="L34" s="605"/>
      <c r="M34" s="606"/>
      <c r="N34" s="188"/>
      <c r="O34" s="188"/>
      <c r="P34" s="187"/>
      <c r="Q34" s="187"/>
      <c r="R34" s="31"/>
    </row>
    <row r="35" spans="1:18" s="37" customFormat="1" ht="10.5" customHeight="1" x14ac:dyDescent="0.2">
      <c r="A35" s="94"/>
      <c r="B35" s="74"/>
      <c r="C35" s="74"/>
      <c r="D35" s="74"/>
      <c r="E35" s="75"/>
      <c r="F35" s="52"/>
      <c r="G35" s="478"/>
      <c r="H35" s="478"/>
      <c r="I35" s="478"/>
      <c r="J35" s="478"/>
      <c r="K35" s="478"/>
      <c r="L35" s="478"/>
      <c r="M35" s="483"/>
      <c r="N35" s="188"/>
      <c r="O35" s="188"/>
      <c r="P35" s="185"/>
      <c r="Q35" s="185"/>
      <c r="R35" s="53"/>
    </row>
    <row r="36" spans="1:18" ht="22.5" customHeight="1" x14ac:dyDescent="0.2">
      <c r="A36" s="85" t="s">
        <v>28</v>
      </c>
      <c r="B36" s="77"/>
      <c r="C36" s="77"/>
      <c r="D36" s="77"/>
      <c r="E36" s="78"/>
      <c r="F36" s="79"/>
      <c r="G36" s="484"/>
      <c r="H36" s="485"/>
      <c r="I36" s="485"/>
      <c r="J36" s="485"/>
      <c r="K36" s="485"/>
      <c r="L36" s="485"/>
      <c r="M36" s="485"/>
      <c r="N36" s="202"/>
      <c r="O36" s="202"/>
      <c r="P36" s="187"/>
      <c r="Q36" s="187"/>
      <c r="R36" s="2"/>
    </row>
    <row r="37" spans="1:18" ht="39" customHeight="1" thickBot="1" x14ac:dyDescent="0.25">
      <c r="A37" s="101" t="s">
        <v>45</v>
      </c>
      <c r="B37" s="38" t="s">
        <v>10</v>
      </c>
      <c r="C37" s="38" t="s">
        <v>22</v>
      </c>
      <c r="D37" s="89">
        <v>36495</v>
      </c>
      <c r="E37" s="34">
        <v>37.479999999999997</v>
      </c>
      <c r="F37" s="35">
        <v>12042</v>
      </c>
      <c r="G37" s="486">
        <v>0.4</v>
      </c>
      <c r="H37" s="486">
        <v>2.62</v>
      </c>
      <c r="I37" s="486">
        <v>4.33</v>
      </c>
      <c r="J37" s="486">
        <v>3.35</v>
      </c>
      <c r="K37" s="486">
        <v>3.25</v>
      </c>
      <c r="L37" s="486">
        <v>4.72</v>
      </c>
      <c r="M37" s="487">
        <v>7.16</v>
      </c>
      <c r="N37" s="197">
        <v>3.23</v>
      </c>
      <c r="O37" s="197"/>
      <c r="P37" s="187"/>
      <c r="Q37" s="187"/>
    </row>
    <row r="38" spans="1:18" ht="31.5" customHeight="1" x14ac:dyDescent="0.2">
      <c r="A38" s="559" t="s">
        <v>36</v>
      </c>
      <c r="B38" s="560"/>
      <c r="C38" s="560"/>
      <c r="D38" s="561"/>
      <c r="E38" s="288">
        <f>E34+E37</f>
        <v>151.83114496040542</v>
      </c>
      <c r="F38" s="289">
        <f>F34+F37</f>
        <v>214698</v>
      </c>
      <c r="G38" s="488"/>
      <c r="H38" s="489"/>
      <c r="I38" s="489"/>
      <c r="J38" s="489"/>
      <c r="K38" s="489"/>
      <c r="L38" s="489"/>
      <c r="M38" s="489"/>
      <c r="N38" s="204">
        <f>E38-'2012'!E32</f>
        <v>9.4630353379669998</v>
      </c>
      <c r="O38" s="212">
        <f>N38/'2012'!E32</f>
        <v>6.6468785481966844E-2</v>
      </c>
      <c r="P38" s="195">
        <f>F38-'2012'!F32</f>
        <v>7553</v>
      </c>
      <c r="Q38" s="203">
        <f>P38/'2012'!F32</f>
        <v>3.6462381423640444E-2</v>
      </c>
    </row>
    <row r="39" spans="1:18" ht="41.25" customHeight="1" x14ac:dyDescent="0.2">
      <c r="A39" s="562" t="s">
        <v>78</v>
      </c>
      <c r="B39" s="563"/>
      <c r="C39" s="563"/>
      <c r="D39" s="563"/>
      <c r="E39" s="563"/>
      <c r="F39" s="563"/>
      <c r="G39" s="563"/>
      <c r="H39" s="563"/>
      <c r="I39" s="563"/>
      <c r="J39" s="563"/>
      <c r="K39" s="563"/>
      <c r="L39" s="563"/>
      <c r="M39" s="564"/>
      <c r="N39" s="21"/>
      <c r="O39" s="21"/>
    </row>
    <row r="40" spans="1:18" s="5" customFormat="1" ht="24" customHeight="1" x14ac:dyDescent="0.2">
      <c r="A40" s="556" t="s">
        <v>34</v>
      </c>
      <c r="B40" s="557"/>
      <c r="C40" s="557"/>
      <c r="D40" s="557"/>
      <c r="E40" s="557"/>
      <c r="F40" s="557"/>
      <c r="G40" s="557"/>
      <c r="H40" s="557"/>
      <c r="I40" s="557"/>
      <c r="J40" s="557"/>
      <c r="K40" s="557"/>
      <c r="L40" s="557"/>
      <c r="M40" s="558"/>
      <c r="N40" s="25"/>
      <c r="O40" s="25"/>
      <c r="P40" s="189"/>
      <c r="Q40" s="189"/>
    </row>
    <row r="41" spans="1:18" s="5" customFormat="1" ht="24" customHeight="1" x14ac:dyDescent="0.2">
      <c r="A41" s="540" t="s">
        <v>88</v>
      </c>
      <c r="B41" s="541"/>
      <c r="C41" s="541"/>
      <c r="D41" s="541"/>
      <c r="E41" s="541"/>
      <c r="F41" s="541"/>
      <c r="G41" s="541"/>
      <c r="H41" s="541"/>
      <c r="I41" s="541"/>
      <c r="J41" s="541"/>
      <c r="K41" s="541"/>
      <c r="L41" s="541"/>
      <c r="M41" s="542"/>
      <c r="N41" s="25"/>
      <c r="O41" s="25"/>
      <c r="P41" s="189"/>
      <c r="Q41" s="189"/>
    </row>
    <row r="42" spans="1:18" ht="22.5" customHeight="1" x14ac:dyDescent="0.2">
      <c r="B42" s="12"/>
      <c r="C42" s="12"/>
      <c r="D42" s="12"/>
      <c r="E42" s="554" t="s">
        <v>77</v>
      </c>
      <c r="F42" s="555"/>
      <c r="G42" s="490">
        <f>($E$10*G10+$E$20*G20+$E$27*G27+$E$31*G31+$E$37*G37)/$E$38</f>
        <v>0.31896319686186936</v>
      </c>
      <c r="H42" s="490">
        <f>($E$10*H10+$E$20*H20+$E$27*H27+$E$31*H31+$E$37*H37)/$E$38</f>
        <v>2.620655567526887</v>
      </c>
      <c r="I42" s="490">
        <f>($E$10*I10+$E$20*I20+$E$27*I27+$E$31*I31+$E$37*I37)/$E$38</f>
        <v>4.5978004992515942</v>
      </c>
      <c r="J42" s="490">
        <f>($E$10*J10+$E$20*J20+$E$27*J27+$E$31*J31+$E$37*J37)/$E$38</f>
        <v>3.2001904412848119</v>
      </c>
      <c r="K42" s="490">
        <f>($E$10*K10+$E$20*K20+$E$27*K27+$E$31*K31+$E$37*K37)/$E$38</f>
        <v>2.9690084041201343</v>
      </c>
      <c r="L42" s="490">
        <f>($E$10*L10+$E$20*L20+$E$27*L27+$E$37*L37)/$E$38</f>
        <v>4.1211407576626629</v>
      </c>
      <c r="M42" s="490">
        <f>($E$10*M10+$E$20*M20+$E$27*M27+$E$31*M31+$E$37*M37)/$E$38</f>
        <v>5.0873344277520731</v>
      </c>
      <c r="N42" s="22"/>
      <c r="O42" s="22"/>
    </row>
    <row r="43" spans="1:18" ht="16.5" customHeight="1" x14ac:dyDescent="0.2">
      <c r="B43" s="11"/>
      <c r="C43" s="11"/>
      <c r="D43" s="11"/>
      <c r="E43" s="26"/>
      <c r="F43" s="108" t="s">
        <v>76</v>
      </c>
      <c r="G43" s="491"/>
      <c r="H43" s="491">
        <f>H42-'2012'!G35</f>
        <v>-6.2041613011572903</v>
      </c>
      <c r="I43" s="491">
        <f>I42-'2012'!H35</f>
        <v>1.5317819071063683</v>
      </c>
      <c r="J43" s="491">
        <f>J42-'2012'!I35</f>
        <v>-1.4898993732493389</v>
      </c>
      <c r="K43" s="491">
        <f>K42-'2012'!J35</f>
        <v>0.60902712967558026</v>
      </c>
      <c r="L43" s="491"/>
      <c r="M43" s="491">
        <f>M42-'2012'!K35</f>
        <v>-0.16220579016371417</v>
      </c>
      <c r="N43" s="25"/>
      <c r="O43" s="25"/>
    </row>
    <row r="44" spans="1:18" x14ac:dyDescent="0.2">
      <c r="E44" s="27"/>
      <c r="F44" s="109"/>
      <c r="G44" s="109"/>
      <c r="H44" s="10"/>
      <c r="I44" s="10"/>
      <c r="J44" s="10"/>
      <c r="K44" s="10"/>
      <c r="L44" s="10"/>
      <c r="M44" s="10"/>
      <c r="N44" s="177"/>
      <c r="O44" s="177"/>
    </row>
    <row r="45" spans="1:18" x14ac:dyDescent="0.2">
      <c r="E45" s="28"/>
      <c r="F45" s="109"/>
      <c r="G45" s="109"/>
      <c r="H45" s="7"/>
      <c r="I45" s="7"/>
      <c r="J45" s="7"/>
      <c r="K45" s="7"/>
      <c r="L45" s="7"/>
      <c r="M45" s="7"/>
      <c r="N45" s="177"/>
      <c r="O45" s="177"/>
      <c r="P45" s="190"/>
    </row>
    <row r="46" spans="1:18" x14ac:dyDescent="0.2">
      <c r="H46" s="8"/>
      <c r="I46" s="7"/>
      <c r="J46" s="7"/>
      <c r="K46" s="7"/>
      <c r="L46" s="7"/>
      <c r="M46" s="7"/>
      <c r="N46" s="177"/>
      <c r="O46" s="177"/>
      <c r="P46" s="182"/>
    </row>
    <row r="47" spans="1:18" x14ac:dyDescent="0.2">
      <c r="A47" s="495" t="s">
        <v>94</v>
      </c>
      <c r="E47" s="29">
        <f>E38-'2012'!E32</f>
        <v>9.4630353379669998</v>
      </c>
      <c r="F47" s="303">
        <f>E47/'2012'!E32</f>
        <v>6.6468785481966844E-2</v>
      </c>
      <c r="H47" s="7"/>
      <c r="I47" s="7"/>
      <c r="J47" s="7"/>
      <c r="K47" s="7"/>
      <c r="L47" s="7"/>
      <c r="M47" s="7"/>
      <c r="N47" s="177"/>
      <c r="O47" s="177"/>
      <c r="P47" s="182"/>
    </row>
    <row r="48" spans="1:18" x14ac:dyDescent="0.2">
      <c r="A48" s="495" t="s">
        <v>95</v>
      </c>
      <c r="E48" s="301">
        <f>F38-'2012'!F32</f>
        <v>7553</v>
      </c>
      <c r="F48" s="303">
        <f>E48/'2012'!F32</f>
        <v>3.6462381423640444E-2</v>
      </c>
      <c r="H48" s="6"/>
      <c r="I48" s="6"/>
      <c r="J48" s="6"/>
      <c r="K48" s="6"/>
      <c r="L48" s="6"/>
      <c r="M48" s="6"/>
      <c r="N48" s="191"/>
      <c r="O48" s="191"/>
    </row>
  </sheetData>
  <mergeCells count="20">
    <mergeCell ref="A34:D34"/>
    <mergeCell ref="H34:M34"/>
    <mergeCell ref="A1:M1"/>
    <mergeCell ref="A2:A3"/>
    <mergeCell ref="B2:B3"/>
    <mergeCell ref="C2:C3"/>
    <mergeCell ref="D2:D3"/>
    <mergeCell ref="E2:E3"/>
    <mergeCell ref="F2:F3"/>
    <mergeCell ref="G2:M2"/>
    <mergeCell ref="N3:O3"/>
    <mergeCell ref="P3:Q3"/>
    <mergeCell ref="A4:M4"/>
    <mergeCell ref="A5:M5"/>
    <mergeCell ref="A12:M12"/>
    <mergeCell ref="A38:D38"/>
    <mergeCell ref="A39:M39"/>
    <mergeCell ref="A40:M40"/>
    <mergeCell ref="A41:M41"/>
    <mergeCell ref="E42:F42"/>
  </mergeCells>
  <printOptions horizontalCentered="1" verticalCentered="1"/>
  <pageMargins left="0.43307086614173229" right="0.19685039370078741" top="0.23622047244094491" bottom="0.11811023622047245" header="0.11811023622047245" footer="0.1574803149606299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2012</vt:lpstr>
      <vt:lpstr>JAN-2013</vt:lpstr>
      <vt:lpstr>FEB-2013</vt:lpstr>
      <vt:lpstr>MAR-2013</vt:lpstr>
      <vt:lpstr>APR-2013</vt:lpstr>
      <vt:lpstr>MAI-2013</vt:lpstr>
      <vt:lpstr>JUN-2013</vt:lpstr>
      <vt:lpstr>JUL-2013</vt:lpstr>
      <vt:lpstr>AUG-2013</vt:lpstr>
      <vt:lpstr>SEPT-2013</vt:lpstr>
      <vt:lpstr>OKT-2013</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Dace Brencēna</cp:lastModifiedBy>
  <cp:lastPrinted>2013-07-10T14:06:35Z</cp:lastPrinted>
  <dcterms:created xsi:type="dcterms:W3CDTF">2007-05-09T12:50:46Z</dcterms:created>
  <dcterms:modified xsi:type="dcterms:W3CDTF">2013-11-19T10:28:22Z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