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375" tabRatio="853" firstSheet="2" activeTab="2"/>
  </bookViews>
  <sheets>
    <sheet name="Parametri" sheetId="1" state="hidden" r:id="rId1"/>
    <sheet name="Nosaukumi" sheetId="2" state="hidden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state="hidden" r:id="rId13"/>
    <sheet name="Ien.,Izd.(003)" sheetId="14" state="hidden" r:id="rId14"/>
    <sheet name="Neto_Aktivi(003)" sheetId="15" state="hidden" r:id="rId15"/>
    <sheet name="Portfelis(003-1)" sheetId="16" state="hidden" r:id="rId16"/>
    <sheet name="Portfelis(003-2)" sheetId="17" state="hidden" r:id="rId17"/>
    <sheet name="Aktivi_Saistibas(004)" sheetId="18" state="hidden" r:id="rId18"/>
    <sheet name="Ien.,Izd.(004)" sheetId="19" state="hidden" r:id="rId19"/>
    <sheet name="Neto_Aktivi(004)" sheetId="20" state="hidden" r:id="rId20"/>
    <sheet name="Portfelis(004-1)" sheetId="21" state="hidden" r:id="rId21"/>
    <sheet name="Portfelis(004-2)" sheetId="22" state="hidden" r:id="rId22"/>
    <sheet name="Aktivi_Saistibas(005)" sheetId="23" state="hidden" r:id="rId23"/>
    <sheet name="Ien.,Izd.(005)" sheetId="24" state="hidden" r:id="rId24"/>
    <sheet name="Neto_Aktivi(005)" sheetId="25" state="hidden" r:id="rId25"/>
    <sheet name="Portfelis(005-1)" sheetId="26" state="hidden" r:id="rId26"/>
    <sheet name="Portfelis(005-2)" sheetId="27" state="hidden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'Portfelis(001-1)'!$A$1:$I$120</definedName>
    <definedName name="_xlnm.Print_Area" localSheetId="10">'Portfelis(002-1)'!$A$1:$I$118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<sst xmlns="http://schemas.openxmlformats.org/spreadsheetml/2006/main" count="2458" uniqueCount="300">
  <si>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</si>
  <si>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</si>
  <si>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</si>
  <si>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</si>
  <si>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</si>
  <si>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</si>
  <si>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</si>
  <si>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</si>
  <si>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</si>
  <si>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</si>
  <si>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</si>
  <si>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</si>
  <si>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</si>
  <si>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</si>
  <si>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</si>
  <si>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</si>
  <si>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</si>
  <si>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</si>
  <si>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</si>
  <si>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</si>
  <si>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</si>
  <si>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</si>
  <si>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</si>
  <si>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</si>
  <si>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</si>
  <si>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</si>
  <si>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</si>
  <si>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</si>
  <si>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</si>
  <si>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</si>
  <si>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</si>
  <si>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</si>
  <si>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</si>
  <si>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</si>
  <si>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</si>
  <si>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</si>
  <si>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</si>
  <si>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</si>
  <si>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</si>
  <si>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</si>
  <si>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</si>
  <si>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</si>
  <si>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</si>
  <si>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</si>
  <si>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</si>
  <si>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</si>
  <si>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</si>
  <si>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</si>
  <si>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</si>
  <si>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</si>
  <si>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</si>
  <si>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</si>
  <si>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</si>
  <si>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</si>
  <si>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</si>
  <si>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</si>
  <si>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</si>
  <si>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</si>
  <si>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</si>
  <si>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</si>
  <si>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</si>
  <si>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</si>
  <si>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</si>
  <si>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</si>
  <si>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</si>
  <si>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</si>
  <si>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</si>
  <si>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</si>
  <si>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</si>
  <si>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</si>
  <si>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</si>
  <si>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</si>
  <si>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</si>
  <si>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</si>
  <si>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</si>
  <si>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</si>
  <si>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</si>
  <si>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</si>
  <si>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</si>
  <si>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</si>
  <si>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</si>
  <si>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</si>
  <si>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</si>
  <si>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</si>
  <si>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</si>
  <si>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</si>
  <si>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</si>
  <si>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</si>
  <si>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</si>
  <si>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</si>
  <si>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</si>
  <si>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</si>
  <si>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</si>
  <si>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</si>
  <si>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</si>
  <si>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</si>
  <si>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</si>
  <si>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</si>
  <si>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</si>
  <si>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</si>
  <si>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</si>
  <si>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</si>
  <si>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</si>
  <si>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</si>
  <si>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</si>
  <si>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</si>
  <si>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</si>
  <si>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</si>
  <si>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</si>
  <si>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</si>
  <si>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</si>
  <si>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</si>
  <si>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</si>
  <si>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</si>
  <si>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</si>
  <si>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</si>
  <si>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</si>
  <si>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</si>
  <si>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</si>
  <si>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</si>
  <si>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</si>
  <si>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</si>
  <si>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</si>
  <si>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</si>
  <si>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</si>
  <si>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</si>
  <si>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</si>
  <si>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</si>
  <si>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</si>
  <si>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</si>
  <si>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</si>
  <si>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</si>
  <si>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</si>
  <si>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</si>
  <si>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</si>
  <si>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</si>
  <si>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</si>
  <si>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</si>
  <si>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</si>
  <si>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</si>
  <si>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</si>
  <si>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</si>
  <si>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</si>
  <si>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</si>
  <si>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</si>
  <si>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</si>
  <si>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</si>
  <si>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</si>
  <si>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</si>
  <si>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</si>
  <si>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</si>
  <si>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</si>
  <si>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</si>
  <si>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</si>
  <si>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</si>
  <si>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</si>
  <si>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</si>
  <si>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</si>
  <si>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</si>
  <si>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</si>
  <si>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</si>
  <si>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</si>
  <si>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</si>
  <si>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</si>
  <si>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</si>
  <si>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</si>
  <si>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</si>
  <si>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</si>
  <si>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</si>
  <si>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</si>
  <si>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</si>
  <si>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</si>
  <si>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</si>
  <si>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</si>
  <si>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</si>
  <si>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</si>
  <si>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</si>
  <si>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</si>
  <si>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</si>
  <si>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</si>
  <si>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</si>
  <si>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</si>
  <si>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</si>
  <si>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</si>
  <si>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</si>
  <si>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</si>
  <si>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</si>
  <si>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</si>
  <si>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</si>
  <si>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</si>
  <si>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</si>
  <si>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</si>
  <si>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</si>
  <si>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</si>
  <si>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</si>
  <si>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</si>
  <si>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</si>
  <si>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</si>
  <si>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</si>
  <si>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</si>
  <si>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</si>
  <si>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</si>
  <si>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</si>
  <si>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</si>
  <si>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</si>
  <si>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</si>
  <si>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</si>
  <si>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</si>
  <si>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</si>
  <si>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</si>
  <si>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</si>
  <si>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</si>
  <si>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</si>
  <si>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</si>
  <si>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</si>
  <si>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LHZB</t>
  </si>
  <si>
    <t>Māras banka</t>
  </si>
  <si>
    <t>Unibanka</t>
  </si>
  <si>
    <t>Lateko</t>
  </si>
  <si>
    <t>Parekss</t>
  </si>
  <si>
    <t>EESTI ENERGIA AS</t>
  </si>
  <si>
    <t>CEMEX SA</t>
  </si>
  <si>
    <t>BARCLAYS BANK</t>
  </si>
  <si>
    <t>DEVELOPMENT BANK OF JAPAN</t>
  </si>
  <si>
    <t>UTENOS TRIKOTAŽAS</t>
  </si>
  <si>
    <t>VILNIAUS VINGIS</t>
  </si>
  <si>
    <t>EESTI TELEKOM</t>
  </si>
  <si>
    <t>UPM/KYMMENE OYJ</t>
  </si>
  <si>
    <t>BAYER AG</t>
  </si>
  <si>
    <t>BRITISH TELECOM</t>
  </si>
  <si>
    <t>DimlerChrisler AG</t>
  </si>
  <si>
    <t>…</t>
  </si>
  <si>
    <t>BTB</t>
  </si>
  <si>
    <t>Parekss banka</t>
  </si>
  <si>
    <t>Lateko BANKA</t>
  </si>
  <si>
    <t>Sergejs Medvedevs</t>
  </si>
  <si>
    <t>Svetlana Korhova</t>
  </si>
  <si>
    <t xml:space="preserve"> Parekss Aktīvais pensiju plāns</t>
  </si>
  <si>
    <t>Parekss Universālais pensiju plāns</t>
  </si>
  <si>
    <t>Hansabanka</t>
  </si>
  <si>
    <t>NORD/LB</t>
  </si>
  <si>
    <t>SNAT</t>
  </si>
  <si>
    <t>NORDIC INVESTMENT BANK</t>
  </si>
  <si>
    <t>EUROPEAN INVESTMENT BANK</t>
  </si>
  <si>
    <t>MERRILL LYNCH</t>
  </si>
  <si>
    <t>US</t>
  </si>
  <si>
    <t>EE</t>
  </si>
  <si>
    <t>GE</t>
  </si>
  <si>
    <t>LT</t>
  </si>
  <si>
    <t>SE</t>
  </si>
  <si>
    <t>MX</t>
  </si>
  <si>
    <t>JPN</t>
  </si>
  <si>
    <t>GB</t>
  </si>
  <si>
    <t>STATOIL</t>
  </si>
  <si>
    <t>NO</t>
  </si>
  <si>
    <t>LATVIJAS KUĢNIECĪBA</t>
  </si>
  <si>
    <t>FRANCE TELECOM</t>
  </si>
  <si>
    <t>FR</t>
  </si>
  <si>
    <t>TPSA EUROFINANCE BV (Telekomunikacija Polska SA.)</t>
  </si>
  <si>
    <t>PL</t>
  </si>
  <si>
    <t>KAZKOMMERTS INTL BV (JSC KAZKOMMERTSBANK)</t>
  </si>
  <si>
    <t>KZ</t>
  </si>
  <si>
    <t>PEMEX PROJ (Petroleos Mexicanos &amp; Subsidiaries)</t>
  </si>
  <si>
    <t>VATTENFALL (Vattenfall AB)</t>
  </si>
  <si>
    <t>CA Preferred Fund Trust (Credit Agricole Indosuez)</t>
  </si>
  <si>
    <t>TURANALEM FINANCE (OJSC Bank Turanalem)</t>
  </si>
  <si>
    <t>MOBILE TELESYSTEM (Mobile Telesystems OJSC)</t>
  </si>
  <si>
    <t>RU</t>
  </si>
  <si>
    <t>HBOS CAPITAL FUNDING LP (HBOS PLC ON SUB BASIS)</t>
  </si>
  <si>
    <t>PGNIG FINANCE BV (Polskie Gornictwo Naftowe I Gazownictwo SA)</t>
  </si>
  <si>
    <t>ALROSA FINANSE SA (ALMAZY ROSSII-SAKHA)</t>
  </si>
  <si>
    <t>EVRAZ SECURITIES SA (EVRAZHOLDING)</t>
  </si>
  <si>
    <t>MMK FINANCE SA (Magnitogorsk Iron &amp; Steel Works)</t>
  </si>
  <si>
    <t>HSN N FINANCE LTD (HSH Nordbank AG)</t>
  </si>
  <si>
    <t>TPSA fINANCE BV (Telekomunikacija Polska SA.)</t>
  </si>
  <si>
    <t>VATTENFALL TREASURY AB (Vattenfall AB)</t>
  </si>
  <si>
    <t>DEUTSCHE TELEKOM AG</t>
  </si>
  <si>
    <t>EAST CAPITAL EASTERN EUROPE</t>
  </si>
  <si>
    <t>Sergejs Medvedevs, Roberts Idelsons, Aija Kļaševa</t>
  </si>
  <si>
    <t>LHZB ķīlu zīmes</t>
  </si>
  <si>
    <t>LUB obligācijas</t>
  </si>
  <si>
    <t>Polijas Republikas obligācijas</t>
  </si>
  <si>
    <t>Lietuvas Valsts obligācijas</t>
  </si>
  <si>
    <t>DJ EUROSTOXX 50 MASTER UNIT</t>
  </si>
  <si>
    <t>HYPOTHEKENBK IN ESSEN</t>
  </si>
  <si>
    <t>DE</t>
  </si>
  <si>
    <t>FORTUM OYJ</t>
  </si>
  <si>
    <t>FI</t>
  </si>
  <si>
    <t>Franklin Mutual European - A - Acc</t>
  </si>
  <si>
    <t>LU</t>
  </si>
  <si>
    <t>Franklin Mutual Beacon Fund - A - Acc</t>
  </si>
  <si>
    <t>Vācijas Republikas obligācijas</t>
  </si>
  <si>
    <t xml:space="preserve">    Vācijas Republikas obligācijas</t>
  </si>
  <si>
    <t>TPSA FINANCE BV (Telekomunikacija Polska SA.)</t>
  </si>
  <si>
    <t>NORDEA BANK AB</t>
  </si>
  <si>
    <t>VOLVO AB</t>
  </si>
  <si>
    <t xml:space="preserve">ATLAS COPCO AB </t>
  </si>
  <si>
    <t>AVIVA GLOBA CONVERTIBLES FUND</t>
  </si>
  <si>
    <t>Franklin US Equity Fund</t>
  </si>
  <si>
    <t>UBS (Lux) Equity Fund - Small Caps USA B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</si>
</sst>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8" formatCode="_-* #,##0;[Red]\-* #,##0;_-* &quot;0&quot;;_-@"/>
    <numFmt numFmtId="196" formatCode="0.0000"/>
    <numFmt numFmtId="197" formatCode="#,##0.0000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7.5"/>
      <color indexed="12"/>
      <name val="Tahoma"/>
      <family val="0"/>
    </font>
    <font>
      <u val="single"/>
      <sz val="8.5"/>
      <color indexed="12"/>
      <name val="Tahoma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1" fillId="0" borderId="0" xfId="26" applyFont="1">
      <alignment/>
      <protection/>
    </xf>
    <xf numFmtId="0" fontId="1" fillId="0" borderId="0" xfId="26" applyFont="1" applyProtection="1">
      <alignment/>
      <protection/>
    </xf>
    <xf numFmtId="0" fontId="1" fillId="0" borderId="0" xfId="26" applyFont="1" applyBorder="1" applyAlignment="1" applyProtection="1">
      <alignment/>
      <protection/>
    </xf>
    <xf numFmtId="0" fontId="3" fillId="0" borderId="1" xfId="26" applyFont="1" applyBorder="1" applyAlignment="1" applyProtection="1">
      <alignment horizontal="center" vertical="center" wrapText="1"/>
      <protection/>
    </xf>
    <xf numFmtId="0" fontId="3" fillId="0" borderId="2" xfId="26" applyFont="1" applyBorder="1" applyAlignment="1" applyProtection="1">
      <alignment horizontal="center" vertical="center" wrapText="1"/>
      <protection/>
    </xf>
    <xf numFmtId="0" fontId="3" fillId="0" borderId="0" xfId="26" applyFont="1" applyBorder="1" applyAlignment="1" applyProtection="1">
      <alignment/>
      <protection/>
    </xf>
    <xf numFmtId="16" fontId="3" fillId="0" borderId="0" xfId="26" applyNumberFormat="1" applyFont="1" applyBorder="1" applyAlignment="1" applyProtection="1">
      <alignment horizontal="right" vertical="top"/>
      <protection/>
    </xf>
    <xf numFmtId="0" fontId="1" fillId="0" borderId="0" xfId="26" applyFont="1" applyBorder="1">
      <alignment/>
      <protection/>
    </xf>
    <xf numFmtId="16" fontId="2" fillId="0" borderId="0" xfId="26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6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6" applyFont="1" applyFill="1" applyBorder="1" applyAlignment="1" applyProtection="1">
      <alignment horizontal="center" vertical="center" wrapText="1"/>
      <protection/>
    </xf>
    <xf numFmtId="0" fontId="3" fillId="0" borderId="4" xfId="2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6" applyFont="1" applyAlignment="1" applyProtection="1">
      <alignment/>
      <protection/>
    </xf>
    <xf numFmtId="49" fontId="1" fillId="0" borderId="0" xfId="26" applyNumberFormat="1" applyFont="1" applyBorder="1" applyAlignment="1" applyProtection="1">
      <alignment horizontal="center" vertical="top"/>
      <protection/>
    </xf>
    <xf numFmtId="16" fontId="6" fillId="0" borderId="0" xfId="26" applyNumberFormat="1" applyFont="1" applyBorder="1" applyAlignment="1" applyProtection="1">
      <alignment horizontal="right"/>
      <protection/>
    </xf>
    <xf numFmtId="0" fontId="1" fillId="0" borderId="0" xfId="26" applyFont="1" applyBorder="1" applyAlignment="1" applyProtection="1">
      <alignment/>
      <protection/>
    </xf>
    <xf numFmtId="0" fontId="1" fillId="0" borderId="0" xfId="26" applyFont="1" applyAlignment="1" applyProtection="1">
      <alignment/>
      <protection/>
    </xf>
    <xf numFmtId="16" fontId="2" fillId="0" borderId="11" xfId="26" applyNumberFormat="1" applyFont="1" applyBorder="1" applyAlignment="1" applyProtection="1">
      <alignment horizontal="center" vertical="top"/>
      <protection/>
    </xf>
    <xf numFmtId="0" fontId="6" fillId="0" borderId="0" xfId="26" applyFont="1" applyAlignment="1" applyProtection="1">
      <alignment horizontal="right"/>
      <protection/>
    </xf>
    <xf numFmtId="16" fontId="2" fillId="0" borderId="11" xfId="26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6" applyFont="1" applyAlignment="1">
      <alignment horizontal="centerContinuous"/>
      <protection/>
    </xf>
    <xf numFmtId="0" fontId="1" fillId="0" borderId="0" xfId="26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6" applyNumberFormat="1" applyFont="1">
      <alignment/>
      <protection/>
    </xf>
    <xf numFmtId="0" fontId="15" fillId="0" borderId="0" xfId="26" applyFont="1" applyAlignment="1" applyProtection="1">
      <alignment/>
      <protection/>
    </xf>
    <xf numFmtId="2" fontId="15" fillId="0" borderId="13" xfId="26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6" applyFont="1" applyBorder="1" applyAlignment="1" applyProtection="1">
      <alignment horizontal="center" vertical="center" wrapText="1"/>
      <protection/>
    </xf>
    <xf numFmtId="0" fontId="1" fillId="0" borderId="2" xfId="26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6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6" applyNumberFormat="1" applyFont="1" applyBorder="1" applyAlignment="1" applyProtection="1">
      <alignment horizontal="center" vertical="center"/>
      <protection/>
    </xf>
    <xf numFmtId="0" fontId="3" fillId="0" borderId="21" xfId="26" applyFont="1" applyBorder="1" applyAlignment="1" applyProtection="1">
      <alignment vertical="center"/>
      <protection/>
    </xf>
    <xf numFmtId="49" fontId="3" fillId="0" borderId="21" xfId="26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6" applyNumberFormat="1" applyFont="1" applyBorder="1" applyAlignment="1" applyProtection="1">
      <alignment horizontal="center" vertical="top"/>
      <protection/>
    </xf>
    <xf numFmtId="0" fontId="3" fillId="0" borderId="0" xfId="26" applyNumberFormat="1" applyFont="1" applyBorder="1" applyAlignment="1" applyProtection="1">
      <alignment horizontal="right"/>
      <protection/>
    </xf>
    <xf numFmtId="16" fontId="2" fillId="0" borderId="0" xfId="26" applyNumberFormat="1" applyFont="1" applyBorder="1" applyAlignment="1" applyProtection="1">
      <alignment horizontal="center" vertical="top"/>
      <protection/>
    </xf>
    <xf numFmtId="49" fontId="1" fillId="0" borderId="36" xfId="26" applyNumberFormat="1" applyFont="1" applyBorder="1" applyAlignment="1" applyProtection="1">
      <alignment horizontal="center" vertical="top"/>
      <protection/>
    </xf>
    <xf numFmtId="16" fontId="2" fillId="0" borderId="0" xfId="26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6" applyNumberFormat="1" applyFont="1" applyBorder="1" applyAlignment="1" applyProtection="1">
      <alignment horizontal="right" vertical="top"/>
      <protection/>
    </xf>
    <xf numFmtId="16" fontId="2" fillId="0" borderId="0" xfId="26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6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6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6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6" applyNumberFormat="1" applyFont="1" applyBorder="1" applyAlignment="1" applyProtection="1">
      <alignment horizontal="right"/>
      <protection/>
    </xf>
    <xf numFmtId="0" fontId="1" fillId="0" borderId="36" xfId="26" applyFont="1" applyBorder="1" applyAlignment="1" applyProtection="1">
      <alignment/>
      <protection/>
    </xf>
    <xf numFmtId="0" fontId="6" fillId="0" borderId="0" xfId="26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6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6" applyFont="1" applyBorder="1">
      <alignment/>
      <protection/>
    </xf>
    <xf numFmtId="0" fontId="1" fillId="0" borderId="0" xfId="26" applyFont="1" applyProtection="1">
      <alignment/>
      <protection/>
    </xf>
    <xf numFmtId="0" fontId="21" fillId="0" borderId="0" xfId="26" applyFont="1" applyAlignment="1" applyProtection="1">
      <alignment/>
      <protection/>
    </xf>
    <xf numFmtId="49" fontId="9" fillId="2" borderId="37" xfId="26" applyNumberFormat="1" applyFont="1" applyFill="1" applyBorder="1" applyAlignment="1" applyProtection="1">
      <alignment horizontal="right"/>
      <protection locked="0"/>
    </xf>
    <xf numFmtId="49" fontId="9" fillId="2" borderId="0" xfId="26" applyNumberFormat="1" applyFont="1" applyFill="1" applyBorder="1" applyAlignment="1" applyProtection="1">
      <alignment horizontal="right"/>
      <protection locked="0"/>
    </xf>
    <xf numFmtId="0" fontId="6" fillId="2" borderId="37" xfId="26" applyNumberFormat="1" applyFont="1" applyFill="1" applyBorder="1" applyAlignment="1" applyProtection="1">
      <alignment horizontal="left"/>
      <protection locked="0"/>
    </xf>
    <xf numFmtId="0" fontId="21" fillId="0" borderId="0" xfId="26" applyFont="1">
      <alignment/>
      <protection/>
    </xf>
    <xf numFmtId="0" fontId="6" fillId="2" borderId="0" xfId="26" applyNumberFormat="1" applyFont="1" applyFill="1" applyAlignment="1" applyProtection="1">
      <alignment horizontal="left"/>
      <protection locked="0"/>
    </xf>
    <xf numFmtId="0" fontId="21" fillId="0" borderId="32" xfId="26" applyFont="1" applyBorder="1" applyAlignment="1" applyProtection="1">
      <alignment/>
      <protection/>
    </xf>
    <xf numFmtId="0" fontId="6" fillId="2" borderId="32" xfId="26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6" applyNumberFormat="1" applyFont="1" applyFill="1" applyBorder="1" applyAlignment="1" applyProtection="1">
      <alignment horizontal="center"/>
      <protection locked="0"/>
    </xf>
    <xf numFmtId="49" fontId="6" fillId="0" borderId="0" xfId="26" applyNumberFormat="1" applyFont="1" applyAlignment="1" applyProtection="1">
      <alignment horizontal="center"/>
      <protection/>
    </xf>
    <xf numFmtId="0" fontId="6" fillId="2" borderId="13" xfId="26" applyNumberFormat="1" applyFont="1" applyFill="1" applyBorder="1" applyAlignment="1" applyProtection="1">
      <alignment horizontal="left"/>
      <protection locked="0"/>
    </xf>
    <xf numFmtId="0" fontId="6" fillId="2" borderId="29" xfId="26" applyNumberFormat="1" applyFont="1" applyFill="1" applyBorder="1" applyAlignment="1" applyProtection="1">
      <alignment horizontal="left"/>
      <protection locked="0"/>
    </xf>
    <xf numFmtId="0" fontId="21" fillId="0" borderId="0" xfId="26" applyFont="1" applyBorder="1" applyAlignment="1" applyProtection="1">
      <alignment/>
      <protection/>
    </xf>
    <xf numFmtId="49" fontId="6" fillId="0" borderId="0" xfId="26" applyNumberFormat="1" applyFont="1" applyFill="1" applyBorder="1" applyAlignment="1" applyProtection="1">
      <alignment horizontal="right"/>
      <protection/>
    </xf>
    <xf numFmtId="49" fontId="9" fillId="2" borderId="37" xfId="26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6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96" fontId="1" fillId="3" borderId="8" xfId="15" applyNumberFormat="1" applyFont="1" applyFill="1" applyBorder="1" applyAlignment="1" applyProtection="1">
      <alignment vertical="center"/>
      <protection/>
    </xf>
    <xf numFmtId="196" fontId="1" fillId="3" borderId="10" xfId="15" applyNumberFormat="1" applyFont="1" applyFill="1" applyBorder="1" applyAlignment="1" applyProtection="1">
      <alignment vertical="center"/>
      <protection/>
    </xf>
    <xf numFmtId="196" fontId="1" fillId="2" borderId="10" xfId="15" applyNumberFormat="1" applyFont="1" applyFill="1" applyBorder="1" applyAlignment="1" applyProtection="1">
      <alignment vertical="center"/>
      <protection locked="0"/>
    </xf>
    <xf numFmtId="196" fontId="1" fillId="3" borderId="9" xfId="15" applyNumberFormat="1" applyFont="1" applyFill="1" applyBorder="1" applyAlignment="1" applyProtection="1">
      <alignment vertical="center"/>
      <protection/>
    </xf>
    <xf numFmtId="196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97" fontId="1" fillId="3" borderId="8" xfId="15" applyNumberFormat="1" applyFont="1" applyFill="1" applyBorder="1" applyAlignment="1" applyProtection="1">
      <alignment vertical="center"/>
      <protection/>
    </xf>
    <xf numFmtId="197" fontId="1" fillId="3" borderId="10" xfId="15" applyNumberFormat="1" applyFont="1" applyFill="1" applyBorder="1" applyAlignment="1" applyProtection="1">
      <alignment vertical="center"/>
      <protection/>
    </xf>
    <xf numFmtId="197" fontId="1" fillId="2" borderId="8" xfId="15" applyNumberFormat="1" applyFont="1" applyFill="1" applyBorder="1" applyAlignment="1" applyProtection="1">
      <alignment vertical="center"/>
      <protection locked="0"/>
    </xf>
    <xf numFmtId="197" fontId="1" fillId="2" borderId="10" xfId="15" applyNumberFormat="1" applyFont="1" applyFill="1" applyBorder="1" applyAlignment="1" applyProtection="1">
      <alignment vertical="center"/>
      <protection locked="0"/>
    </xf>
    <xf numFmtId="197" fontId="1" fillId="3" borderId="9" xfId="15" applyNumberFormat="1" applyFont="1" applyFill="1" applyBorder="1" applyAlignment="1" applyProtection="1">
      <alignment vertical="center"/>
      <protection/>
    </xf>
    <xf numFmtId="197" fontId="1" fillId="3" borderId="12" xfId="15" applyNumberFormat="1" applyFont="1" applyFill="1" applyBorder="1" applyAlignment="1" applyProtection="1">
      <alignment vertical="center"/>
      <protection/>
    </xf>
    <xf numFmtId="197" fontId="1" fillId="4" borderId="8" xfId="15" applyNumberFormat="1" applyFont="1" applyFill="1" applyBorder="1" applyAlignment="1" applyProtection="1">
      <alignment vertical="center"/>
      <protection/>
    </xf>
    <xf numFmtId="197" fontId="1" fillId="4" borderId="10" xfId="15" applyNumberFormat="1" applyFont="1" applyFill="1" applyBorder="1" applyAlignment="1" applyProtection="1">
      <alignment vertical="center"/>
      <protection/>
    </xf>
    <xf numFmtId="197" fontId="1" fillId="4" borderId="9" xfId="15" applyNumberFormat="1" applyFont="1" applyFill="1" applyBorder="1" applyAlignment="1" applyProtection="1">
      <alignment vertical="center"/>
      <protection/>
    </xf>
    <xf numFmtId="197" fontId="1" fillId="4" borderId="12" xfId="15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>
      <alignment vertical="center" wrapText="1"/>
    </xf>
    <xf numFmtId="4" fontId="2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 wrapText="1"/>
    </xf>
    <xf numFmtId="2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23" applyNumberFormat="1" applyBorder="1">
      <alignment/>
      <protection/>
    </xf>
    <xf numFmtId="0" fontId="22" fillId="0" borderId="0" xfId="0" applyFont="1" applyBorder="1" applyAlignment="1">
      <alignment/>
    </xf>
    <xf numFmtId="4" fontId="1" fillId="0" borderId="0" xfId="26" applyNumberFormat="1" applyFont="1">
      <alignment/>
      <protection/>
    </xf>
    <xf numFmtId="4" fontId="0" fillId="0" borderId="0" xfId="0" applyNumberFormat="1" applyBorder="1" applyAlignment="1">
      <alignment/>
    </xf>
    <xf numFmtId="4" fontId="1" fillId="0" borderId="0" xfId="26" applyNumberFormat="1" applyFont="1" applyBorder="1">
      <alignment/>
      <protection/>
    </xf>
    <xf numFmtId="4" fontId="0" fillId="0" borderId="0" xfId="0" applyNumberFormat="1" applyAlignment="1">
      <alignment/>
    </xf>
    <xf numFmtId="3" fontId="1" fillId="0" borderId="0" xfId="26" applyNumberFormat="1" applyFont="1">
      <alignment/>
      <protection/>
    </xf>
    <xf numFmtId="3" fontId="1" fillId="2" borderId="23" xfId="25" applyNumberFormat="1" applyFont="1" applyFill="1" applyBorder="1" applyAlignment="1">
      <alignment horizontal="right" vertical="center" wrapText="1"/>
      <protection/>
    </xf>
    <xf numFmtId="3" fontId="1" fillId="2" borderId="23" xfId="25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left" vertical="center"/>
    </xf>
    <xf numFmtId="3" fontId="1" fillId="2" borderId="0" xfId="25" applyNumberFormat="1" applyFont="1" applyFill="1" applyBorder="1" applyAlignment="1">
      <alignment vertical="center"/>
      <protection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26" applyFont="1" applyBorder="1">
      <alignment/>
      <protection/>
    </xf>
    <xf numFmtId="0" fontId="16" fillId="0" borderId="0" xfId="0" applyFont="1" applyAlignment="1">
      <alignment/>
    </xf>
    <xf numFmtId="16" fontId="8" fillId="0" borderId="0" xfId="26" applyNumberFormat="1" applyFont="1" applyBorder="1" applyAlignment="1" applyProtection="1">
      <alignment horizontal="center" vertical="top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2" applyNumberFormat="1" applyFont="1" applyFill="1" applyBorder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24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justify" vertical="center" wrapText="1"/>
    </xf>
    <xf numFmtId="0" fontId="1" fillId="0" borderId="0" xfId="24" applyFont="1" applyBorder="1" applyAlignment="1">
      <alignment horizontal="left" vertical="center" wrapText="1" indent="1"/>
      <protection/>
    </xf>
    <xf numFmtId="0" fontId="1" fillId="0" borderId="23" xfId="24" applyFont="1" applyFill="1" applyBorder="1" applyAlignment="1" applyProtection="1">
      <alignment horizontal="justify" vertical="center" wrapText="1"/>
      <protection locked="0"/>
    </xf>
    <xf numFmtId="3" fontId="1" fillId="2" borderId="0" xfId="24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4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" fontId="22" fillId="0" borderId="0" xfId="0" applyNumberFormat="1" applyFont="1" applyAlignment="1">
      <alignment vertical="center" wrapText="1"/>
    </xf>
    <xf numFmtId="3" fontId="1" fillId="2" borderId="0" xfId="25" applyNumberFormat="1" applyFont="1" applyFill="1" applyBorder="1">
      <alignment/>
      <protection/>
    </xf>
    <xf numFmtId="0" fontId="1" fillId="0" borderId="0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6" applyFont="1" applyBorder="1" applyAlignment="1" applyProtection="1">
      <alignment horizontal="center" vertical="center" wrapText="1"/>
      <protection/>
    </xf>
    <xf numFmtId="0" fontId="1" fillId="0" borderId="34" xfId="26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4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ctive_23052003" xfId="22"/>
    <cellStyle name="Normal_aktive_31052003" xfId="23"/>
    <cellStyle name="Normal_PP_JULY_18" xfId="24"/>
    <cellStyle name="Normal_PP_MAY" xfId="25"/>
    <cellStyle name="Normal_Vadib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4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212</v>
      </c>
      <c r="F7" s="12">
        <v>6</v>
      </c>
      <c r="G7" s="57" t="s">
        <v>213</v>
      </c>
    </row>
    <row r="8" spans="1:7" ht="12.75">
      <c r="A8" s="15" t="s">
        <v>125</v>
      </c>
      <c r="B8" s="13">
        <v>3</v>
      </c>
      <c r="C8" s="12">
        <v>7</v>
      </c>
      <c r="D8" s="12" t="s">
        <v>214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3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"Parekss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2004. gada 31.03.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3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2004</v>
      </c>
      <c r="C25" s="12">
        <v>8</v>
      </c>
      <c r="D25" s="12" t="s">
        <v>31</v>
      </c>
    </row>
    <row r="26" spans="1:4" ht="12.75">
      <c r="A26" s="13" t="str">
        <f>LOOKUP(H18,C18:D29)</f>
        <v>31.03.</v>
      </c>
      <c r="C26" s="12">
        <v>9</v>
      </c>
      <c r="D26" s="12" t="s">
        <v>32</v>
      </c>
    </row>
    <row r="27" spans="1:4" ht="15.75">
      <c r="A27" s="12">
        <f>LOOKUP(E2,F2:G8)</f>
        <v>40003577500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C16">
      <selection activeCell="F18" sqref="F18:F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Nosaukumi!B20</f>
        <v>Parekss Universālais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1" t="s">
        <v>11</v>
      </c>
      <c r="C10" s="485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>
        <v>0</v>
      </c>
      <c r="F12" s="178">
        <f>'Aktivi_Saistibas(002)'!E31</f>
        <v>384032.2756529407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>
        <v>9468.825652940599</v>
      </c>
      <c r="F13" s="179">
        <f>'Ien.,Izd.(002)'!F35</f>
        <v>6316.285194837139</v>
      </c>
    </row>
    <row r="14" spans="2:6" ht="25.5">
      <c r="B14" s="176" t="s">
        <v>69</v>
      </c>
      <c r="C14" s="163" t="s">
        <v>128</v>
      </c>
      <c r="D14" s="150" t="s">
        <v>69</v>
      </c>
      <c r="E14" s="75">
        <v>383287.46</v>
      </c>
      <c r="F14" s="75">
        <v>165644.25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75">
        <v>8724.01</v>
      </c>
      <c r="F15" s="75">
        <v>11163.58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384032.2756529406</v>
      </c>
      <c r="F16" s="181">
        <f>F13+F14-F15</f>
        <v>160796.95519483715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384032.2756529406</v>
      </c>
      <c r="F17" s="423">
        <f>F12+F16</f>
        <v>544829.2308477778</v>
      </c>
    </row>
    <row r="18" spans="2:6" ht="12.75">
      <c r="B18" s="68" t="s">
        <v>133</v>
      </c>
      <c r="C18" s="163" t="s">
        <v>134</v>
      </c>
      <c r="D18" s="69" t="s">
        <v>133</v>
      </c>
      <c r="E18" s="424">
        <v>0</v>
      </c>
      <c r="F18" s="424">
        <v>362228.4728362</v>
      </c>
    </row>
    <row r="19" spans="2:6" ht="12.75">
      <c r="B19" s="68" t="s">
        <v>135</v>
      </c>
      <c r="C19" s="163" t="s">
        <v>136</v>
      </c>
      <c r="D19" s="69" t="s">
        <v>135</v>
      </c>
      <c r="E19" s="424">
        <v>362228.4728362</v>
      </c>
      <c r="F19" s="424">
        <v>507275.1219635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1.0601935089365557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5">
        <f>IF(E19=0,0,E17/E19)</f>
        <v>1.0601935089365555</v>
      </c>
      <c r="F21" s="426">
        <f>IF(F19=0,0,F17/F19)</f>
        <v>1.0740310479625295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Sergejs Medvedevs, Roberts Idelsons,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122"/>
  <sheetViews>
    <sheetView zoomScale="75" zoomScaleNormal="75" workbookViewId="0" topLeftCell="A37">
      <selection activeCell="J115" sqref="J114:J115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Nosaukumi!B20</f>
        <v>Parekss Universālais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1" t="s">
        <v>11</v>
      </c>
      <c r="C11" s="485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83" t="s">
        <v>13</v>
      </c>
      <c r="C12" s="486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>
        <v>133</v>
      </c>
      <c r="F16" s="215">
        <v>14570.76</v>
      </c>
      <c r="G16" s="215">
        <v>13977.96</v>
      </c>
      <c r="H16" s="233">
        <f>IF(G16=0,0,G16/'Aktivi_Saistibas(002)'!$F$19*100)</f>
        <v>2.5625036994604367</v>
      </c>
      <c r="I16" s="31"/>
    </row>
    <row r="17" spans="2:12" ht="15">
      <c r="B17" s="211"/>
      <c r="C17" s="212" t="s">
        <v>151</v>
      </c>
      <c r="D17" s="213"/>
      <c r="E17" s="214">
        <v>300</v>
      </c>
      <c r="F17" s="215">
        <v>31702.5</v>
      </c>
      <c r="G17" s="215">
        <v>32074.31</v>
      </c>
      <c r="H17" s="233">
        <f>IF(G17=0,0,G17/'Aktivi_Saistibas(002)'!$F$19*100)</f>
        <v>5.880009531622704</v>
      </c>
      <c r="I17" s="31"/>
      <c r="L17" s="447"/>
    </row>
    <row r="18" spans="2:12" ht="15">
      <c r="B18" s="211"/>
      <c r="C18" s="212" t="s">
        <v>151</v>
      </c>
      <c r="D18" s="213"/>
      <c r="E18" s="214">
        <v>615</v>
      </c>
      <c r="F18" s="215">
        <v>63205.55</v>
      </c>
      <c r="G18" s="215">
        <v>62440.39</v>
      </c>
      <c r="H18" s="233">
        <f>IF(G18=0,0,G18/'Aktivi_Saistibas(002)'!$F$19*100)</f>
        <v>11.446858509450053</v>
      </c>
      <c r="I18" s="31"/>
      <c r="L18" s="447"/>
    </row>
    <row r="19" spans="2:12" ht="15">
      <c r="B19" s="211"/>
      <c r="C19" s="212" t="s">
        <v>151</v>
      </c>
      <c r="D19" s="213"/>
      <c r="E19" s="214">
        <v>110</v>
      </c>
      <c r="F19" s="215">
        <v>12356.78</v>
      </c>
      <c r="G19" s="215">
        <v>11944.57</v>
      </c>
      <c r="H19" s="233">
        <f>IF(G19=0,0,G19/'Aktivi_Saistibas(002)'!$F$19*100)</f>
        <v>2.189733323994642</v>
      </c>
      <c r="I19" s="31"/>
      <c r="L19" s="447"/>
    </row>
    <row r="20" spans="2:12" ht="15">
      <c r="B20" s="211"/>
      <c r="C20" s="212" t="s">
        <v>151</v>
      </c>
      <c r="D20" s="213"/>
      <c r="E20" s="214">
        <v>5</v>
      </c>
      <c r="F20" s="215">
        <v>3501.45</v>
      </c>
      <c r="G20" s="215">
        <v>3653.21</v>
      </c>
      <c r="H20" s="233">
        <f>IF(G20=0,0,G20/'Aktivi_Saistibas(002)'!$F$19*100)</f>
        <v>0.6697232028068376</v>
      </c>
      <c r="I20" s="31"/>
      <c r="L20" s="447"/>
    </row>
    <row r="21" spans="2:12" ht="15">
      <c r="B21" s="211"/>
      <c r="C21" s="212" t="s">
        <v>151</v>
      </c>
      <c r="D21" s="213"/>
      <c r="E21" s="214">
        <v>360</v>
      </c>
      <c r="F21" s="215">
        <v>36140.22</v>
      </c>
      <c r="G21" s="215">
        <v>35940.4</v>
      </c>
      <c r="H21" s="233">
        <f>IF(G21=0,0,G21/'Aktivi_Saistibas(002)'!$F$19*100)</f>
        <v>6.588758871830216</v>
      </c>
      <c r="I21" s="31"/>
      <c r="L21" s="447"/>
    </row>
    <row r="22" spans="2:12" ht="15">
      <c r="B22" s="211"/>
      <c r="C22" s="212" t="s">
        <v>151</v>
      </c>
      <c r="D22" s="213"/>
      <c r="E22" s="214">
        <v>5</v>
      </c>
      <c r="F22" s="215">
        <v>484.5</v>
      </c>
      <c r="G22" s="215">
        <v>498.3</v>
      </c>
      <c r="H22" s="233">
        <f>IF(G22=0,0,G22/'Aktivi_Saistibas(002)'!$F$19*100)</f>
        <v>0.09135064011065533</v>
      </c>
      <c r="I22" s="31"/>
      <c r="L22" s="447"/>
    </row>
    <row r="23" spans="2:12" ht="15">
      <c r="B23" s="211"/>
      <c r="C23" s="212"/>
      <c r="D23" s="213"/>
      <c r="E23" s="214"/>
      <c r="F23" s="215"/>
      <c r="G23" s="215"/>
      <c r="H23" s="233"/>
      <c r="I23" s="31"/>
      <c r="L23" s="447"/>
    </row>
    <row r="24" spans="2:12" ht="15">
      <c r="B24" s="211"/>
      <c r="C24" s="212"/>
      <c r="D24" s="213"/>
      <c r="E24" s="214"/>
      <c r="F24" s="215"/>
      <c r="G24" s="215"/>
      <c r="H24" s="233"/>
      <c r="I24" s="31"/>
      <c r="L24" s="447"/>
    </row>
    <row r="25" spans="2:12" ht="15">
      <c r="B25" s="211"/>
      <c r="C25" s="216" t="s">
        <v>20</v>
      </c>
      <c r="D25" s="213"/>
      <c r="E25" s="214"/>
      <c r="F25" s="215"/>
      <c r="G25" s="215"/>
      <c r="H25" s="233"/>
      <c r="I25" s="53"/>
      <c r="K25" s="451"/>
      <c r="L25" s="447"/>
    </row>
    <row r="26" spans="2:12" ht="15">
      <c r="B26" s="211"/>
      <c r="C26" s="212" t="s">
        <v>154</v>
      </c>
      <c r="D26" s="217">
        <v>11110</v>
      </c>
      <c r="E26" s="218">
        <f>SUM(E16:E25)</f>
        <v>1528</v>
      </c>
      <c r="F26" s="218">
        <f>SUM(F16:F25)</f>
        <v>161961.76</v>
      </c>
      <c r="G26" s="218">
        <f>SUM(G16:G25)</f>
        <v>160529.14</v>
      </c>
      <c r="H26" s="234">
        <f>IF(G26=0,0,G26/'Aktivi_Saistibas(002)'!$F$19*100)</f>
        <v>29.42893777927555</v>
      </c>
      <c r="I26" s="53"/>
      <c r="L26" s="447"/>
    </row>
    <row r="27" spans="2:12" ht="25.5">
      <c r="B27" s="200">
        <v>11120</v>
      </c>
      <c r="C27" s="221" t="s">
        <v>155</v>
      </c>
      <c r="D27" s="219"/>
      <c r="E27" s="220"/>
      <c r="F27" s="220"/>
      <c r="G27" s="205"/>
      <c r="H27" s="235"/>
      <c r="I27" s="31"/>
      <c r="L27" s="447"/>
    </row>
    <row r="28" spans="2:12" ht="15">
      <c r="B28" s="200"/>
      <c r="C28" s="222" t="s">
        <v>279</v>
      </c>
      <c r="D28" s="208"/>
      <c r="E28" s="215">
        <v>50</v>
      </c>
      <c r="F28" s="215">
        <v>5216.42</v>
      </c>
      <c r="G28" s="215">
        <v>5086.83</v>
      </c>
      <c r="H28" s="236">
        <f>IF(G28=0,0,G28/'Aktivi_Saistibas(002)'!$F$19*100)</f>
        <v>0.9325409926431563</v>
      </c>
      <c r="I28" s="31"/>
      <c r="L28" s="447"/>
    </row>
    <row r="29" spans="2:12" ht="15">
      <c r="B29" s="200"/>
      <c r="C29" s="222" t="s">
        <v>279</v>
      </c>
      <c r="D29" s="208"/>
      <c r="E29" s="215">
        <v>134</v>
      </c>
      <c r="F29" s="215">
        <v>13576.94</v>
      </c>
      <c r="G29" s="215">
        <v>14237.28</v>
      </c>
      <c r="H29" s="236">
        <f>IF(G29=0,0,G29/'Aktivi_Saistibas(002)'!$F$19*100)</f>
        <v>2.610043430533074</v>
      </c>
      <c r="I29" s="31"/>
      <c r="L29" s="447"/>
    </row>
    <row r="30" spans="2:12" ht="15">
      <c r="B30" s="200"/>
      <c r="C30" s="222" t="s">
        <v>279</v>
      </c>
      <c r="D30" s="208"/>
      <c r="E30" s="215">
        <v>10</v>
      </c>
      <c r="F30" s="215">
        <v>1129.56</v>
      </c>
      <c r="G30" s="215">
        <v>1026.58</v>
      </c>
      <c r="H30" s="236">
        <f>IF(G30=0,0,G30/'Aktivi_Saistibas(002)'!$F$19*100)</f>
        <v>0.18819735124382206</v>
      </c>
      <c r="I30" s="31"/>
      <c r="L30" s="447"/>
    </row>
    <row r="31" spans="2:12" ht="15">
      <c r="B31" s="200"/>
      <c r="C31" s="222" t="s">
        <v>279</v>
      </c>
      <c r="D31" s="208"/>
      <c r="E31" s="215">
        <v>60</v>
      </c>
      <c r="F31" s="215">
        <v>6037.67</v>
      </c>
      <c r="G31" s="215">
        <v>6001.02</v>
      </c>
      <c r="H31" s="236">
        <f>IF(G31=0,0,G31/'Aktivi_Saistibas(002)'!$F$19*100)</f>
        <v>1.1001344939129938</v>
      </c>
      <c r="I31" s="31"/>
      <c r="L31" s="447"/>
    </row>
    <row r="32" spans="2:12" ht="15">
      <c r="B32" s="200"/>
      <c r="C32" s="222" t="s">
        <v>280</v>
      </c>
      <c r="D32" s="208"/>
      <c r="E32" s="215">
        <v>3</v>
      </c>
      <c r="F32" s="215">
        <v>3117</v>
      </c>
      <c r="G32" s="215">
        <v>3093.53</v>
      </c>
      <c r="H32" s="236">
        <f>IF(G32=0,0,G32/'Aktivi_Saistibas(002)'!$F$19*100)</f>
        <v>0.5671200997421545</v>
      </c>
      <c r="I32" s="31"/>
      <c r="L32" s="447"/>
    </row>
    <row r="33" spans="2:9" ht="15">
      <c r="B33" s="211"/>
      <c r="C33" s="223" t="s">
        <v>20</v>
      </c>
      <c r="D33" s="208"/>
      <c r="E33" s="215"/>
      <c r="F33" s="215"/>
      <c r="G33" s="215"/>
      <c r="H33" s="236"/>
      <c r="I33" s="53"/>
    </row>
    <row r="34" spans="2:9" ht="15">
      <c r="B34" s="211"/>
      <c r="C34" s="222" t="s">
        <v>154</v>
      </c>
      <c r="D34" s="217">
        <v>11120</v>
      </c>
      <c r="E34" s="218">
        <f>SUM(E28:E33)</f>
        <v>257</v>
      </c>
      <c r="F34" s="218">
        <f>SUM(F28:F33)</f>
        <v>29077.590000000004</v>
      </c>
      <c r="G34" s="218">
        <f>SUM(G28:G33)</f>
        <v>29445.24</v>
      </c>
      <c r="H34" s="236">
        <f>IF(G34=0,0,G34/'Aktivi_Saistibas(002)'!$F$19*100)</f>
        <v>5.398036368075202</v>
      </c>
      <c r="I34" s="31"/>
    </row>
    <row r="35" spans="2:9" ht="15">
      <c r="B35" s="200">
        <v>11130</v>
      </c>
      <c r="C35" s="221" t="s">
        <v>158</v>
      </c>
      <c r="D35" s="208"/>
      <c r="E35" s="210"/>
      <c r="F35" s="210"/>
      <c r="G35" s="210"/>
      <c r="H35" s="235"/>
      <c r="I35" s="53"/>
    </row>
    <row r="36" spans="2:9" ht="15">
      <c r="B36" s="211"/>
      <c r="C36" s="223" t="s">
        <v>20</v>
      </c>
      <c r="D36" s="208"/>
      <c r="E36" s="215"/>
      <c r="F36" s="215"/>
      <c r="G36" s="215"/>
      <c r="H36" s="236"/>
      <c r="I36" s="53"/>
    </row>
    <row r="37" spans="2:9" ht="15">
      <c r="B37" s="211"/>
      <c r="C37" s="222" t="s">
        <v>154</v>
      </c>
      <c r="D37" s="217">
        <v>11130</v>
      </c>
      <c r="E37" s="218">
        <f>SUM(E36:E36)</f>
        <v>0</v>
      </c>
      <c r="F37" s="218">
        <f>SUM(F36:F36)</f>
        <v>0</v>
      </c>
      <c r="G37" s="218">
        <f>SUM(G36:G36)</f>
        <v>0</v>
      </c>
      <c r="H37" s="236">
        <f>IF(G37=0,0,G37/'Aktivi_Saistibas(002)'!$F$19*100)</f>
        <v>0</v>
      </c>
      <c r="I37" s="53"/>
    </row>
    <row r="38" spans="2:9" ht="15">
      <c r="B38" s="166"/>
      <c r="C38" s="161" t="s">
        <v>161</v>
      </c>
      <c r="D38" s="76">
        <v>11100</v>
      </c>
      <c r="E38" s="229">
        <f>E26+E34+E37</f>
        <v>1785</v>
      </c>
      <c r="F38" s="229">
        <f>F26+F34+F37</f>
        <v>191039.35</v>
      </c>
      <c r="G38" s="229">
        <f>G26+G34+G37</f>
        <v>189974.38</v>
      </c>
      <c r="H38" s="237">
        <f>IF(G38=0,0,G38/'Aktivi_Saistibas(002)'!$F$19*100)</f>
        <v>34.82697414735075</v>
      </c>
      <c r="I38" s="53"/>
    </row>
    <row r="39" spans="2:9" ht="25.5">
      <c r="B39" s="230">
        <v>11200</v>
      </c>
      <c r="C39" s="231" t="s">
        <v>162</v>
      </c>
      <c r="D39" s="238"/>
      <c r="E39" s="226"/>
      <c r="F39" s="226"/>
      <c r="G39" s="226"/>
      <c r="H39" s="232"/>
      <c r="I39" s="53"/>
    </row>
    <row r="40" spans="2:9" ht="25.5">
      <c r="B40" s="200">
        <v>11210</v>
      </c>
      <c r="C40" s="207" t="s">
        <v>163</v>
      </c>
      <c r="D40" s="208"/>
      <c r="E40" s="210"/>
      <c r="F40" s="210"/>
      <c r="G40" s="210"/>
      <c r="H40" s="224"/>
      <c r="I40" s="53"/>
    </row>
    <row r="41" spans="2:9" ht="15">
      <c r="B41" s="211"/>
      <c r="C41" s="216" t="s">
        <v>20</v>
      </c>
      <c r="D41" s="208"/>
      <c r="E41" s="215"/>
      <c r="F41" s="215"/>
      <c r="G41" s="215"/>
      <c r="H41" s="236">
        <f>IF(G41=0,0,G41/'Aktivi_Saistibas(002)'!$F$19*100)</f>
        <v>0</v>
      </c>
      <c r="I41" s="53"/>
    </row>
    <row r="42" spans="2:9" ht="15">
      <c r="B42" s="211"/>
      <c r="C42" s="212" t="s">
        <v>154</v>
      </c>
      <c r="D42" s="217">
        <v>11210</v>
      </c>
      <c r="E42" s="218">
        <f>SUM(E41:E41)</f>
        <v>0</v>
      </c>
      <c r="F42" s="218">
        <f>SUM(F41:F41)</f>
        <v>0</v>
      </c>
      <c r="G42" s="218">
        <f>SUM(G41:G41)</f>
        <v>0</v>
      </c>
      <c r="H42" s="236">
        <f>IF(G42=0,0,G42/'Aktivi_Saistibas(002)'!$F$19*100)</f>
        <v>0</v>
      </c>
      <c r="I42" s="53"/>
    </row>
    <row r="43" spans="2:9" ht="25.5">
      <c r="B43" s="200">
        <v>11220</v>
      </c>
      <c r="C43" s="207" t="s">
        <v>164</v>
      </c>
      <c r="D43" s="208"/>
      <c r="E43" s="210"/>
      <c r="F43" s="210"/>
      <c r="G43" s="210"/>
      <c r="H43" s="224"/>
      <c r="I43" s="53"/>
    </row>
    <row r="44" spans="2:9" ht="15">
      <c r="B44" s="211"/>
      <c r="C44" s="223" t="s">
        <v>20</v>
      </c>
      <c r="D44" s="208"/>
      <c r="E44" s="215"/>
      <c r="F44" s="215"/>
      <c r="G44" s="215"/>
      <c r="H44" s="236">
        <f>IF(G44=0,0,G44/'Aktivi_Saistibas(002)'!$F$19*100)</f>
        <v>0</v>
      </c>
      <c r="I44" s="53"/>
    </row>
    <row r="45" spans="2:9" ht="15">
      <c r="B45" s="211"/>
      <c r="C45" s="212" t="s">
        <v>154</v>
      </c>
      <c r="D45" s="217">
        <v>11220</v>
      </c>
      <c r="E45" s="218">
        <f>SUM(E44:E44)</f>
        <v>0</v>
      </c>
      <c r="F45" s="218">
        <f>SUM(F44:F44)</f>
        <v>0</v>
      </c>
      <c r="G45" s="218">
        <f>SUM(G44:G44)</f>
        <v>0</v>
      </c>
      <c r="H45" s="236">
        <f>IF(G45=0,0,G45/'Aktivi_Saistibas(002)'!$F$19*100)</f>
        <v>0</v>
      </c>
      <c r="I45" s="53"/>
    </row>
    <row r="46" spans="2:9" ht="15.75" thickBot="1">
      <c r="B46" s="185"/>
      <c r="C46" s="251" t="s">
        <v>165</v>
      </c>
      <c r="D46" s="81">
        <v>11200</v>
      </c>
      <c r="E46" s="252">
        <f>E42+E45</f>
        <v>0</v>
      </c>
      <c r="F46" s="252">
        <f>F42+F45</f>
        <v>0</v>
      </c>
      <c r="G46" s="252">
        <f>G42+G45</f>
        <v>0</v>
      </c>
      <c r="H46" s="253">
        <f>IF(G46=0,0,G46/'Aktivi_Saistibas(002)'!$F$19*100)</f>
        <v>0</v>
      </c>
      <c r="I46" s="53"/>
    </row>
    <row r="47" spans="2:9" ht="25.5">
      <c r="B47" s="193">
        <v>11300</v>
      </c>
      <c r="C47" s="241" t="s">
        <v>168</v>
      </c>
      <c r="D47" s="244"/>
      <c r="E47" s="242"/>
      <c r="F47" s="242"/>
      <c r="G47" s="242"/>
      <c r="H47" s="245"/>
      <c r="I47" s="53"/>
    </row>
    <row r="48" spans="2:9" ht="15">
      <c r="B48" s="211"/>
      <c r="C48" s="216" t="s">
        <v>20</v>
      </c>
      <c r="D48" s="208"/>
      <c r="E48" s="215"/>
      <c r="F48" s="215"/>
      <c r="G48" s="215"/>
      <c r="H48" s="236">
        <f>IF(G48=0,0,G48/'Aktivi_Saistibas(002)'!$F$19*100)</f>
        <v>0</v>
      </c>
      <c r="I48" s="53"/>
    </row>
    <row r="49" spans="2:9" ht="15">
      <c r="B49" s="166"/>
      <c r="C49" s="243" t="s">
        <v>154</v>
      </c>
      <c r="D49" s="76">
        <v>11300</v>
      </c>
      <c r="E49" s="228">
        <f>SUM(E48:E48)</f>
        <v>0</v>
      </c>
      <c r="F49" s="228">
        <f>SUM(F48:F48)</f>
        <v>0</v>
      </c>
      <c r="G49" s="228">
        <f>SUM(G48:G48)</f>
        <v>0</v>
      </c>
      <c r="H49" s="239">
        <f>IF(G49=0,0,G49/'Aktivi_Saistibas(002)'!$F$19*100)</f>
        <v>0</v>
      </c>
      <c r="I49" s="53"/>
    </row>
    <row r="50" spans="2:9" ht="15">
      <c r="B50" s="230">
        <v>11400</v>
      </c>
      <c r="C50" s="231" t="s">
        <v>81</v>
      </c>
      <c r="D50" s="238"/>
      <c r="E50" s="226"/>
      <c r="F50" s="226"/>
      <c r="G50" s="226"/>
      <c r="H50" s="232"/>
      <c r="I50" s="53"/>
    </row>
    <row r="51" spans="2:9" ht="15">
      <c r="B51" s="211"/>
      <c r="C51" s="216" t="s">
        <v>20</v>
      </c>
      <c r="D51" s="208"/>
      <c r="E51" s="215"/>
      <c r="F51" s="215"/>
      <c r="G51" s="215"/>
      <c r="H51" s="236">
        <f>IF(G51=0,0,G51/'Aktivi_Saistibas(002)'!$F$19*100)</f>
        <v>0</v>
      </c>
      <c r="I51" s="53"/>
    </row>
    <row r="52" spans="2:9" ht="15">
      <c r="B52" s="166"/>
      <c r="C52" s="243" t="s">
        <v>154</v>
      </c>
      <c r="D52" s="76">
        <v>11400</v>
      </c>
      <c r="E52" s="228">
        <f>SUM(E51:E51)</f>
        <v>0</v>
      </c>
      <c r="F52" s="228">
        <f>SUM(F51:F51)</f>
        <v>0</v>
      </c>
      <c r="G52" s="228">
        <f>SUM(G51:G51)</f>
        <v>0</v>
      </c>
      <c r="H52" s="239">
        <f>IF(G52=0,0,G52/'Aktivi_Saistibas(002)'!$F$19*100)</f>
        <v>0</v>
      </c>
      <c r="I52" s="53"/>
    </row>
    <row r="53" spans="2:9" ht="38.25">
      <c r="B53" s="225"/>
      <c r="C53" s="249" t="s">
        <v>174</v>
      </c>
      <c r="D53" s="78">
        <v>11000</v>
      </c>
      <c r="E53" s="246">
        <f>E38+E46+E49+E52</f>
        <v>1785</v>
      </c>
      <c r="F53" s="246">
        <f>F38+F46+F49+F52</f>
        <v>191039.35</v>
      </c>
      <c r="G53" s="246">
        <f>G38+G46+G49+G52</f>
        <v>189974.38</v>
      </c>
      <c r="H53" s="287">
        <f>IF(G53=0,0,G53/'Aktivi_Saistibas(002)'!$F$19*100)</f>
        <v>34.82697414735075</v>
      </c>
      <c r="I53" s="53"/>
    </row>
    <row r="54" spans="2:9" ht="15">
      <c r="B54" s="230">
        <v>12000</v>
      </c>
      <c r="C54" s="248" t="s">
        <v>173</v>
      </c>
      <c r="D54" s="238"/>
      <c r="E54" s="226"/>
      <c r="F54" s="226"/>
      <c r="G54" s="226"/>
      <c r="H54" s="232"/>
      <c r="I54" s="53"/>
    </row>
    <row r="55" spans="2:9" ht="25.5">
      <c r="B55" s="200">
        <v>12100</v>
      </c>
      <c r="C55" s="201" t="s">
        <v>149</v>
      </c>
      <c r="D55" s="208"/>
      <c r="E55" s="210"/>
      <c r="F55" s="210"/>
      <c r="G55" s="210"/>
      <c r="H55" s="224"/>
      <c r="I55" s="53"/>
    </row>
    <row r="56" spans="2:9" ht="25.5">
      <c r="B56" s="200">
        <v>12110</v>
      </c>
      <c r="C56" s="207" t="s">
        <v>155</v>
      </c>
      <c r="D56" s="208"/>
      <c r="E56" s="210"/>
      <c r="F56" s="210"/>
      <c r="G56" s="210"/>
      <c r="H56" s="224"/>
      <c r="I56" s="53"/>
    </row>
    <row r="57" spans="2:9" ht="15">
      <c r="B57" s="211"/>
      <c r="C57" s="216" t="s">
        <v>20</v>
      </c>
      <c r="D57" s="208"/>
      <c r="E57" s="215"/>
      <c r="F57" s="215"/>
      <c r="G57" s="215"/>
      <c r="H57" s="236">
        <f>IF(G57=0,0,G57/'Aktivi_Saistibas(002)'!$F$19*100)</f>
        <v>0</v>
      </c>
      <c r="I57" s="53"/>
    </row>
    <row r="58" spans="2:9" ht="15">
      <c r="B58" s="211"/>
      <c r="C58" s="212" t="s">
        <v>154</v>
      </c>
      <c r="D58" s="217">
        <v>12110</v>
      </c>
      <c r="E58" s="218">
        <f>SUM(E57:E57)</f>
        <v>0</v>
      </c>
      <c r="F58" s="218">
        <f>SUM(F57:F57)</f>
        <v>0</v>
      </c>
      <c r="G58" s="218">
        <f>SUM(G57:G57)</f>
        <v>0</v>
      </c>
      <c r="H58" s="236">
        <f>IF(G58=0,0,G58/'Aktivi_Saistibas(002)'!$F$19*100)</f>
        <v>0</v>
      </c>
      <c r="I58" s="53"/>
    </row>
    <row r="59" spans="2:9" ht="15">
      <c r="B59" s="200">
        <v>12120</v>
      </c>
      <c r="C59" s="207" t="s">
        <v>184</v>
      </c>
      <c r="D59" s="208"/>
      <c r="E59" s="210"/>
      <c r="F59" s="210"/>
      <c r="G59" s="210"/>
      <c r="H59" s="224"/>
      <c r="I59" s="53"/>
    </row>
    <row r="60" spans="2:9" ht="15">
      <c r="B60" s="211"/>
      <c r="C60" s="216" t="s">
        <v>20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>
      <c r="B61" s="211"/>
      <c r="C61" s="212" t="s">
        <v>154</v>
      </c>
      <c r="D61" s="250">
        <v>12120</v>
      </c>
      <c r="E61" s="218">
        <f>SUM(E60:E60)</f>
        <v>0</v>
      </c>
      <c r="F61" s="218">
        <f>SUM(F60:F60)</f>
        <v>0</v>
      </c>
      <c r="G61" s="218">
        <f>SUM(G60:G60)</f>
        <v>0</v>
      </c>
      <c r="H61" s="236">
        <f>IF(G61=0,0,G61/'Aktivi_Saistibas(002)'!$F$19*100)</f>
        <v>0</v>
      </c>
      <c r="I61" s="53"/>
    </row>
    <row r="62" spans="2:9" ht="15">
      <c r="B62" s="166"/>
      <c r="C62" s="190" t="s">
        <v>175</v>
      </c>
      <c r="D62" s="76">
        <v>12100</v>
      </c>
      <c r="E62" s="228">
        <f>E58+E61</f>
        <v>0</v>
      </c>
      <c r="F62" s="228">
        <f>F58+F61</f>
        <v>0</v>
      </c>
      <c r="G62" s="228">
        <f>G58+G61</f>
        <v>0</v>
      </c>
      <c r="H62" s="239">
        <f>IF(G62=0,0,G62/'Aktivi_Saistibas(002)'!$F$19*100)</f>
        <v>0</v>
      </c>
      <c r="I62" s="53"/>
    </row>
    <row r="63" spans="2:9" ht="25.5">
      <c r="B63" s="230">
        <v>12200</v>
      </c>
      <c r="C63" s="231" t="s">
        <v>162</v>
      </c>
      <c r="D63" s="238"/>
      <c r="E63" s="226"/>
      <c r="F63" s="226"/>
      <c r="G63" s="226"/>
      <c r="H63" s="232"/>
      <c r="I63" s="53"/>
    </row>
    <row r="64" spans="2:9" ht="25.5">
      <c r="B64" s="200">
        <v>12210</v>
      </c>
      <c r="C64" s="207" t="s">
        <v>163</v>
      </c>
      <c r="D64" s="208"/>
      <c r="E64" s="210"/>
      <c r="F64" s="210"/>
      <c r="G64" s="210"/>
      <c r="H64" s="224"/>
      <c r="I64" s="53"/>
    </row>
    <row r="65" spans="2:9" ht="15">
      <c r="B65" s="211"/>
      <c r="C65" s="216" t="s">
        <v>20</v>
      </c>
      <c r="D65" s="208"/>
      <c r="E65" s="215"/>
      <c r="F65" s="215"/>
      <c r="G65" s="215"/>
      <c r="H65" s="236">
        <f>IF(G65=0,0,G65/'Aktivi_Saistibas(002)'!$F$19*100)</f>
        <v>0</v>
      </c>
      <c r="I65" s="53"/>
    </row>
    <row r="66" spans="2:9" ht="15">
      <c r="B66" s="211"/>
      <c r="C66" s="212" t="s">
        <v>154</v>
      </c>
      <c r="D66" s="217">
        <v>12210</v>
      </c>
      <c r="E66" s="218">
        <f>SUM(E65:E65)</f>
        <v>0</v>
      </c>
      <c r="F66" s="218">
        <f>SUM(F65:F65)</f>
        <v>0</v>
      </c>
      <c r="G66" s="218">
        <f>SUM(G65:G65)</f>
        <v>0</v>
      </c>
      <c r="H66" s="236">
        <f>IF(G66=0,0,G66/'Aktivi_Saistibas(002)'!$F$19*100)</f>
        <v>0</v>
      </c>
      <c r="I66" s="53"/>
    </row>
    <row r="67" spans="2:9" ht="25.5">
      <c r="B67" s="200">
        <v>12220</v>
      </c>
      <c r="C67" s="207" t="s">
        <v>164</v>
      </c>
      <c r="D67" s="208"/>
      <c r="E67" s="210"/>
      <c r="F67" s="210"/>
      <c r="G67" s="210"/>
      <c r="H67" s="224"/>
      <c r="I67" s="53"/>
    </row>
    <row r="68" spans="2:9" ht="15">
      <c r="B68" s="211"/>
      <c r="C68" s="216" t="s">
        <v>20</v>
      </c>
      <c r="D68" s="208"/>
      <c r="E68" s="215"/>
      <c r="F68" s="215"/>
      <c r="G68" s="215"/>
      <c r="H68" s="236">
        <f>IF(G68=0,0,G68/'Aktivi_Saistibas(002)'!$F$19*100)</f>
        <v>0</v>
      </c>
      <c r="I68" s="53"/>
    </row>
    <row r="69" spans="2:9" ht="15">
      <c r="B69" s="211"/>
      <c r="C69" s="212" t="s">
        <v>154</v>
      </c>
      <c r="D69" s="217">
        <v>12220</v>
      </c>
      <c r="E69" s="218">
        <f>SUM(E68:E68)</f>
        <v>0</v>
      </c>
      <c r="F69" s="218">
        <f>SUM(F68:F68)</f>
        <v>0</v>
      </c>
      <c r="G69" s="218">
        <f>SUM(G68:G68)</f>
        <v>0</v>
      </c>
      <c r="H69" s="236">
        <f>IF(G69=0,0,G69/'Aktivi_Saistibas(002)'!$F$19*100)</f>
        <v>0</v>
      </c>
      <c r="I69" s="53"/>
    </row>
    <row r="70" spans="2:9" ht="15">
      <c r="B70" s="166"/>
      <c r="C70" s="190" t="s">
        <v>176</v>
      </c>
      <c r="D70" s="76">
        <v>12200</v>
      </c>
      <c r="E70" s="228">
        <f>E66+E69</f>
        <v>0</v>
      </c>
      <c r="F70" s="228">
        <f>F66+F69</f>
        <v>0</v>
      </c>
      <c r="G70" s="228">
        <f>G66+G69</f>
        <v>0</v>
      </c>
      <c r="H70" s="239">
        <f>IF(G70=0,0,G70/'Aktivi_Saistibas(002)'!$F$19*100)</f>
        <v>0</v>
      </c>
      <c r="I70" s="53"/>
    </row>
    <row r="71" spans="2:9" ht="25.5">
      <c r="B71" s="200">
        <v>12300</v>
      </c>
      <c r="C71" s="201" t="s">
        <v>168</v>
      </c>
      <c r="D71" s="238"/>
      <c r="E71" s="226"/>
      <c r="F71" s="226"/>
      <c r="G71" s="226"/>
      <c r="H71" s="232"/>
      <c r="I71" s="53"/>
    </row>
    <row r="72" spans="2:9" ht="15">
      <c r="B72" s="211"/>
      <c r="C72" s="216" t="s">
        <v>20</v>
      </c>
      <c r="D72" s="208"/>
      <c r="E72" s="215"/>
      <c r="F72" s="215"/>
      <c r="G72" s="215"/>
      <c r="H72" s="236">
        <f>IF(G72=0,0,G72/'Aktivi_Saistibas(002)'!$F$19*100)</f>
        <v>0</v>
      </c>
      <c r="I72" s="53"/>
    </row>
    <row r="73" spans="2:9" ht="15">
      <c r="B73" s="166"/>
      <c r="C73" s="243" t="s">
        <v>154</v>
      </c>
      <c r="D73" s="76">
        <v>12300</v>
      </c>
      <c r="E73" s="228">
        <f>SUM(E72:E72)</f>
        <v>0</v>
      </c>
      <c r="F73" s="228">
        <f>SUM(F72:F72)</f>
        <v>0</v>
      </c>
      <c r="G73" s="228">
        <f>SUM(G72:G72)</f>
        <v>0</v>
      </c>
      <c r="H73" s="239">
        <f>IF(G73=0,0,G73/'Aktivi_Saistibas(002)'!$F$19*100)</f>
        <v>0</v>
      </c>
      <c r="I73" s="53"/>
    </row>
    <row r="74" spans="2:9" ht="15">
      <c r="B74" s="200">
        <v>12400</v>
      </c>
      <c r="C74" s="201" t="s">
        <v>81</v>
      </c>
      <c r="D74" s="208"/>
      <c r="E74" s="210"/>
      <c r="F74" s="210"/>
      <c r="G74" s="210"/>
      <c r="H74" s="224"/>
      <c r="I74" s="53"/>
    </row>
    <row r="75" spans="2:9" ht="15">
      <c r="B75" s="200"/>
      <c r="C75" s="212" t="s">
        <v>233</v>
      </c>
      <c r="D75" s="208"/>
      <c r="E75" s="215"/>
      <c r="F75" s="215"/>
      <c r="G75" s="215">
        <v>-11.5</v>
      </c>
      <c r="H75" s="236">
        <f>IF(G75=0,0,G75/'Aktivi_Saistibas(002)'!$F$19*100)</f>
        <v>-0.002108232713771897</v>
      </c>
      <c r="I75" s="53"/>
    </row>
    <row r="76" spans="2:9" ht="15">
      <c r="B76" s="200"/>
      <c r="C76" s="212" t="s">
        <v>233</v>
      </c>
      <c r="D76" s="208"/>
      <c r="E76" s="215"/>
      <c r="F76" s="215"/>
      <c r="G76" s="215">
        <v>6.7545</v>
      </c>
      <c r="H76" s="236">
        <f>IF(G76=0,0,G76/'Aktivi_Saistibas(002)'!$F$19*100)</f>
        <v>0.0012382659013193285</v>
      </c>
      <c r="I76" s="53"/>
    </row>
    <row r="77" spans="2:9" ht="15">
      <c r="B77" s="200"/>
      <c r="C77" s="212" t="s">
        <v>233</v>
      </c>
      <c r="D77" s="208"/>
      <c r="E77" s="215"/>
      <c r="F77" s="215"/>
      <c r="G77" s="215">
        <v>266.57</v>
      </c>
      <c r="H77" s="236">
        <f>IF(G77=0,0,G77/'Aktivi_Saistibas(002)'!$F$19*100)</f>
        <v>0.048868834305232575</v>
      </c>
      <c r="I77" s="53"/>
    </row>
    <row r="78" spans="2:9" ht="15">
      <c r="B78" s="200"/>
      <c r="C78" s="212" t="s">
        <v>233</v>
      </c>
      <c r="D78" s="208"/>
      <c r="E78" s="215"/>
      <c r="F78" s="215"/>
      <c r="G78" s="215">
        <v>-67.872</v>
      </c>
      <c r="H78" s="236">
        <f>IF(G78=0,0,G78/'Aktivi_Saistibas(002)'!$F$19*100)</f>
        <v>-0.01244260615209793</v>
      </c>
      <c r="I78" s="53"/>
    </row>
    <row r="79" spans="2:9" ht="15">
      <c r="B79" s="200"/>
      <c r="C79" s="212" t="s">
        <v>233</v>
      </c>
      <c r="D79" s="208"/>
      <c r="E79" s="215"/>
      <c r="F79" s="215"/>
      <c r="G79" s="215">
        <v>238.7</v>
      </c>
      <c r="H79" s="236">
        <f>IF(G79=0,0,G79/'Aktivi_Saistibas(002)'!$F$19*100)</f>
        <v>0.04375957815455233</v>
      </c>
      <c r="I79" s="53"/>
    </row>
    <row r="80" spans="2:9" ht="15">
      <c r="B80" s="200"/>
      <c r="C80" s="212" t="s">
        <v>233</v>
      </c>
      <c r="D80" s="208"/>
      <c r="E80" s="215"/>
      <c r="F80" s="215"/>
      <c r="G80" s="215">
        <v>212.52</v>
      </c>
      <c r="H80" s="236">
        <f>IF(G80=0,0,G80/'Aktivi_Saistibas(002)'!$F$19*100)</f>
        <v>0.03896014055050466</v>
      </c>
      <c r="I80" s="53"/>
    </row>
    <row r="81" spans="2:9" ht="15">
      <c r="B81" s="200"/>
      <c r="C81" s="212" t="s">
        <v>233</v>
      </c>
      <c r="D81" s="208"/>
      <c r="E81" s="215"/>
      <c r="F81" s="215"/>
      <c r="G81" s="215">
        <v>217</v>
      </c>
      <c r="H81" s="236">
        <f>IF(G81=0,0,G81/'Aktivi_Saistibas(002)'!$F$19*100)</f>
        <v>0.039781434685956664</v>
      </c>
      <c r="I81" s="53"/>
    </row>
    <row r="82" spans="2:9" ht="15">
      <c r="B82" s="200"/>
      <c r="C82" s="212" t="s">
        <v>233</v>
      </c>
      <c r="D82" s="208"/>
      <c r="E82" s="215"/>
      <c r="F82" s="215"/>
      <c r="G82" s="215">
        <v>554.4</v>
      </c>
      <c r="H82" s="236">
        <f>IF(G82=0,0,G82/'Aktivi_Saistibas(002)'!$F$19*100)</f>
        <v>0.10163514926218606</v>
      </c>
      <c r="I82" s="53"/>
    </row>
    <row r="83" spans="2:9" ht="15">
      <c r="B83" s="200"/>
      <c r="C83" s="212" t="s">
        <v>233</v>
      </c>
      <c r="D83" s="208"/>
      <c r="E83" s="215"/>
      <c r="F83" s="215"/>
      <c r="G83" s="215">
        <v>111.325</v>
      </c>
      <c r="H83" s="236">
        <f>IF(G83=0,0,G83/'Aktivi_Saistibas(002)'!$F$19*100)</f>
        <v>0.020408609292230994</v>
      </c>
      <c r="I83" s="53"/>
    </row>
    <row r="84" spans="2:9" ht="15">
      <c r="B84" s="200"/>
      <c r="C84" s="212" t="s">
        <v>233</v>
      </c>
      <c r="D84" s="208"/>
      <c r="E84" s="215"/>
      <c r="F84" s="215"/>
      <c r="G84" s="215">
        <v>-12.1</v>
      </c>
      <c r="H84" s="236">
        <f>IF(G84=0,0,G84/'Aktivi_Saistibas(002)'!$F$19*100)</f>
        <v>-0.002218227464055648</v>
      </c>
      <c r="I84" s="53"/>
    </row>
    <row r="85" spans="2:9" ht="15">
      <c r="B85" s="200"/>
      <c r="C85" s="212" t="s">
        <v>233</v>
      </c>
      <c r="D85" s="208"/>
      <c r="E85" s="215"/>
      <c r="F85" s="215"/>
      <c r="G85" s="215">
        <v>-34.45</v>
      </c>
      <c r="H85" s="236">
        <f>IF(G85=0,0,G85/'Aktivi_Saistibas(002)'!$F$19*100)</f>
        <v>-0.006315531912125378</v>
      </c>
      <c r="I85" s="53"/>
    </row>
    <row r="86" spans="2:9" ht="15">
      <c r="B86" s="200"/>
      <c r="C86" s="212" t="s">
        <v>233</v>
      </c>
      <c r="D86" s="208"/>
      <c r="E86" s="215"/>
      <c r="F86" s="215"/>
      <c r="G86" s="215">
        <v>226.3</v>
      </c>
      <c r="H86" s="236">
        <f>IF(G86=0,0,G86/'Aktivi_Saistibas(002)'!$F$19*100)</f>
        <v>0.04148635331535481</v>
      </c>
      <c r="I86" s="53"/>
    </row>
    <row r="87" spans="2:9" ht="15">
      <c r="B87" s="200"/>
      <c r="C87" s="212" t="s">
        <v>233</v>
      </c>
      <c r="D87" s="208"/>
      <c r="E87" s="215"/>
      <c r="F87" s="215"/>
      <c r="G87" s="215">
        <v>-44.8</v>
      </c>
      <c r="H87" s="236">
        <f>IF(G87=0,0,G87/'Aktivi_Saistibas(002)'!$F$19*100)</f>
        <v>-0.008212941354520085</v>
      </c>
      <c r="I87" s="53"/>
    </row>
    <row r="88" spans="2:9" ht="15">
      <c r="B88" s="200"/>
      <c r="C88" s="212" t="s">
        <v>233</v>
      </c>
      <c r="D88" s="208"/>
      <c r="E88" s="215"/>
      <c r="F88" s="215"/>
      <c r="G88" s="215">
        <v>472.6</v>
      </c>
      <c r="H88" s="236">
        <f>IF(G88=0,0,G88/'Aktivi_Saistibas(002)'!$F$19*100)</f>
        <v>0.08663919830683466</v>
      </c>
      <c r="I88" s="53"/>
    </row>
    <row r="89" spans="2:9" ht="15">
      <c r="B89" s="200"/>
      <c r="C89" s="212" t="s">
        <v>233</v>
      </c>
      <c r="D89" s="208"/>
      <c r="E89" s="215"/>
      <c r="F89" s="215"/>
      <c r="G89" s="215">
        <v>204</v>
      </c>
      <c r="H89" s="236">
        <f>IF(G89=0,0,G89/'Aktivi_Saistibas(002)'!$F$19*100)</f>
        <v>0.03739821509647539</v>
      </c>
      <c r="I89" s="53"/>
    </row>
    <row r="90" spans="2:9" ht="15">
      <c r="B90" s="200"/>
      <c r="C90" s="212" t="s">
        <v>233</v>
      </c>
      <c r="D90" s="208"/>
      <c r="E90" s="215"/>
      <c r="F90" s="215"/>
      <c r="G90" s="215">
        <v>86</v>
      </c>
      <c r="H90" s="236">
        <f>IF(G90=0,0,G90/'Aktivi_Saistibas(002)'!$F$19*100)</f>
        <v>0.015765914207337667</v>
      </c>
      <c r="I90" s="53"/>
    </row>
    <row r="91" spans="2:9" ht="15">
      <c r="B91" s="200"/>
      <c r="C91" s="212" t="s">
        <v>233</v>
      </c>
      <c r="D91" s="208"/>
      <c r="E91" s="215"/>
      <c r="F91" s="215"/>
      <c r="G91" s="215">
        <v>-70.3</v>
      </c>
      <c r="H91" s="236">
        <f>IF(G91=0,0,G91/'Aktivi_Saistibas(002)'!$F$19*100)</f>
        <v>-0.01288771824157951</v>
      </c>
      <c r="I91" s="53"/>
    </row>
    <row r="92" spans="2:9" ht="15">
      <c r="B92" s="211"/>
      <c r="C92" s="216" t="s">
        <v>20</v>
      </c>
      <c r="D92" s="208"/>
      <c r="E92" s="215"/>
      <c r="F92" s="215"/>
      <c r="G92" s="215"/>
      <c r="H92" s="236"/>
      <c r="I92" s="53"/>
    </row>
    <row r="93" spans="2:9" ht="15.75" thickBot="1">
      <c r="B93" s="185"/>
      <c r="C93" s="254" t="s">
        <v>154</v>
      </c>
      <c r="D93" s="81">
        <v>12400</v>
      </c>
      <c r="E93" s="252">
        <f>SUM(E92:E92)</f>
        <v>0</v>
      </c>
      <c r="F93" s="252">
        <f>SUM(F92:F92)</f>
        <v>0</v>
      </c>
      <c r="G93" s="252">
        <f>SUM(G75:G92)</f>
        <v>2355.1475</v>
      </c>
      <c r="H93" s="253">
        <f>IF(G93=0,0,G93/'Aktivi_Saistibas(002)'!$F$19*100)</f>
        <v>0.4317564352398347</v>
      </c>
      <c r="I93" s="53"/>
    </row>
    <row r="94" spans="2:9" ht="25.5">
      <c r="B94" s="82"/>
      <c r="C94" s="255" t="s">
        <v>177</v>
      </c>
      <c r="D94" s="77">
        <v>12000</v>
      </c>
      <c r="E94" s="258">
        <f>E62+E70+E73+E93</f>
        <v>0</v>
      </c>
      <c r="F94" s="258">
        <f>F62+F70+F73+F93</f>
        <v>0</v>
      </c>
      <c r="G94" s="258">
        <f>G62+G70+G73+G93</f>
        <v>2355.1475</v>
      </c>
      <c r="H94" s="259">
        <f>IF(G94=0,0,G94/'Aktivi_Saistibas(002)'!$F$19*100)</f>
        <v>0.4317564352398347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00"/>
      <c r="C96" s="467" t="s">
        <v>233</v>
      </c>
      <c r="D96" s="208"/>
      <c r="E96" s="215"/>
      <c r="F96" s="215">
        <v>4290.9</v>
      </c>
      <c r="G96" s="215">
        <v>4290.9</v>
      </c>
      <c r="H96" s="236">
        <f>IF(G96=0,0,G96/'Aktivi_Saistibas(002)'!$F$19*100)</f>
        <v>0.7866274566542462</v>
      </c>
      <c r="I96" s="53"/>
    </row>
    <row r="97" spans="2:9" ht="15">
      <c r="B97" s="200"/>
      <c r="C97" s="467" t="s">
        <v>233</v>
      </c>
      <c r="D97" s="208"/>
      <c r="E97" s="215"/>
      <c r="F97" s="215">
        <v>20000</v>
      </c>
      <c r="G97" s="215">
        <v>20000</v>
      </c>
      <c r="H97" s="236">
        <f>IF(G97=0,0,G97/'Aktivi_Saistibas(002)'!$F$19*100)</f>
        <v>3.666491676125038</v>
      </c>
      <c r="I97" s="53"/>
    </row>
    <row r="98" spans="2:9" ht="15">
      <c r="B98" s="200"/>
      <c r="C98" s="467" t="s">
        <v>233</v>
      </c>
      <c r="D98" s="208"/>
      <c r="E98" s="215"/>
      <c r="F98" s="215">
        <v>8000</v>
      </c>
      <c r="G98" s="215">
        <v>8000</v>
      </c>
      <c r="H98" s="236">
        <f>IF(G98=0,0,G98/'Aktivi_Saistibas(002)'!$F$19*100)</f>
        <v>1.4665966704500153</v>
      </c>
      <c r="I98" s="53"/>
    </row>
    <row r="99" spans="2:9" ht="15">
      <c r="B99" s="200"/>
      <c r="C99" s="467" t="s">
        <v>233</v>
      </c>
      <c r="D99" s="208"/>
      <c r="E99" s="215"/>
      <c r="F99" s="215">
        <v>8000</v>
      </c>
      <c r="G99" s="215">
        <v>8000</v>
      </c>
      <c r="H99" s="236">
        <f>IF(G99=0,0,G99/'Aktivi_Saistibas(002)'!$F$19*100)</f>
        <v>1.4665966704500153</v>
      </c>
      <c r="I99" s="53"/>
    </row>
    <row r="100" spans="2:9" ht="15">
      <c r="B100" s="200"/>
      <c r="C100" s="467" t="s">
        <v>216</v>
      </c>
      <c r="D100" s="208"/>
      <c r="E100" s="215"/>
      <c r="F100" s="215">
        <v>4258.48</v>
      </c>
      <c r="G100" s="215">
        <v>4258.48</v>
      </c>
      <c r="H100" s="236">
        <f>IF(G100=0,0,G100/'Aktivi_Saistibas(002)'!$F$19*100)</f>
        <v>0.7806840736472476</v>
      </c>
      <c r="I100" s="53"/>
    </row>
    <row r="101" spans="2:9" ht="15">
      <c r="B101" s="200"/>
      <c r="C101" s="467" t="s">
        <v>216</v>
      </c>
      <c r="D101" s="208"/>
      <c r="E101" s="215"/>
      <c r="F101" s="215">
        <v>5125.46</v>
      </c>
      <c r="G101" s="215">
        <v>5125.46</v>
      </c>
      <c r="H101" s="236">
        <f>IF(G101=0,0,G101/'Aktivi_Saistibas(002)'!$F$19*100)</f>
        <v>0.9396228213155919</v>
      </c>
      <c r="I101" s="53"/>
    </row>
    <row r="102" spans="2:9" ht="15">
      <c r="B102" s="200"/>
      <c r="C102" s="467" t="s">
        <v>215</v>
      </c>
      <c r="D102" s="208"/>
      <c r="E102" s="215"/>
      <c r="F102" s="215">
        <v>797.91</v>
      </c>
      <c r="G102" s="215">
        <v>797.91</v>
      </c>
      <c r="H102" s="236">
        <f>IF(G102=0,0,G102/'Aktivi_Saistibas(002)'!$F$19*100)</f>
        <v>0.14627651866484645</v>
      </c>
      <c r="I102" s="53"/>
    </row>
    <row r="103" spans="2:9" ht="15">
      <c r="B103" s="200"/>
      <c r="C103" s="467" t="s">
        <v>215</v>
      </c>
      <c r="D103" s="208"/>
      <c r="E103" s="215"/>
      <c r="F103" s="215">
        <v>8000</v>
      </c>
      <c r="G103" s="215">
        <v>8000</v>
      </c>
      <c r="H103" s="236">
        <f>IF(G103=0,0,G103/'Aktivi_Saistibas(002)'!$F$19*100)</f>
        <v>1.4665966704500153</v>
      </c>
      <c r="I103" s="53"/>
    </row>
    <row r="104" spans="2:9" ht="15">
      <c r="B104" s="200"/>
      <c r="C104" s="467" t="s">
        <v>215</v>
      </c>
      <c r="D104" s="208"/>
      <c r="E104" s="215"/>
      <c r="F104" s="215">
        <v>4000</v>
      </c>
      <c r="G104" s="215">
        <v>4000</v>
      </c>
      <c r="H104" s="236">
        <f>IF(G104=0,0,G104/'Aktivi_Saistibas(002)'!$F$19*100)</f>
        <v>0.7332983352250076</v>
      </c>
      <c r="I104" s="53"/>
    </row>
    <row r="105" spans="2:9" ht="15">
      <c r="B105" s="200"/>
      <c r="C105" s="467" t="s">
        <v>240</v>
      </c>
      <c r="D105" s="208"/>
      <c r="E105" s="215"/>
      <c r="F105" s="215">
        <v>8000</v>
      </c>
      <c r="G105" s="215">
        <v>8000</v>
      </c>
      <c r="H105" s="236">
        <f>IF(G105=0,0,G105/'Aktivi_Saistibas(002)'!$F$19*100)</f>
        <v>1.4665966704500153</v>
      </c>
      <c r="I105" s="53"/>
    </row>
    <row r="106" spans="2:9" ht="15">
      <c r="B106" s="200"/>
      <c r="C106" s="467" t="s">
        <v>240</v>
      </c>
      <c r="D106" s="208"/>
      <c r="E106" s="215"/>
      <c r="F106" s="215">
        <v>5000</v>
      </c>
      <c r="G106" s="215">
        <v>5000</v>
      </c>
      <c r="H106" s="236">
        <f>IF(G106=0,0,G106/'Aktivi_Saistibas(002)'!$F$19*100)</f>
        <v>0.9166229190312595</v>
      </c>
      <c r="I106" s="53"/>
    </row>
    <row r="107" spans="2:9" ht="15">
      <c r="B107" s="200"/>
      <c r="C107" s="467" t="s">
        <v>240</v>
      </c>
      <c r="D107" s="208"/>
      <c r="E107" s="215"/>
      <c r="F107" s="215">
        <v>10000</v>
      </c>
      <c r="G107" s="215">
        <v>10000</v>
      </c>
      <c r="H107" s="236">
        <f>IF(G107=0,0,G107/'Aktivi_Saistibas(002)'!$F$19*100)</f>
        <v>1.833245838062519</v>
      </c>
      <c r="I107" s="53"/>
    </row>
    <row r="108" spans="2:9" ht="15">
      <c r="B108" s="200"/>
      <c r="C108" s="467" t="s">
        <v>240</v>
      </c>
      <c r="D108" s="208"/>
      <c r="E108" s="215"/>
      <c r="F108" s="215">
        <v>10000</v>
      </c>
      <c r="G108" s="215">
        <v>10000</v>
      </c>
      <c r="H108" s="236">
        <f>IF(G108=0,0,G108/'Aktivi_Saistibas(002)'!$F$19*100)</f>
        <v>1.833245838062519</v>
      </c>
      <c r="I108" s="53"/>
    </row>
    <row r="109" spans="2:9" ht="15">
      <c r="B109" s="200"/>
      <c r="C109" s="467" t="s">
        <v>240</v>
      </c>
      <c r="D109" s="208"/>
      <c r="E109" s="215"/>
      <c r="F109" s="215">
        <v>12000</v>
      </c>
      <c r="G109" s="215">
        <v>12000</v>
      </c>
      <c r="H109" s="236">
        <f>IF(G109=0,0,G109/'Aktivi_Saistibas(002)'!$F$19*100)</f>
        <v>2.199895005675023</v>
      </c>
      <c r="I109" s="53"/>
    </row>
    <row r="110" spans="2:9" ht="15">
      <c r="B110" s="200"/>
      <c r="C110" s="467" t="s">
        <v>232</v>
      </c>
      <c r="D110" s="208"/>
      <c r="E110" s="215"/>
      <c r="F110" s="215">
        <v>7500</v>
      </c>
      <c r="G110" s="215">
        <v>7500</v>
      </c>
      <c r="H110" s="236">
        <f>IF(G110=0,0,G110/'Aktivi_Saistibas(002)'!$F$19*100)</f>
        <v>1.3749343785468893</v>
      </c>
      <c r="I110" s="53"/>
    </row>
    <row r="111" spans="2:9" ht="15">
      <c r="B111" s="200"/>
      <c r="C111" s="467" t="s">
        <v>232</v>
      </c>
      <c r="D111" s="208"/>
      <c r="E111" s="215"/>
      <c r="F111" s="215">
        <v>5000</v>
      </c>
      <c r="G111" s="215">
        <v>5000</v>
      </c>
      <c r="H111" s="236">
        <f>IF(G111=0,0,G111/'Aktivi_Saistibas(002)'!$F$19*100)</f>
        <v>0.9166229190312595</v>
      </c>
      <c r="I111" s="53"/>
    </row>
    <row r="112" spans="2:9" ht="15">
      <c r="B112" s="200"/>
      <c r="C112" s="467" t="s">
        <v>217</v>
      </c>
      <c r="D112" s="208"/>
      <c r="E112" s="215"/>
      <c r="F112" s="215">
        <v>4000</v>
      </c>
      <c r="G112" s="215">
        <v>4000</v>
      </c>
      <c r="H112" s="236">
        <f>IF(G112=0,0,G112/'Aktivi_Saistibas(002)'!$F$19*100)</f>
        <v>0.7332983352250076</v>
      </c>
      <c r="I112" s="53"/>
    </row>
    <row r="113" spans="2:9" ht="15">
      <c r="B113" s="200"/>
      <c r="C113" s="467" t="s">
        <v>234</v>
      </c>
      <c r="D113" s="208"/>
      <c r="E113" s="215"/>
      <c r="F113" s="215">
        <v>5000</v>
      </c>
      <c r="G113" s="215">
        <v>5000</v>
      </c>
      <c r="H113" s="236">
        <f>IF(G113=0,0,G113/'Aktivi_Saistibas(002)'!$F$19*100)</f>
        <v>0.9166229190312595</v>
      </c>
      <c r="I113" s="53"/>
    </row>
    <row r="114" spans="2:9" ht="15">
      <c r="B114" s="200"/>
      <c r="C114" s="467" t="s">
        <v>239</v>
      </c>
      <c r="D114" s="208"/>
      <c r="E114" s="215"/>
      <c r="F114" s="215">
        <v>10000</v>
      </c>
      <c r="G114" s="215">
        <v>10000</v>
      </c>
      <c r="H114" s="236">
        <f>IF(G114=0,0,G114/'Aktivi_Saistibas(002)'!$F$19*100)</f>
        <v>1.833245838062519</v>
      </c>
      <c r="I114" s="53"/>
    </row>
    <row r="115" spans="2:9" ht="15">
      <c r="B115" s="200"/>
      <c r="C115" s="467"/>
      <c r="D115" s="208"/>
      <c r="E115" s="215"/>
      <c r="F115" s="215"/>
      <c r="G115" s="215"/>
      <c r="H115" s="236"/>
      <c r="I115" s="53"/>
    </row>
    <row r="116" spans="2:9" ht="15">
      <c r="B116" s="211"/>
      <c r="C116" s="216" t="s">
        <v>20</v>
      </c>
      <c r="D116" s="208"/>
      <c r="E116" s="215"/>
      <c r="F116" s="215"/>
      <c r="G116" s="215"/>
      <c r="H116" s="236">
        <f>IF(G116=0,0,G116/'Aktivi_Saistibas(002)'!$F$19*100)</f>
        <v>0</v>
      </c>
      <c r="I116" s="53"/>
    </row>
    <row r="117" spans="2:9" ht="15">
      <c r="B117" s="166"/>
      <c r="C117" s="243" t="s">
        <v>154</v>
      </c>
      <c r="D117" s="80">
        <v>13000</v>
      </c>
      <c r="E117" s="260">
        <f>SUM(E116:E116)</f>
        <v>0</v>
      </c>
      <c r="F117" s="260">
        <f>SUM(F96:F116)</f>
        <v>138972.75</v>
      </c>
      <c r="G117" s="260">
        <f>SUM(G96:G116)</f>
        <v>138972.75</v>
      </c>
      <c r="H117" s="261">
        <f>IF(G117=0,0,G117/'Aktivi_Saistibas(002)'!$F$19*100)</f>
        <v>25.47712155416029</v>
      </c>
      <c r="I117" s="53"/>
    </row>
    <row r="118" spans="2:9" ht="26.25" thickBot="1">
      <c r="B118" s="184"/>
      <c r="C118" s="256" t="s">
        <v>181</v>
      </c>
      <c r="D118" s="79">
        <v>10000</v>
      </c>
      <c r="E118" s="262">
        <f>E53+E94+E117</f>
        <v>1785</v>
      </c>
      <c r="F118" s="262">
        <f>F53+F94+F117</f>
        <v>330012.1</v>
      </c>
      <c r="G118" s="262">
        <f>G53+G94+G117</f>
        <v>331302.27749999997</v>
      </c>
      <c r="H118" s="263">
        <f>IF(G118=0,0,G118/'Aktivi_Saistibas(002)'!$F$19*100)</f>
        <v>60.735852136750864</v>
      </c>
      <c r="I118" s="53"/>
    </row>
    <row r="119" s="8" customFormat="1" ht="15">
      <c r="I119" s="53"/>
    </row>
    <row r="120" ht="15">
      <c r="I120" s="53"/>
    </row>
    <row r="121" ht="15">
      <c r="I121" s="53"/>
    </row>
    <row r="122" ht="12.75">
      <c r="I122" s="8"/>
    </row>
  </sheetData>
  <mergeCells count="2">
    <mergeCell ref="B11:C11"/>
    <mergeCell ref="B12:C12"/>
  </mergeCells>
  <dataValidations count="1">
    <dataValidation type="decimal" allowBlank="1" showErrorMessage="1" errorTitle="Oops!" error="Šeit jāievada skatlis" sqref="I13:I121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74" r:id="rId1"/>
  <rowBreaks count="1" manualBreakCount="1">
    <brk id="5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1"/>
  <sheetViews>
    <sheetView zoomScale="75" zoomScaleNormal="75" workbookViewId="0" topLeftCell="A109">
      <selection activeCell="F38" sqref="F38:H3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4.7109375" style="0" customWidth="1"/>
    <col min="4" max="4" width="9.7109375" style="0" customWidth="1"/>
    <col min="5" max="5" width="9.28125" style="0" customWidth="1"/>
    <col min="6" max="9" width="12.7109375" style="0" customWidth="1"/>
  </cols>
  <sheetData>
    <row r="1" spans="1:9" ht="24" customHeight="1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8.25" customHeight="1" thickBot="1">
      <c r="A2" s="1"/>
      <c r="B2" s="481" t="s">
        <v>11</v>
      </c>
      <c r="C2" s="482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87" t="s">
        <v>13</v>
      </c>
      <c r="C3" s="488"/>
      <c r="D3" s="67" t="s">
        <v>64</v>
      </c>
      <c r="E3" s="67" t="s">
        <v>63</v>
      </c>
      <c r="F3" s="67" t="s">
        <v>66</v>
      </c>
      <c r="G3" s="67" t="s">
        <v>166</v>
      </c>
      <c r="H3" s="67" t="s">
        <v>167</v>
      </c>
      <c r="I3" s="187" t="s">
        <v>183</v>
      </c>
    </row>
    <row r="4" spans="1:9" ht="25.5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12.7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/>
    </row>
    <row r="8" spans="1:9" ht="12.75">
      <c r="A8" s="1"/>
      <c r="B8" s="211"/>
      <c r="C8" s="212" t="s">
        <v>282</v>
      </c>
      <c r="D8" s="208"/>
      <c r="E8" s="443" t="s">
        <v>248</v>
      </c>
      <c r="F8" s="215">
        <v>9</v>
      </c>
      <c r="G8" s="215">
        <v>6250.11</v>
      </c>
      <c r="H8" s="215">
        <v>6744.61</v>
      </c>
      <c r="I8" s="236">
        <f>IF(H8=0,0,H8/'Aktivi_Saistibas(002)'!$F$19*100)</f>
        <v>1.2364528211854846</v>
      </c>
    </row>
    <row r="9" spans="1:9" ht="12.75">
      <c r="A9" s="1"/>
      <c r="B9" s="211"/>
      <c r="C9" s="212" t="s">
        <v>281</v>
      </c>
      <c r="D9" s="208"/>
      <c r="E9" s="443" t="s">
        <v>259</v>
      </c>
      <c r="F9" s="215">
        <v>15</v>
      </c>
      <c r="G9" s="215">
        <v>8323.09</v>
      </c>
      <c r="H9" s="215">
        <v>8646.9</v>
      </c>
      <c r="I9" s="236">
        <f>IF(H9=0,0,H9/'Aktivi_Saistibas(002)'!$F$19*100)</f>
        <v>1.5851893437142797</v>
      </c>
    </row>
    <row r="10" spans="1:9" ht="12.75">
      <c r="A10" s="1"/>
      <c r="B10" s="211"/>
      <c r="C10" s="212" t="s">
        <v>281</v>
      </c>
      <c r="D10" s="208"/>
      <c r="E10" s="443" t="s">
        <v>259</v>
      </c>
      <c r="F10" s="215">
        <v>15</v>
      </c>
      <c r="G10" s="215">
        <v>10368.73</v>
      </c>
      <c r="H10" s="215">
        <v>10066.32</v>
      </c>
      <c r="I10" s="236">
        <f>IF(H10=0,0,H10/'Aktivi_Saistibas(002)'!$F$19*100)</f>
        <v>1.8454039244605498</v>
      </c>
    </row>
    <row r="11" spans="1:9" ht="12.75">
      <c r="A11" s="1"/>
      <c r="B11" s="211"/>
      <c r="C11" s="477" t="s">
        <v>292</v>
      </c>
      <c r="D11" s="208"/>
      <c r="E11" s="443" t="s">
        <v>285</v>
      </c>
      <c r="F11" s="215">
        <v>23</v>
      </c>
      <c r="G11" s="215">
        <v>18813.29</v>
      </c>
      <c r="H11" s="215">
        <v>18589.57</v>
      </c>
      <c r="I11" s="236">
        <f>IF(H11=0,0,H11/'Aktivi_Saistibas(002)'!$F$19*100)</f>
        <v>3.4079251833871864</v>
      </c>
    </row>
    <row r="12" spans="1:12" ht="12.75">
      <c r="A12" s="1"/>
      <c r="B12" s="211"/>
      <c r="C12" s="216" t="s">
        <v>20</v>
      </c>
      <c r="D12" s="213"/>
      <c r="E12" s="266"/>
      <c r="F12" s="215"/>
      <c r="G12" s="215"/>
      <c r="H12" s="215"/>
      <c r="I12" s="236">
        <f>IF(H12=0,0,H12/'Aktivi_Saistibas(002)'!$F$19*100)</f>
        <v>0</v>
      </c>
      <c r="J12" s="1"/>
      <c r="K12" s="1"/>
      <c r="L12" s="447"/>
    </row>
    <row r="13" spans="1:12" ht="12.75">
      <c r="A13" s="1"/>
      <c r="B13" s="211"/>
      <c r="C13" s="212" t="s">
        <v>154</v>
      </c>
      <c r="D13" s="217">
        <v>21110</v>
      </c>
      <c r="E13" s="289"/>
      <c r="F13" s="265">
        <f>SUM(F7:F12)</f>
        <v>62</v>
      </c>
      <c r="G13" s="265">
        <f>SUM(G7:G12)</f>
        <v>43755.22</v>
      </c>
      <c r="H13" s="265">
        <f>SUM(H7:H12)</f>
        <v>44047.399999999994</v>
      </c>
      <c r="I13" s="236">
        <f>IF(H13=0,0,H13/'Aktivi_Saistibas(002)'!$F$19*100)</f>
        <v>8.0749712727475</v>
      </c>
      <c r="J13" s="1"/>
      <c r="K13" s="1"/>
      <c r="L13" s="447"/>
    </row>
    <row r="14" spans="1:12" ht="12.75">
      <c r="A14" s="1"/>
      <c r="B14" s="200">
        <v>21120</v>
      </c>
      <c r="C14" s="221" t="s">
        <v>155</v>
      </c>
      <c r="D14" s="219"/>
      <c r="E14" s="427"/>
      <c r="F14" s="210"/>
      <c r="G14" s="210"/>
      <c r="H14" s="210"/>
      <c r="I14" s="236">
        <f>IF(H14=0,0,H14/'Aktivi_Saistibas(002)'!$F$19*100)</f>
        <v>0</v>
      </c>
      <c r="J14" s="1"/>
      <c r="K14" s="1"/>
      <c r="L14" s="447"/>
    </row>
    <row r="15" spans="1:12" ht="25.5">
      <c r="A15" s="1"/>
      <c r="B15" s="200"/>
      <c r="C15" s="440" t="s">
        <v>274</v>
      </c>
      <c r="D15" s="208"/>
      <c r="E15" s="452" t="s">
        <v>259</v>
      </c>
      <c r="F15" s="215">
        <v>23</v>
      </c>
      <c r="G15" s="215">
        <v>14460.41</v>
      </c>
      <c r="H15" s="215">
        <v>14533.21</v>
      </c>
      <c r="I15" s="236">
        <f>IF(H15=0,0,H15/'Aktivi_Saistibas(002)'!$F$19*100)</f>
        <v>2.664294674618858</v>
      </c>
      <c r="J15" s="1"/>
      <c r="K15" s="1"/>
      <c r="L15" s="447"/>
    </row>
    <row r="16" spans="1:12" ht="25.5">
      <c r="A16" s="1"/>
      <c r="B16" s="200"/>
      <c r="C16" s="440" t="s">
        <v>258</v>
      </c>
      <c r="D16" s="208"/>
      <c r="E16" s="452" t="s">
        <v>259</v>
      </c>
      <c r="F16" s="215">
        <v>5</v>
      </c>
      <c r="G16" s="215">
        <v>3634.19</v>
      </c>
      <c r="H16" s="215">
        <v>3614</v>
      </c>
      <c r="I16" s="236">
        <f>IF(H16=0,0,H16/'Aktivi_Saistibas(002)'!$F$19*100)</f>
        <v>0.6625350458757945</v>
      </c>
      <c r="J16" s="1"/>
      <c r="K16" s="1"/>
      <c r="L16" s="447"/>
    </row>
    <row r="17" spans="1:12" ht="25.5">
      <c r="A17" s="1"/>
      <c r="B17" s="200"/>
      <c r="C17" s="440" t="s">
        <v>260</v>
      </c>
      <c r="D17" s="208"/>
      <c r="E17" s="266" t="s">
        <v>261</v>
      </c>
      <c r="F17" s="215">
        <v>10</v>
      </c>
      <c r="G17" s="215">
        <v>6541.95</v>
      </c>
      <c r="H17" s="215">
        <v>6299</v>
      </c>
      <c r="I17" s="236">
        <f>IF(H17=0,0,H17/'Aktivi_Saistibas(002)'!$F$19*100)</f>
        <v>1.1547615533955806</v>
      </c>
      <c r="J17" s="1"/>
      <c r="K17" s="1"/>
      <c r="L17" s="447"/>
    </row>
    <row r="18" spans="1:12" ht="25.5">
      <c r="A18" s="1"/>
      <c r="B18" s="200"/>
      <c r="C18" s="440" t="s">
        <v>264</v>
      </c>
      <c r="D18" s="208"/>
      <c r="E18" s="266" t="s">
        <v>257</v>
      </c>
      <c r="F18" s="215">
        <v>10</v>
      </c>
      <c r="G18" s="215">
        <v>5645.45</v>
      </c>
      <c r="H18" s="215">
        <v>5636.76</v>
      </c>
      <c r="I18" s="236">
        <f>IF(H18=0,0,H18/'Aktivi_Saistibas(002)'!$F$19*100)</f>
        <v>1.0333566810157286</v>
      </c>
      <c r="J18" s="1"/>
      <c r="K18" s="1"/>
      <c r="L18" s="447"/>
    </row>
    <row r="19" spans="1:12" ht="12.75">
      <c r="A19" s="1"/>
      <c r="B19" s="200"/>
      <c r="C19" s="441" t="s">
        <v>222</v>
      </c>
      <c r="D19" s="208"/>
      <c r="E19" s="266" t="s">
        <v>252</v>
      </c>
      <c r="F19" s="215">
        <v>5</v>
      </c>
      <c r="G19" s="215">
        <v>3124.56</v>
      </c>
      <c r="H19" s="215">
        <v>2935.45</v>
      </c>
      <c r="I19" s="236">
        <f>IF(H19=0,0,H19/'Aktivi_Saistibas(002)'!$F$19*100)</f>
        <v>0.5381401495340621</v>
      </c>
      <c r="J19" s="1"/>
      <c r="K19" s="1"/>
      <c r="L19" s="447"/>
    </row>
    <row r="20" spans="1:12" ht="12.75">
      <c r="A20" s="1"/>
      <c r="B20" s="200"/>
      <c r="C20" s="441" t="s">
        <v>222</v>
      </c>
      <c r="D20" s="208"/>
      <c r="E20" s="266" t="s">
        <v>252</v>
      </c>
      <c r="F20" s="215">
        <v>5</v>
      </c>
      <c r="G20" s="215">
        <v>2986.94</v>
      </c>
      <c r="H20" s="215">
        <v>3054.26</v>
      </c>
      <c r="I20" s="236">
        <f>IF(H20=0,0,H20/'Aktivi_Saistibas(002)'!$F$19*100)</f>
        <v>0.559920943336083</v>
      </c>
      <c r="J20" s="1"/>
      <c r="K20" s="1"/>
      <c r="L20" s="447"/>
    </row>
    <row r="21" spans="1:12" ht="12.75">
      <c r="A21" s="1"/>
      <c r="B21" s="200"/>
      <c r="C21" s="475" t="s">
        <v>220</v>
      </c>
      <c r="D21" s="208"/>
      <c r="E21" s="266" t="s">
        <v>246</v>
      </c>
      <c r="F21" s="215">
        <v>30</v>
      </c>
      <c r="G21" s="215">
        <v>21782.55</v>
      </c>
      <c r="H21" s="215">
        <v>22541.84</v>
      </c>
      <c r="I21" s="236">
        <f>IF(H21=0,0,H21/'Aktivi_Saistibas(002)'!$F$19*100)</f>
        <v>4.132473436227121</v>
      </c>
      <c r="J21" s="1"/>
      <c r="K21" s="1"/>
      <c r="L21" s="447"/>
    </row>
    <row r="22" spans="1:12" ht="25.5">
      <c r="A22" s="1"/>
      <c r="B22" s="200"/>
      <c r="C22" s="475" t="s">
        <v>268</v>
      </c>
      <c r="D22" s="208"/>
      <c r="E22" s="452" t="s">
        <v>252</v>
      </c>
      <c r="F22" s="215">
        <v>15</v>
      </c>
      <c r="G22" s="215">
        <v>8504.66</v>
      </c>
      <c r="H22" s="215">
        <v>8359.48</v>
      </c>
      <c r="I22" s="236">
        <f>IF(H22=0,0,H22/'Aktivi_Saistibas(002)'!$F$19*100)</f>
        <v>1.5324981918366867</v>
      </c>
      <c r="J22" s="1"/>
      <c r="K22" s="1"/>
      <c r="L22" s="447"/>
    </row>
    <row r="23" spans="1:12" ht="25.5">
      <c r="A23" s="1"/>
      <c r="B23" s="200"/>
      <c r="C23" s="475" t="s">
        <v>265</v>
      </c>
      <c r="D23" s="208"/>
      <c r="E23" s="452" t="s">
        <v>261</v>
      </c>
      <c r="F23" s="215">
        <v>5</v>
      </c>
      <c r="G23" s="215">
        <v>3266.59</v>
      </c>
      <c r="H23" s="215">
        <v>3098.12</v>
      </c>
      <c r="I23" s="236">
        <f>IF(H23=0,0,H23/'Aktivi_Saistibas(002)'!$F$19*100)</f>
        <v>0.5679615595818251</v>
      </c>
      <c r="J23" s="1"/>
      <c r="K23" s="1"/>
      <c r="L23" s="447"/>
    </row>
    <row r="24" spans="1:12" ht="25.5">
      <c r="A24" s="1"/>
      <c r="B24" s="200"/>
      <c r="C24" s="160" t="s">
        <v>269</v>
      </c>
      <c r="D24" s="208"/>
      <c r="E24" s="452" t="s">
        <v>259</v>
      </c>
      <c r="F24" s="215">
        <v>4</v>
      </c>
      <c r="G24" s="215">
        <v>2825.7</v>
      </c>
      <c r="H24" s="215">
        <v>2850.81</v>
      </c>
      <c r="I24" s="236">
        <f>IF(H24=0,0,H24/'Aktivi_Saistibas(002)'!$F$19*100)</f>
        <v>0.522623556760701</v>
      </c>
      <c r="J24" s="1"/>
      <c r="K24" s="1"/>
      <c r="L24" s="447"/>
    </row>
    <row r="25" spans="1:12" ht="25.5">
      <c r="A25" s="1"/>
      <c r="B25" s="200"/>
      <c r="C25" s="160" t="s">
        <v>266</v>
      </c>
      <c r="D25" s="208"/>
      <c r="E25" s="452" t="s">
        <v>267</v>
      </c>
      <c r="F25" s="215">
        <v>5</v>
      </c>
      <c r="G25" s="215">
        <v>3169.78</v>
      </c>
      <c r="H25" s="215">
        <v>3030.62</v>
      </c>
      <c r="I25" s="236">
        <f>IF(H25=0,0,H25/'Aktivi_Saistibas(002)'!$F$19*100)</f>
        <v>0.5555871501749031</v>
      </c>
      <c r="J25" s="1"/>
      <c r="K25" s="1"/>
      <c r="L25" s="447"/>
    </row>
    <row r="26" spans="1:12" ht="12.75">
      <c r="A26" s="1"/>
      <c r="B26" s="200"/>
      <c r="C26" s="160" t="s">
        <v>228</v>
      </c>
      <c r="D26" s="208"/>
      <c r="E26" s="452" t="s">
        <v>247</v>
      </c>
      <c r="F26" s="215">
        <v>4</v>
      </c>
      <c r="G26" s="215">
        <v>2798.45</v>
      </c>
      <c r="H26" s="215">
        <v>2955.79</v>
      </c>
      <c r="I26" s="236">
        <f>IF(H26=0,0,H26/'Aktivi_Saistibas(002)'!$F$19*100)</f>
        <v>0.5418689715686814</v>
      </c>
      <c r="J26" s="1"/>
      <c r="K26" s="1"/>
      <c r="L26" s="447"/>
    </row>
    <row r="27" spans="1:12" ht="25.5">
      <c r="A27" s="1"/>
      <c r="B27" s="200"/>
      <c r="C27" s="160" t="s">
        <v>275</v>
      </c>
      <c r="D27" s="208"/>
      <c r="E27" s="452" t="s">
        <v>249</v>
      </c>
      <c r="F27" s="215">
        <v>20</v>
      </c>
      <c r="G27" s="215">
        <v>12320.02</v>
      </c>
      <c r="H27" s="215">
        <v>12008.78</v>
      </c>
      <c r="I27" s="236">
        <f>IF(H27=0,0,H27/'Aktivi_Saistibas(002)'!$F$19*100)</f>
        <v>2.201504595520842</v>
      </c>
      <c r="J27" s="1"/>
      <c r="K27" s="1"/>
      <c r="L27" s="447"/>
    </row>
    <row r="28" spans="1:12" ht="12.75">
      <c r="A28" s="1"/>
      <c r="B28" s="200"/>
      <c r="C28" s="160" t="s">
        <v>244</v>
      </c>
      <c r="D28" s="208"/>
      <c r="E28" s="452" t="s">
        <v>245</v>
      </c>
      <c r="F28" s="215">
        <v>5</v>
      </c>
      <c r="G28" s="215">
        <v>3274.69</v>
      </c>
      <c r="H28" s="215">
        <v>3195.6</v>
      </c>
      <c r="I28" s="236">
        <f>IF(H28=0,0,H28/'Aktivi_Saistibas(002)'!$F$19*100)</f>
        <v>0.5858320400112585</v>
      </c>
      <c r="J28" s="1"/>
      <c r="K28" s="1"/>
      <c r="L28" s="447"/>
    </row>
    <row r="29" spans="1:12" ht="12.75">
      <c r="A29" s="1"/>
      <c r="B29" s="200"/>
      <c r="C29" s="160" t="s">
        <v>253</v>
      </c>
      <c r="D29" s="208"/>
      <c r="E29" s="452" t="s">
        <v>254</v>
      </c>
      <c r="F29" s="215">
        <v>20</v>
      </c>
      <c r="G29" s="215">
        <v>12627.86</v>
      </c>
      <c r="H29" s="215">
        <v>11954.81</v>
      </c>
      <c r="I29" s="236">
        <f>IF(H29=0,0,H29/'Aktivi_Saistibas(002)'!$F$19*100)</f>
        <v>2.191610567732818</v>
      </c>
      <c r="J29" s="1"/>
      <c r="K29" s="1"/>
      <c r="L29" s="447"/>
    </row>
    <row r="30" spans="1:12" ht="12.75">
      <c r="A30" s="1"/>
      <c r="B30" s="211"/>
      <c r="C30" s="160" t="s">
        <v>256</v>
      </c>
      <c r="D30" s="208"/>
      <c r="E30" s="266" t="s">
        <v>257</v>
      </c>
      <c r="F30" s="215">
        <v>10</v>
      </c>
      <c r="G30" s="215">
        <v>7709.27</v>
      </c>
      <c r="H30" s="215">
        <v>7523.78</v>
      </c>
      <c r="I30" s="236">
        <f>IF(H30=0,0,H30/'Aktivi_Saistibas(002)'!$F$19*100)</f>
        <v>1.379293837149802</v>
      </c>
      <c r="J30" s="1"/>
      <c r="K30" s="1"/>
      <c r="L30" s="447"/>
    </row>
    <row r="31" spans="1:12" ht="12.75">
      <c r="A31" s="1"/>
      <c r="B31" s="211"/>
      <c r="C31" s="160" t="s">
        <v>284</v>
      </c>
      <c r="D31" s="208"/>
      <c r="E31" s="266" t="s">
        <v>247</v>
      </c>
      <c r="F31" s="215">
        <v>5</v>
      </c>
      <c r="G31" s="215">
        <v>5062.43</v>
      </c>
      <c r="H31" s="215">
        <v>5131.94</v>
      </c>
      <c r="I31" s="236">
        <f>IF(H31=0,0,H31/'Aktivi_Saistibas(002)'!$F$19*100)</f>
        <v>0.9408107646186563</v>
      </c>
      <c r="J31" s="1"/>
      <c r="K31" s="1"/>
      <c r="L31" s="447"/>
    </row>
    <row r="32" spans="1:12" ht="12.75">
      <c r="A32" s="1"/>
      <c r="B32" s="211"/>
      <c r="C32" s="160"/>
      <c r="D32" s="208"/>
      <c r="E32" s="266"/>
      <c r="F32" s="215"/>
      <c r="G32" s="215"/>
      <c r="H32" s="215"/>
      <c r="I32" s="236"/>
      <c r="J32" s="1"/>
      <c r="K32" s="1"/>
      <c r="L32" s="447"/>
    </row>
    <row r="33" spans="1:12" ht="12.75">
      <c r="A33" s="1"/>
      <c r="B33" s="211"/>
      <c r="C33" s="160"/>
      <c r="D33" s="208"/>
      <c r="E33" s="266"/>
      <c r="F33" s="215"/>
      <c r="G33" s="215"/>
      <c r="H33" s="215"/>
      <c r="I33" s="236"/>
      <c r="J33" s="1"/>
      <c r="K33" s="1"/>
      <c r="L33" s="447"/>
    </row>
    <row r="34" spans="1:12" ht="12.75">
      <c r="A34" s="1"/>
      <c r="B34" s="211"/>
      <c r="C34" s="160"/>
      <c r="D34" s="208"/>
      <c r="E34" s="266"/>
      <c r="F34" s="215"/>
      <c r="G34" s="215"/>
      <c r="H34" s="215"/>
      <c r="I34" s="236"/>
      <c r="J34" s="1"/>
      <c r="K34" s="1"/>
      <c r="L34" s="447"/>
    </row>
    <row r="35" spans="1:12" ht="12.75">
      <c r="A35" s="1"/>
      <c r="B35" s="211"/>
      <c r="C35" s="160"/>
      <c r="D35" s="208"/>
      <c r="E35" s="266"/>
      <c r="F35" s="215"/>
      <c r="G35" s="215"/>
      <c r="H35" s="215"/>
      <c r="I35" s="236"/>
      <c r="J35" s="1"/>
      <c r="K35" s="1"/>
      <c r="L35" s="447"/>
    </row>
    <row r="36" spans="1:12" ht="12.75">
      <c r="A36" s="1"/>
      <c r="B36" s="211"/>
      <c r="C36" s="222" t="s">
        <v>154</v>
      </c>
      <c r="D36" s="217">
        <v>21120</v>
      </c>
      <c r="E36" s="289"/>
      <c r="F36" s="265">
        <f>SUM(F15:F35)</f>
        <v>181</v>
      </c>
      <c r="G36" s="265">
        <f>SUM(G15:G35)</f>
        <v>119735.5</v>
      </c>
      <c r="H36" s="265">
        <f>SUM(H15:H35)</f>
        <v>118724.24999999999</v>
      </c>
      <c r="I36" s="236">
        <f>IF(H36=0,0,H36/'Aktivi_Saistibas(002)'!$F$19*100)</f>
        <v>21.765073718959403</v>
      </c>
      <c r="J36" s="1"/>
      <c r="K36" s="1"/>
      <c r="L36" s="447"/>
    </row>
    <row r="37" spans="1:12" ht="27" customHeight="1">
      <c r="A37" s="1"/>
      <c r="B37" s="200">
        <v>21130</v>
      </c>
      <c r="C37" s="221" t="s">
        <v>158</v>
      </c>
      <c r="D37" s="208"/>
      <c r="E37" s="427"/>
      <c r="F37" s="210"/>
      <c r="G37" s="210"/>
      <c r="H37" s="210"/>
      <c r="I37" s="224"/>
      <c r="J37" s="1"/>
      <c r="K37" s="1"/>
      <c r="L37" s="447"/>
    </row>
    <row r="38" spans="1:12" ht="21" customHeight="1">
      <c r="A38" s="1"/>
      <c r="B38" s="200"/>
      <c r="C38" s="160" t="s">
        <v>242</v>
      </c>
      <c r="D38" s="208"/>
      <c r="E38" s="452" t="s">
        <v>241</v>
      </c>
      <c r="F38" s="215">
        <v>10</v>
      </c>
      <c r="G38" s="215">
        <v>10095.37</v>
      </c>
      <c r="H38" s="215">
        <v>10137.74</v>
      </c>
      <c r="I38" s="236">
        <f>IF(H38=0,0,H38/'Aktivi_Saistibas(002)'!$F$19*100)</f>
        <v>1.858496966235992</v>
      </c>
      <c r="J38" s="1"/>
      <c r="K38" s="1"/>
      <c r="L38" s="447"/>
    </row>
    <row r="39" spans="1:9" ht="12.75">
      <c r="A39" s="1"/>
      <c r="B39" s="211"/>
      <c r="C39" s="223" t="s">
        <v>231</v>
      </c>
      <c r="D39" s="208"/>
      <c r="E39" s="452"/>
      <c r="F39" s="215"/>
      <c r="G39" s="215"/>
      <c r="H39" s="215"/>
      <c r="I39" s="236"/>
    </row>
    <row r="40" spans="1:9" ht="12.75">
      <c r="A40" s="1"/>
      <c r="B40" s="211"/>
      <c r="C40" s="222" t="s">
        <v>154</v>
      </c>
      <c r="D40" s="217">
        <v>21130</v>
      </c>
      <c r="E40" s="289"/>
      <c r="F40" s="265">
        <f>SUM(F38:F39)</f>
        <v>10</v>
      </c>
      <c r="G40" s="265">
        <f>SUM(G38:G39)</f>
        <v>10095.37</v>
      </c>
      <c r="H40" s="265">
        <f>SUM(H38:H39)</f>
        <v>10137.74</v>
      </c>
      <c r="I40" s="236">
        <f>IF(H40=0,0,H40/'Aktivi_Saistibas(002)'!$F$19*100)</f>
        <v>1.858496966235992</v>
      </c>
    </row>
    <row r="41" spans="1:9" ht="12.75">
      <c r="A41" s="1"/>
      <c r="B41" s="166"/>
      <c r="C41" s="161" t="s">
        <v>187</v>
      </c>
      <c r="D41" s="76">
        <v>21000</v>
      </c>
      <c r="E41" s="290"/>
      <c r="F41" s="267">
        <f>F13+F36+F40</f>
        <v>253</v>
      </c>
      <c r="G41" s="267">
        <f>G13+G36+G40</f>
        <v>173586.09</v>
      </c>
      <c r="H41" s="267">
        <f>H13+H36+H40</f>
        <v>172909.38999999996</v>
      </c>
      <c r="I41" s="239">
        <f>IF(H41=0,0,H41/'Aktivi_Saistibas(002)'!$F$19*100)</f>
        <v>31.69854195794289</v>
      </c>
    </row>
    <row r="42" spans="1:9" ht="25.5">
      <c r="A42" s="1"/>
      <c r="B42" s="230">
        <v>21200</v>
      </c>
      <c r="C42" s="231" t="s">
        <v>162</v>
      </c>
      <c r="D42" s="238"/>
      <c r="E42" s="428"/>
      <c r="F42" s="226"/>
      <c r="G42" s="226"/>
      <c r="H42" s="226"/>
      <c r="I42" s="232"/>
    </row>
    <row r="43" spans="1:9" ht="12.75">
      <c r="A43" s="1"/>
      <c r="B43" s="200">
        <v>21210</v>
      </c>
      <c r="C43" s="207" t="s">
        <v>163</v>
      </c>
      <c r="D43" s="208"/>
      <c r="E43" s="427"/>
      <c r="F43" s="210"/>
      <c r="G43" s="210"/>
      <c r="H43" s="210"/>
      <c r="I43" s="224"/>
    </row>
    <row r="44" spans="1:9" ht="12.75">
      <c r="A44" s="1"/>
      <c r="B44" s="211"/>
      <c r="C44" s="216" t="s">
        <v>20</v>
      </c>
      <c r="D44" s="208"/>
      <c r="E44" s="266"/>
      <c r="F44" s="215"/>
      <c r="G44" s="215"/>
      <c r="H44" s="215"/>
      <c r="I44" s="236">
        <f>IF(H44=0,0,H44/'Aktivi_Saistibas(002)'!$F$19*100)</f>
        <v>0</v>
      </c>
    </row>
    <row r="45" spans="1:9" ht="12.75">
      <c r="A45" s="1"/>
      <c r="B45" s="211"/>
      <c r="C45" s="212" t="s">
        <v>154</v>
      </c>
      <c r="D45" s="217">
        <v>21210</v>
      </c>
      <c r="E45" s="289"/>
      <c r="F45" s="265">
        <f>SUM(F44:F44)</f>
        <v>0</v>
      </c>
      <c r="G45" s="265">
        <f>SUM(G44:G44)</f>
        <v>0</v>
      </c>
      <c r="H45" s="265">
        <f>SUM(H44:H44)</f>
        <v>0</v>
      </c>
      <c r="I45" s="236">
        <f>IF(H45=0,0,H45/'Aktivi_Saistibas(002)'!$F$19*100)</f>
        <v>0</v>
      </c>
    </row>
    <row r="46" spans="1:9" ht="12.75">
      <c r="A46" s="1"/>
      <c r="B46" s="200">
        <v>21220</v>
      </c>
      <c r="C46" s="207" t="s">
        <v>164</v>
      </c>
      <c r="D46" s="208"/>
      <c r="E46" s="427"/>
      <c r="F46" s="210"/>
      <c r="G46" s="210"/>
      <c r="H46" s="210"/>
      <c r="I46" s="224"/>
    </row>
    <row r="47" spans="1:9" ht="12.75">
      <c r="A47" s="1"/>
      <c r="B47" s="211"/>
      <c r="C47" s="223" t="s">
        <v>20</v>
      </c>
      <c r="D47" s="208"/>
      <c r="E47" s="266"/>
      <c r="F47" s="215"/>
      <c r="G47" s="215"/>
      <c r="H47" s="215"/>
      <c r="I47" s="236">
        <f>IF(H47=0,0,H47/'Aktivi_Saistibas(002)'!$F$19*100)</f>
        <v>0</v>
      </c>
    </row>
    <row r="48" spans="1:9" ht="12.75">
      <c r="A48" s="1"/>
      <c r="B48" s="211"/>
      <c r="C48" s="212" t="s">
        <v>154</v>
      </c>
      <c r="D48" s="217">
        <v>21220</v>
      </c>
      <c r="E48" s="289"/>
      <c r="F48" s="265">
        <f>SUM(F47:F47)</f>
        <v>0</v>
      </c>
      <c r="G48" s="265">
        <f>SUM(G47:G47)</f>
        <v>0</v>
      </c>
      <c r="H48" s="265">
        <f>SUM(H47:H47)</f>
        <v>0</v>
      </c>
      <c r="I48" s="236">
        <f>IF(H48=0,0,H48/'Aktivi_Saistibas(002)'!$F$19*100)</f>
        <v>0</v>
      </c>
    </row>
    <row r="49" spans="1:9" ht="12.75">
      <c r="A49" s="1"/>
      <c r="B49" s="166"/>
      <c r="C49" s="190" t="s">
        <v>188</v>
      </c>
      <c r="D49" s="76">
        <v>21200</v>
      </c>
      <c r="E49" s="290"/>
      <c r="F49" s="267">
        <f>F45+F48</f>
        <v>0</v>
      </c>
      <c r="G49" s="267">
        <f>G45+G48</f>
        <v>0</v>
      </c>
      <c r="H49" s="267">
        <f>H45+H48</f>
        <v>0</v>
      </c>
      <c r="I49" s="239">
        <f>IF(H49=0,0,H49/'Aktivi_Saistibas(002)'!$F$19*100)</f>
        <v>0</v>
      </c>
    </row>
    <row r="50" spans="1:9" ht="12.75">
      <c r="A50" s="1"/>
      <c r="B50" s="200">
        <v>21300</v>
      </c>
      <c r="C50" s="201" t="s">
        <v>168</v>
      </c>
      <c r="D50" s="208"/>
      <c r="E50" s="428"/>
      <c r="F50" s="226"/>
      <c r="G50" s="226"/>
      <c r="H50" s="226"/>
      <c r="I50" s="232"/>
    </row>
    <row r="51" spans="1:9" ht="12.75">
      <c r="A51" s="1"/>
      <c r="B51" s="211"/>
      <c r="C51" s="216" t="s">
        <v>20</v>
      </c>
      <c r="D51" s="208"/>
      <c r="E51" s="266"/>
      <c r="F51" s="215"/>
      <c r="G51" s="215"/>
      <c r="H51" s="215"/>
      <c r="I51" s="236">
        <f>IF(H51=0,0,H51/'Aktivi_Saistibas(002)'!$F$19*100)</f>
        <v>0</v>
      </c>
    </row>
    <row r="52" spans="1:9" ht="12.75">
      <c r="A52" s="1"/>
      <c r="B52" s="166"/>
      <c r="C52" s="243" t="s">
        <v>154</v>
      </c>
      <c r="D52" s="76">
        <v>21300</v>
      </c>
      <c r="E52" s="290"/>
      <c r="F52" s="267">
        <f>SUM(F51:F51)</f>
        <v>0</v>
      </c>
      <c r="G52" s="267">
        <f>SUM(G51:G51)</f>
        <v>0</v>
      </c>
      <c r="H52" s="267">
        <f>SUM(H51:H51)</f>
        <v>0</v>
      </c>
      <c r="I52" s="239">
        <f>IF(H52=0,0,H52/'Aktivi_Saistibas(002)'!$F$19*100)</f>
        <v>0</v>
      </c>
    </row>
    <row r="53" spans="1:9" ht="12.75">
      <c r="A53" s="1"/>
      <c r="B53" s="230">
        <v>21400</v>
      </c>
      <c r="C53" s="231" t="s">
        <v>81</v>
      </c>
      <c r="D53" s="238"/>
      <c r="E53" s="428"/>
      <c r="F53" s="226"/>
      <c r="G53" s="226"/>
      <c r="H53" s="226"/>
      <c r="I53" s="232"/>
    </row>
    <row r="54" spans="1:9" ht="12.75">
      <c r="A54" s="1"/>
      <c r="B54" s="211"/>
      <c r="C54" s="216" t="s">
        <v>20</v>
      </c>
      <c r="D54" s="208"/>
      <c r="E54" s="266"/>
      <c r="F54" s="215"/>
      <c r="G54" s="215"/>
      <c r="H54" s="215"/>
      <c r="I54" s="236">
        <f>IF(H54=0,0,H54/'Aktivi_Saistibas(002)'!$F$19*100)</f>
        <v>0</v>
      </c>
    </row>
    <row r="55" spans="1:9" ht="12.75">
      <c r="A55" s="1"/>
      <c r="B55" s="166"/>
      <c r="C55" s="243" t="s">
        <v>154</v>
      </c>
      <c r="D55" s="76">
        <v>21400</v>
      </c>
      <c r="E55" s="290"/>
      <c r="F55" s="267">
        <f>SUM(F54:F54)</f>
        <v>0</v>
      </c>
      <c r="G55" s="267">
        <f>SUM(G54:G54)</f>
        <v>0</v>
      </c>
      <c r="H55" s="267">
        <f>SUM(H54:H54)</f>
        <v>0</v>
      </c>
      <c r="I55" s="239">
        <f>IF(H55=0,0,H55/'Aktivi_Saistibas(002)'!$F$19*100)</f>
        <v>0</v>
      </c>
    </row>
    <row r="56" spans="1:9" ht="26.25" thickBot="1">
      <c r="A56" s="1"/>
      <c r="B56" s="184"/>
      <c r="C56" s="268" t="s">
        <v>189</v>
      </c>
      <c r="D56" s="79">
        <v>21000</v>
      </c>
      <c r="E56" s="291"/>
      <c r="F56" s="269">
        <f>F41+F49+F52+F55</f>
        <v>253</v>
      </c>
      <c r="G56" s="269">
        <f>G41+G49+G52+G55</f>
        <v>173586.09</v>
      </c>
      <c r="H56" s="269">
        <f>H41+H49+H52+H55</f>
        <v>172909.38999999996</v>
      </c>
      <c r="I56" s="263">
        <f>IF(H56=0,0,H56/'Aktivi_Saistibas(002)'!$F$19*100)</f>
        <v>31.69854195794289</v>
      </c>
    </row>
    <row r="57" spans="1:9" ht="25.5">
      <c r="A57" s="1"/>
      <c r="B57" s="200">
        <v>22000</v>
      </c>
      <c r="C57" s="248" t="s">
        <v>190</v>
      </c>
      <c r="D57" s="279"/>
      <c r="E57" s="280"/>
      <c r="F57" s="280"/>
      <c r="G57" s="280"/>
      <c r="H57" s="280"/>
      <c r="I57" s="281"/>
    </row>
    <row r="58" spans="1:9" ht="25.5">
      <c r="A58" s="1"/>
      <c r="B58" s="200">
        <v>22100</v>
      </c>
      <c r="C58" s="201" t="s">
        <v>149</v>
      </c>
      <c r="D58" s="202"/>
      <c r="E58" s="273"/>
      <c r="F58" s="273"/>
      <c r="G58" s="273"/>
      <c r="H58" s="273"/>
      <c r="I58" s="282"/>
    </row>
    <row r="59" spans="1:9" ht="12.75">
      <c r="A59" s="1"/>
      <c r="B59" s="200">
        <v>22110</v>
      </c>
      <c r="C59" s="207" t="s">
        <v>150</v>
      </c>
      <c r="D59" s="208"/>
      <c r="E59" s="273"/>
      <c r="F59" s="273"/>
      <c r="G59" s="273"/>
      <c r="H59" s="273"/>
      <c r="I59" s="282"/>
    </row>
    <row r="60" spans="1:9" ht="12.75">
      <c r="A60" s="1"/>
      <c r="B60" s="211"/>
      <c r="C60" s="212" t="s">
        <v>186</v>
      </c>
      <c r="D60" s="213"/>
      <c r="E60" s="283"/>
      <c r="F60" s="283"/>
      <c r="G60" s="283"/>
      <c r="H60" s="283"/>
      <c r="I60" s="236">
        <f>IF(H60=0,0,H60/'Aktivi_Saistibas(002)'!$F$19*100)</f>
        <v>0</v>
      </c>
    </row>
    <row r="61" spans="1:9" ht="12.75">
      <c r="A61" s="1"/>
      <c r="B61" s="211"/>
      <c r="C61" s="216" t="s">
        <v>20</v>
      </c>
      <c r="D61" s="213"/>
      <c r="E61" s="283"/>
      <c r="F61" s="283"/>
      <c r="G61" s="283"/>
      <c r="H61" s="283"/>
      <c r="I61" s="236">
        <f>IF(H61=0,0,H61/'Aktivi_Saistibas(002)'!$F$19*100)</f>
        <v>0</v>
      </c>
    </row>
    <row r="62" spans="1:9" ht="12.75">
      <c r="A62" s="1"/>
      <c r="B62" s="211"/>
      <c r="C62" s="212" t="s">
        <v>154</v>
      </c>
      <c r="D62" s="217">
        <v>22110</v>
      </c>
      <c r="E62" s="289"/>
      <c r="F62" s="265">
        <f>SUM(F60:F61)</f>
        <v>0</v>
      </c>
      <c r="G62" s="265">
        <f>SUM(G60:G61)</f>
        <v>0</v>
      </c>
      <c r="H62" s="265">
        <f>SUM(H60:H61)</f>
        <v>0</v>
      </c>
      <c r="I62" s="236">
        <f>IF(H62=0,0,H62/'Aktivi_Saistibas(002)'!$F$19*100)</f>
        <v>0</v>
      </c>
    </row>
    <row r="63" spans="1:9" ht="12.75">
      <c r="A63" s="1"/>
      <c r="B63" s="200">
        <v>22120</v>
      </c>
      <c r="C63" s="207" t="s">
        <v>155</v>
      </c>
      <c r="D63" s="219"/>
      <c r="E63" s="273"/>
      <c r="F63" s="273"/>
      <c r="G63" s="273"/>
      <c r="H63" s="273"/>
      <c r="I63" s="282"/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IF(H64=0,0,H64/'Aktivi_Saistibas(002)'!$F$19*100)</f>
        <v>0</v>
      </c>
    </row>
    <row r="65" spans="1:9" ht="12.75">
      <c r="A65" s="1"/>
      <c r="B65" s="211"/>
      <c r="C65" s="212" t="s">
        <v>154</v>
      </c>
      <c r="D65" s="217">
        <v>22120</v>
      </c>
      <c r="E65" s="289"/>
      <c r="F65" s="265">
        <f>SUM(F64:F64)</f>
        <v>0</v>
      </c>
      <c r="G65" s="265">
        <f>SUM(G64:G64)</f>
        <v>0</v>
      </c>
      <c r="H65" s="265">
        <f>SUM(H64:H64)</f>
        <v>0</v>
      </c>
      <c r="I65" s="236">
        <f>IF(H65=0,0,H65/'Aktivi_Saistibas(002)'!$F$19*100)</f>
        <v>0</v>
      </c>
    </row>
    <row r="66" spans="1:9" ht="12.75">
      <c r="A66" s="1"/>
      <c r="B66" s="200">
        <v>22130</v>
      </c>
      <c r="C66" s="207" t="s">
        <v>158</v>
      </c>
      <c r="D66" s="208"/>
      <c r="E66" s="273"/>
      <c r="F66" s="273"/>
      <c r="G66" s="273"/>
      <c r="H66" s="273"/>
      <c r="I66" s="282"/>
    </row>
    <row r="67" spans="1:9" ht="12.75">
      <c r="A67" s="1"/>
      <c r="B67" s="211"/>
      <c r="C67" s="216" t="s">
        <v>20</v>
      </c>
      <c r="D67" s="208"/>
      <c r="E67" s="283"/>
      <c r="F67" s="283"/>
      <c r="G67" s="283"/>
      <c r="H67" s="283"/>
      <c r="I67" s="236">
        <f>IF(H67=0,0,H67/'Aktivi_Saistibas(002)'!$F$19*100)</f>
        <v>0</v>
      </c>
    </row>
    <row r="68" spans="1:9" ht="12.75">
      <c r="A68" s="1"/>
      <c r="B68" s="211"/>
      <c r="C68" s="212" t="s">
        <v>154</v>
      </c>
      <c r="D68" s="217">
        <v>22130</v>
      </c>
      <c r="E68" s="289"/>
      <c r="F68" s="265">
        <f>SUM(F67:F67)</f>
        <v>0</v>
      </c>
      <c r="G68" s="265">
        <f>SUM(G67:G67)</f>
        <v>0</v>
      </c>
      <c r="H68" s="265">
        <f>SUM(H67:H67)</f>
        <v>0</v>
      </c>
      <c r="I68" s="236">
        <f>IF(H68=0,0,H68/'Aktivi_Saistibas(002)'!$F$19*100)</f>
        <v>0</v>
      </c>
    </row>
    <row r="69" spans="1:9" ht="12.75">
      <c r="A69" s="1"/>
      <c r="B69" s="166"/>
      <c r="C69" s="190" t="s">
        <v>191</v>
      </c>
      <c r="D69" s="76">
        <v>22100</v>
      </c>
      <c r="E69" s="290"/>
      <c r="F69" s="267">
        <f>F62+F65+F68</f>
        <v>0</v>
      </c>
      <c r="G69" s="267">
        <f>G62+G65+G68</f>
        <v>0</v>
      </c>
      <c r="H69" s="267">
        <f>H62+H65+H68</f>
        <v>0</v>
      </c>
      <c r="I69" s="239">
        <f>IF(H69=0,0,H69/'Aktivi_Saistibas(002)'!$F$19*100)</f>
        <v>0</v>
      </c>
    </row>
    <row r="70" spans="1:9" ht="25.5">
      <c r="A70" s="1"/>
      <c r="B70" s="230">
        <v>22200</v>
      </c>
      <c r="C70" s="231" t="s">
        <v>162</v>
      </c>
      <c r="D70" s="238"/>
      <c r="E70" s="284"/>
      <c r="F70" s="284"/>
      <c r="G70" s="284"/>
      <c r="H70" s="284"/>
      <c r="I70" s="285"/>
    </row>
    <row r="71" spans="1:9" ht="12.75">
      <c r="A71" s="1"/>
      <c r="B71" s="200">
        <v>22210</v>
      </c>
      <c r="C71" s="207" t="s">
        <v>163</v>
      </c>
      <c r="D71" s="208"/>
      <c r="E71" s="273"/>
      <c r="F71" s="273"/>
      <c r="G71" s="273"/>
      <c r="H71" s="273"/>
      <c r="I71" s="282"/>
    </row>
    <row r="72" spans="1:9" ht="12.75">
      <c r="A72" s="1"/>
      <c r="B72" s="211"/>
      <c r="C72" s="216" t="s">
        <v>20</v>
      </c>
      <c r="D72" s="208"/>
      <c r="E72" s="283"/>
      <c r="F72" s="283"/>
      <c r="G72" s="283"/>
      <c r="H72" s="283"/>
      <c r="I72" s="236">
        <f>IF(H72=0,0,H72/'Aktivi_Saistibas(002)'!$F$19*100)</f>
        <v>0</v>
      </c>
    </row>
    <row r="73" spans="1:9" ht="12.75">
      <c r="A73" s="1"/>
      <c r="B73" s="211"/>
      <c r="C73" s="212" t="s">
        <v>154</v>
      </c>
      <c r="D73" s="217">
        <v>22210</v>
      </c>
      <c r="E73" s="289"/>
      <c r="F73" s="265">
        <f>SUM(F72:F72)</f>
        <v>0</v>
      </c>
      <c r="G73" s="265">
        <f>SUM(G72:G72)</f>
        <v>0</v>
      </c>
      <c r="H73" s="265">
        <f>SUM(H72:H72)</f>
        <v>0</v>
      </c>
      <c r="I73" s="236">
        <f>IF(H73=0,0,H73/'Aktivi_Saistibas(002)'!$F$19*100)</f>
        <v>0</v>
      </c>
    </row>
    <row r="74" spans="1:9" ht="12.75">
      <c r="A74" s="1"/>
      <c r="B74" s="200">
        <v>22220</v>
      </c>
      <c r="C74" s="207" t="s">
        <v>164</v>
      </c>
      <c r="D74" s="208"/>
      <c r="E74" s="273"/>
      <c r="F74" s="273"/>
      <c r="G74" s="273"/>
      <c r="H74" s="273"/>
      <c r="I74" s="282"/>
    </row>
    <row r="75" spans="1:9" ht="12.75">
      <c r="A75" s="1"/>
      <c r="B75" s="211"/>
      <c r="C75" s="223" t="s">
        <v>20</v>
      </c>
      <c r="D75" s="208"/>
      <c r="E75" s="283"/>
      <c r="F75" s="283"/>
      <c r="G75" s="283"/>
      <c r="H75" s="283"/>
      <c r="I75" s="236">
        <f>IF(H75=0,0,H75/'Aktivi_Saistibas(002)'!$F$19*100)</f>
        <v>0</v>
      </c>
    </row>
    <row r="76" spans="1:9" ht="12.75">
      <c r="A76" s="1"/>
      <c r="B76" s="211"/>
      <c r="C76" s="212" t="s">
        <v>154</v>
      </c>
      <c r="D76" s="217">
        <v>22220</v>
      </c>
      <c r="E76" s="289"/>
      <c r="F76" s="265">
        <f>SUM(F75:F75)</f>
        <v>0</v>
      </c>
      <c r="G76" s="265">
        <f>SUM(G75:G75)</f>
        <v>0</v>
      </c>
      <c r="H76" s="265">
        <f>SUM(H75:H75)</f>
        <v>0</v>
      </c>
      <c r="I76" s="236">
        <f>IF(H76=0,0,H76/'Aktivi_Saistibas(002)'!$F$19*100)</f>
        <v>0</v>
      </c>
    </row>
    <row r="77" spans="1:9" ht="12.75">
      <c r="A77" s="1"/>
      <c r="B77" s="166"/>
      <c r="C77" s="190" t="s">
        <v>188</v>
      </c>
      <c r="D77" s="76">
        <v>22200</v>
      </c>
      <c r="E77" s="290"/>
      <c r="F77" s="267">
        <f>F73+F76</f>
        <v>0</v>
      </c>
      <c r="G77" s="267">
        <f>G73+G76</f>
        <v>0</v>
      </c>
      <c r="H77" s="267">
        <f>H73+H76</f>
        <v>0</v>
      </c>
      <c r="I77" s="239">
        <f>IF(H77=0,0,H77/'Aktivi_Saistibas(002)'!$F$19*100)</f>
        <v>0</v>
      </c>
    </row>
    <row r="78" spans="1:9" ht="12.75">
      <c r="A78" s="1"/>
      <c r="B78" s="200">
        <v>22300</v>
      </c>
      <c r="C78" s="201" t="s">
        <v>168</v>
      </c>
      <c r="D78" s="208"/>
      <c r="E78" s="273"/>
      <c r="F78" s="273"/>
      <c r="G78" s="273"/>
      <c r="H78" s="273"/>
      <c r="I78" s="282"/>
    </row>
    <row r="79" spans="1:9" ht="12.75">
      <c r="A79" s="1"/>
      <c r="B79" s="211"/>
      <c r="C79" s="216" t="s">
        <v>20</v>
      </c>
      <c r="D79" s="208"/>
      <c r="E79" s="283"/>
      <c r="F79" s="283"/>
      <c r="G79" s="283"/>
      <c r="H79" s="283"/>
      <c r="I79" s="236">
        <f>IF(H79=0,0,H79/'Aktivi_Saistibas(002)'!$F$19*100)</f>
        <v>0</v>
      </c>
    </row>
    <row r="80" spans="1:9" ht="12.75">
      <c r="A80" s="1"/>
      <c r="B80" s="166"/>
      <c r="C80" s="243" t="s">
        <v>154</v>
      </c>
      <c r="D80" s="76">
        <v>22300</v>
      </c>
      <c r="E80" s="290"/>
      <c r="F80" s="267">
        <f>SUM(F79:F79)</f>
        <v>0</v>
      </c>
      <c r="G80" s="267">
        <f>SUM(G79:G79)</f>
        <v>0</v>
      </c>
      <c r="H80" s="267">
        <f>SUM(H79:H79)</f>
        <v>0</v>
      </c>
      <c r="I80" s="239">
        <f>IF(H80=0,0,H80/'Aktivi_Saistibas(002)'!$F$19*100)</f>
        <v>0</v>
      </c>
    </row>
    <row r="81" spans="1:9" ht="12.75">
      <c r="A81" s="1"/>
      <c r="B81" s="230">
        <v>22400</v>
      </c>
      <c r="C81" s="231" t="s">
        <v>81</v>
      </c>
      <c r="D81" s="238"/>
      <c r="E81" s="273"/>
      <c r="F81" s="273"/>
      <c r="G81" s="273"/>
      <c r="H81" s="273"/>
      <c r="I81" s="282"/>
    </row>
    <row r="82" spans="1:9" ht="12.75">
      <c r="A82" s="1"/>
      <c r="B82" s="211"/>
      <c r="C82" s="216" t="s">
        <v>20</v>
      </c>
      <c r="D82" s="208"/>
      <c r="E82" s="266"/>
      <c r="F82" s="215"/>
      <c r="G82" s="215"/>
      <c r="H82" s="215"/>
      <c r="I82" s="236">
        <f>IF(H82=0,0,H82/'Aktivi_Saistibas(002)'!$F$19*100)</f>
        <v>0</v>
      </c>
    </row>
    <row r="83" spans="1:9" ht="12.75">
      <c r="A83" s="1"/>
      <c r="B83" s="166"/>
      <c r="C83" s="243" t="s">
        <v>154</v>
      </c>
      <c r="D83" s="76">
        <v>22400</v>
      </c>
      <c r="E83" s="290"/>
      <c r="F83" s="267">
        <f>SUM(F82:F82)</f>
        <v>0</v>
      </c>
      <c r="G83" s="267">
        <f>SUM(G82:G82)</f>
        <v>0</v>
      </c>
      <c r="H83" s="267">
        <f>SUM(H82:H82)</f>
        <v>0</v>
      </c>
      <c r="I83" s="239">
        <f>IF(H83=0,0,H83/'Aktivi_Saistibas(002)'!$F$19*100)</f>
        <v>0</v>
      </c>
    </row>
    <row r="84" spans="1:9" ht="38.25">
      <c r="A84" s="1"/>
      <c r="B84" s="183"/>
      <c r="C84" s="191" t="s">
        <v>192</v>
      </c>
      <c r="D84" s="78">
        <v>22000</v>
      </c>
      <c r="E84" s="292"/>
      <c r="F84" s="286">
        <f>F69+F77+F80+F83</f>
        <v>0</v>
      </c>
      <c r="G84" s="286">
        <f>G69+G77+G80+G83</f>
        <v>0</v>
      </c>
      <c r="H84" s="286">
        <f>H69+H77+H80+H83</f>
        <v>0</v>
      </c>
      <c r="I84" s="287">
        <f>IF(H84=0,0,H84/'Aktivi_Saistibas(002)'!$F$19*100)</f>
        <v>0</v>
      </c>
    </row>
    <row r="85" spans="1:9" ht="12.75">
      <c r="A85" s="1"/>
      <c r="B85" s="200">
        <v>23000</v>
      </c>
      <c r="C85" s="288" t="s">
        <v>193</v>
      </c>
      <c r="D85" s="238"/>
      <c r="E85" s="428"/>
      <c r="F85" s="226"/>
      <c r="G85" s="226"/>
      <c r="H85" s="226"/>
      <c r="I85" s="232"/>
    </row>
    <row r="86" spans="1:9" ht="25.5">
      <c r="A86" s="1"/>
      <c r="B86" s="200">
        <v>23100</v>
      </c>
      <c r="C86" s="201" t="s">
        <v>149</v>
      </c>
      <c r="D86" s="208"/>
      <c r="E86" s="427"/>
      <c r="F86" s="210"/>
      <c r="G86" s="210"/>
      <c r="H86" s="210"/>
      <c r="I86" s="224"/>
    </row>
    <row r="87" spans="1:9" ht="12.75">
      <c r="A87" s="1"/>
      <c r="B87" s="200">
        <v>23110</v>
      </c>
      <c r="C87" s="207" t="s">
        <v>150</v>
      </c>
      <c r="D87" s="208"/>
      <c r="E87" s="208"/>
      <c r="F87" s="210"/>
      <c r="G87" s="210"/>
      <c r="H87" s="210"/>
      <c r="I87" s="224"/>
    </row>
    <row r="88" spans="1:9" ht="12.75">
      <c r="A88" s="1"/>
      <c r="B88" s="211"/>
      <c r="C88" s="212" t="s">
        <v>186</v>
      </c>
      <c r="D88" s="213"/>
      <c r="E88" s="266"/>
      <c r="F88" s="215"/>
      <c r="G88" s="215"/>
      <c r="H88" s="215"/>
      <c r="I88" s="236">
        <f>IF(H88=0,0,H88/'Aktivi_Saistibas(002)'!$F$19*100)</f>
        <v>0</v>
      </c>
    </row>
    <row r="89" spans="1:9" ht="12.75">
      <c r="A89" s="1"/>
      <c r="B89" s="211"/>
      <c r="C89" s="216" t="s">
        <v>20</v>
      </c>
      <c r="D89" s="213"/>
      <c r="E89" s="266"/>
      <c r="F89" s="215"/>
      <c r="G89" s="215"/>
      <c r="H89" s="215"/>
      <c r="I89" s="236">
        <f>IF(H89=0,0,H89/'Aktivi_Saistibas(002)'!$F$19*100)</f>
        <v>0</v>
      </c>
    </row>
    <row r="90" spans="1:9" ht="12.75">
      <c r="A90" s="1"/>
      <c r="B90" s="211"/>
      <c r="C90" s="212" t="s">
        <v>154</v>
      </c>
      <c r="D90" s="217">
        <v>23110</v>
      </c>
      <c r="E90" s="289"/>
      <c r="F90" s="265">
        <f>SUM(F88:F89)</f>
        <v>0</v>
      </c>
      <c r="G90" s="265">
        <f>SUM(G88:G89)</f>
        <v>0</v>
      </c>
      <c r="H90" s="265">
        <f>SUM(H88:H89)</f>
        <v>0</v>
      </c>
      <c r="I90" s="236">
        <f>IF(H90=0,0,H90/'Aktivi_Saistibas(002)'!$F$19*100)</f>
        <v>0</v>
      </c>
    </row>
    <row r="91" spans="1:9" ht="12.75">
      <c r="A91" s="1"/>
      <c r="B91" s="200">
        <v>23120</v>
      </c>
      <c r="C91" s="207" t="s">
        <v>155</v>
      </c>
      <c r="D91" s="219"/>
      <c r="E91" s="427"/>
      <c r="F91" s="210"/>
      <c r="G91" s="210"/>
      <c r="H91" s="210"/>
      <c r="I91" s="224"/>
    </row>
    <row r="92" spans="1:9" ht="12.75">
      <c r="A92" s="1"/>
      <c r="B92" s="211"/>
      <c r="C92" s="216" t="s">
        <v>20</v>
      </c>
      <c r="D92" s="208"/>
      <c r="E92" s="266"/>
      <c r="F92" s="215"/>
      <c r="G92" s="215"/>
      <c r="H92" s="215"/>
      <c r="I92" s="236">
        <f>IF(H92=0,0,H92/'Aktivi_Saistibas(002)'!$F$19*100)</f>
        <v>0</v>
      </c>
    </row>
    <row r="93" spans="1:9" ht="12.75">
      <c r="A93" s="1"/>
      <c r="B93" s="211"/>
      <c r="C93" s="212" t="s">
        <v>154</v>
      </c>
      <c r="D93" s="217">
        <v>23120</v>
      </c>
      <c r="E93" s="289"/>
      <c r="F93" s="265">
        <f>SUM(F92:F92)</f>
        <v>0</v>
      </c>
      <c r="G93" s="265">
        <f>SUM(G92:G92)</f>
        <v>0</v>
      </c>
      <c r="H93" s="265">
        <f>SUM(H92:H92)</f>
        <v>0</v>
      </c>
      <c r="I93" s="236">
        <f>IF(H93=0,0,H93/'Aktivi_Saistibas(002)'!$F$19*100)</f>
        <v>0</v>
      </c>
    </row>
    <row r="94" spans="1:9" ht="12.75">
      <c r="A94" s="1"/>
      <c r="B94" s="200">
        <v>23130</v>
      </c>
      <c r="C94" s="207" t="s">
        <v>158</v>
      </c>
      <c r="D94" s="208"/>
      <c r="E94" s="427"/>
      <c r="F94" s="210"/>
      <c r="G94" s="210"/>
      <c r="H94" s="210"/>
      <c r="I94" s="224"/>
    </row>
    <row r="95" spans="1:9" ht="12.75">
      <c r="A95" s="1"/>
      <c r="B95" s="211"/>
      <c r="C95" s="216" t="s">
        <v>20</v>
      </c>
      <c r="D95" s="208"/>
      <c r="E95" s="266"/>
      <c r="F95" s="215"/>
      <c r="G95" s="215"/>
      <c r="H95" s="215"/>
      <c r="I95" s="236">
        <f>IF(H95=0,0,H95/'Aktivi_Saistibas(002)'!$F$19*100)</f>
        <v>0</v>
      </c>
    </row>
    <row r="96" spans="1:9" ht="12.75">
      <c r="A96" s="1"/>
      <c r="B96" s="211"/>
      <c r="C96" s="212" t="s">
        <v>154</v>
      </c>
      <c r="D96" s="217">
        <v>23130</v>
      </c>
      <c r="E96" s="289"/>
      <c r="F96" s="265">
        <f>SUM(F95:F95)</f>
        <v>0</v>
      </c>
      <c r="G96" s="265">
        <f>SUM(G95:G95)</f>
        <v>0</v>
      </c>
      <c r="H96" s="265">
        <f>SUM(H95:H95)</f>
        <v>0</v>
      </c>
      <c r="I96" s="236">
        <f>IF(H96=0,0,H96/'Aktivi_Saistibas(002)'!$F$19*100)</f>
        <v>0</v>
      </c>
    </row>
    <row r="97" spans="1:9" ht="12.75">
      <c r="A97" s="1"/>
      <c r="B97" s="166"/>
      <c r="C97" s="190" t="s">
        <v>194</v>
      </c>
      <c r="D97" s="76">
        <v>23100</v>
      </c>
      <c r="E97" s="290"/>
      <c r="F97" s="267">
        <f>F90+F93+F96</f>
        <v>0</v>
      </c>
      <c r="G97" s="267">
        <f>G90+G93+G96</f>
        <v>0</v>
      </c>
      <c r="H97" s="267">
        <f>H90+H93+H96</f>
        <v>0</v>
      </c>
      <c r="I97" s="239">
        <f>IF(H97=0,0,H97/'Aktivi_Saistibas(002)'!$F$19*100)</f>
        <v>0</v>
      </c>
    </row>
    <row r="98" spans="1:9" ht="25.5">
      <c r="A98" s="1"/>
      <c r="B98" s="230">
        <v>23200</v>
      </c>
      <c r="C98" s="231" t="s">
        <v>162</v>
      </c>
      <c r="D98" s="238"/>
      <c r="E98" s="428"/>
      <c r="F98" s="226"/>
      <c r="G98" s="226"/>
      <c r="H98" s="226"/>
      <c r="I98" s="232"/>
    </row>
    <row r="99" spans="1:9" ht="12.75">
      <c r="A99" s="1"/>
      <c r="B99" s="200">
        <v>23210</v>
      </c>
      <c r="C99" s="207" t="s">
        <v>163</v>
      </c>
      <c r="D99" s="208"/>
      <c r="E99" s="427"/>
      <c r="F99" s="210"/>
      <c r="G99" s="210"/>
      <c r="H99" s="210"/>
      <c r="I99" s="224"/>
    </row>
    <row r="100" spans="1:9" ht="12.75">
      <c r="A100" s="1"/>
      <c r="B100" s="211"/>
      <c r="C100" s="216" t="s">
        <v>20</v>
      </c>
      <c r="D100" s="208"/>
      <c r="E100" s="266"/>
      <c r="F100" s="215"/>
      <c r="G100" s="215"/>
      <c r="H100" s="215"/>
      <c r="I100" s="236">
        <f>IF(H100=0,0,H100/'Aktivi_Saistibas(002)'!$F$19*100)</f>
        <v>0</v>
      </c>
    </row>
    <row r="101" spans="1:9" ht="12.75">
      <c r="A101" s="1"/>
      <c r="B101" s="211"/>
      <c r="C101" s="212" t="s">
        <v>154</v>
      </c>
      <c r="D101" s="217">
        <v>23210</v>
      </c>
      <c r="E101" s="289"/>
      <c r="F101" s="265">
        <f>SUM(F100:F100)</f>
        <v>0</v>
      </c>
      <c r="G101" s="265">
        <f>SUM(G100:G100)</f>
        <v>0</v>
      </c>
      <c r="H101" s="265">
        <f>SUM(H100:H100)</f>
        <v>0</v>
      </c>
      <c r="I101" s="236">
        <f>IF(H101=0,0,H101/'Aktivi_Saistibas(002)'!$F$19*100)</f>
        <v>0</v>
      </c>
    </row>
    <row r="102" spans="1:9" ht="12.75">
      <c r="A102" s="1"/>
      <c r="B102" s="200">
        <v>23220</v>
      </c>
      <c r="C102" s="207" t="s">
        <v>164</v>
      </c>
      <c r="D102" s="208"/>
      <c r="E102" s="427"/>
      <c r="F102" s="210"/>
      <c r="G102" s="210"/>
      <c r="H102" s="210"/>
      <c r="I102" s="224"/>
    </row>
    <row r="103" spans="1:9" ht="12.75">
      <c r="A103" s="1"/>
      <c r="B103" s="211"/>
      <c r="C103" s="223" t="s">
        <v>20</v>
      </c>
      <c r="D103" s="208"/>
      <c r="E103" s="266"/>
      <c r="F103" s="215"/>
      <c r="G103" s="215"/>
      <c r="H103" s="215"/>
      <c r="I103" s="236">
        <f>IF(H103=0,0,H103/'Aktivi_Saistibas(002)'!$F$19*100)</f>
        <v>0</v>
      </c>
    </row>
    <row r="104" spans="1:9" ht="12.75">
      <c r="A104" s="1"/>
      <c r="B104" s="211"/>
      <c r="C104" s="212" t="s">
        <v>154</v>
      </c>
      <c r="D104" s="217">
        <v>23220</v>
      </c>
      <c r="E104" s="289"/>
      <c r="F104" s="265">
        <f>SUM(F103:F103)</f>
        <v>0</v>
      </c>
      <c r="G104" s="265">
        <f>SUM(G103:G103)</f>
        <v>0</v>
      </c>
      <c r="H104" s="265">
        <f>SUM(H103:H103)</f>
        <v>0</v>
      </c>
      <c r="I104" s="236">
        <f>IF(H104=0,0,H104/'Aktivi_Saistibas(002)'!$F$19*100)</f>
        <v>0</v>
      </c>
    </row>
    <row r="105" spans="1:9" ht="12.75">
      <c r="A105" s="1"/>
      <c r="B105" s="166"/>
      <c r="C105" s="190" t="s">
        <v>188</v>
      </c>
      <c r="D105" s="76">
        <v>23200</v>
      </c>
      <c r="E105" s="290"/>
      <c r="F105" s="267">
        <f>F101+F104</f>
        <v>0</v>
      </c>
      <c r="G105" s="267">
        <f>G101+G104</f>
        <v>0</v>
      </c>
      <c r="H105" s="267">
        <f>H101+H104</f>
        <v>0</v>
      </c>
      <c r="I105" s="239">
        <f>IF(H105=0,0,H105/'Aktivi_Saistibas(002)'!$F$19*100)</f>
        <v>0</v>
      </c>
    </row>
    <row r="106" spans="1:9" ht="12.75">
      <c r="A106" s="1"/>
      <c r="B106" s="200">
        <v>23300</v>
      </c>
      <c r="C106" s="201" t="s">
        <v>168</v>
      </c>
      <c r="D106" s="208"/>
      <c r="E106" s="428"/>
      <c r="F106" s="226"/>
      <c r="G106" s="226"/>
      <c r="H106" s="226"/>
      <c r="I106" s="232"/>
    </row>
    <row r="107" spans="1:9" ht="12.75">
      <c r="A107" s="1"/>
      <c r="B107" s="211"/>
      <c r="C107" s="216" t="s">
        <v>20</v>
      </c>
      <c r="D107" s="208"/>
      <c r="E107" s="266"/>
      <c r="F107" s="215"/>
      <c r="G107" s="215"/>
      <c r="H107" s="215"/>
      <c r="I107" s="236">
        <f>IF(H107=0,0,H107/'Aktivi_Saistibas(002)'!$F$19*100)</f>
        <v>0</v>
      </c>
    </row>
    <row r="108" spans="1:9" ht="12.75">
      <c r="A108" s="1"/>
      <c r="B108" s="166"/>
      <c r="C108" s="243" t="s">
        <v>154</v>
      </c>
      <c r="D108" s="76">
        <v>23300</v>
      </c>
      <c r="E108" s="290"/>
      <c r="F108" s="267">
        <f>SUM(F107:F107)</f>
        <v>0</v>
      </c>
      <c r="G108" s="267">
        <f>SUM(G107:G107)</f>
        <v>0</v>
      </c>
      <c r="H108" s="267">
        <f>SUM(H107:H107)</f>
        <v>0</v>
      </c>
      <c r="I108" s="239">
        <f>IF(H108=0,0,H108/'Aktivi_Saistibas(002)'!$F$19*100)</f>
        <v>0</v>
      </c>
    </row>
    <row r="109" spans="1:9" ht="12.75">
      <c r="A109" s="1"/>
      <c r="B109" s="230">
        <v>23400</v>
      </c>
      <c r="C109" s="231" t="s">
        <v>81</v>
      </c>
      <c r="D109" s="238"/>
      <c r="E109" s="428"/>
      <c r="F109" s="226"/>
      <c r="G109" s="226"/>
      <c r="H109" s="226"/>
      <c r="I109" s="232"/>
    </row>
    <row r="110" spans="1:9" ht="12.75">
      <c r="A110" s="1"/>
      <c r="B110" s="211"/>
      <c r="C110" s="216" t="s">
        <v>20</v>
      </c>
      <c r="D110" s="208"/>
      <c r="E110" s="264"/>
      <c r="F110" s="215"/>
      <c r="G110" s="215"/>
      <c r="H110" s="215"/>
      <c r="I110" s="236">
        <f>IF(H110=0,0,H110/'Aktivi_Saistibas(002)'!$F$19*100)</f>
        <v>0</v>
      </c>
    </row>
    <row r="111" spans="1:9" ht="12.75">
      <c r="A111" s="1"/>
      <c r="B111" s="166"/>
      <c r="C111" s="243" t="s">
        <v>154</v>
      </c>
      <c r="D111" s="76">
        <v>23400</v>
      </c>
      <c r="E111" s="290"/>
      <c r="F111" s="267">
        <f>SUM(F110:F110)</f>
        <v>0</v>
      </c>
      <c r="G111" s="267">
        <f>SUM(G110:G110)</f>
        <v>0</v>
      </c>
      <c r="H111" s="267">
        <f>SUM(H110:H110)</f>
        <v>0</v>
      </c>
      <c r="I111" s="239">
        <f>IF(H111=0,0,H111/'Aktivi_Saistibas(002)'!$F$19*100)</f>
        <v>0</v>
      </c>
    </row>
    <row r="112" spans="1:9" ht="25.5">
      <c r="A112" s="1"/>
      <c r="B112" s="183"/>
      <c r="C112" s="191" t="s">
        <v>195</v>
      </c>
      <c r="D112" s="74">
        <v>23000</v>
      </c>
      <c r="E112" s="292"/>
      <c r="F112" s="286">
        <f>F97+F105+F108+F111</f>
        <v>0</v>
      </c>
      <c r="G112" s="286">
        <f>G97+G105+G108+G111</f>
        <v>0</v>
      </c>
      <c r="H112" s="286">
        <f>H97+H105+H108+H111</f>
        <v>0</v>
      </c>
      <c r="I112" s="261">
        <f>IF(H112=0,0,H112/'Aktivi_Saistibas(002)'!$F$19*100)</f>
        <v>0</v>
      </c>
    </row>
    <row r="113" spans="1:9" ht="12.75">
      <c r="A113" s="1"/>
      <c r="B113" s="200">
        <v>24000</v>
      </c>
      <c r="C113" s="231" t="s">
        <v>178</v>
      </c>
      <c r="D113" s="238"/>
      <c r="E113" s="428"/>
      <c r="F113" s="226"/>
      <c r="G113" s="226"/>
      <c r="H113" s="226"/>
      <c r="I113" s="232"/>
    </row>
    <row r="114" spans="1:9" ht="12.75">
      <c r="A114" s="1"/>
      <c r="B114" s="211"/>
      <c r="C114" s="216" t="s">
        <v>20</v>
      </c>
      <c r="D114" s="208"/>
      <c r="E114" s="266"/>
      <c r="F114" s="215"/>
      <c r="G114" s="215"/>
      <c r="H114" s="215"/>
      <c r="I114" s="236">
        <f>IF(H114=0,0,H114/'Aktivi_Saistibas(002)'!$F$19*100)</f>
        <v>0</v>
      </c>
    </row>
    <row r="115" spans="1:9" ht="12.75">
      <c r="A115" s="1"/>
      <c r="B115" s="166"/>
      <c r="C115" s="243" t="s">
        <v>154</v>
      </c>
      <c r="D115" s="80">
        <v>24000</v>
      </c>
      <c r="E115" s="293"/>
      <c r="F115" s="278">
        <f>SUM(F114:F114)</f>
        <v>0</v>
      </c>
      <c r="G115" s="278">
        <f>SUM(G114:G114)</f>
        <v>0</v>
      </c>
      <c r="H115" s="278">
        <f>SUM(H114:H114)</f>
        <v>0</v>
      </c>
      <c r="I115" s="239">
        <f>IF(H115=0,0,H115/'Aktivi_Saistibas(002)'!$F$19*100)</f>
        <v>0</v>
      </c>
    </row>
    <row r="116" spans="1:9" ht="25.5">
      <c r="A116" s="1"/>
      <c r="B116" s="183"/>
      <c r="C116" s="191" t="s">
        <v>196</v>
      </c>
      <c r="D116" s="78">
        <v>20000</v>
      </c>
      <c r="E116" s="292"/>
      <c r="F116" s="286"/>
      <c r="G116" s="286">
        <f>G56+G84+G112+G115</f>
        <v>173586.09</v>
      </c>
      <c r="H116" s="286">
        <f>H56+H84+H112+H115</f>
        <v>172909.38999999996</v>
      </c>
      <c r="I116" s="261">
        <f>IF(H116=0,0,H116/'Aktivi_Saistibas(002)'!$F$19*100)</f>
        <v>31.69854195794289</v>
      </c>
    </row>
    <row r="117" spans="1:9" ht="25.5" customHeight="1" thickBot="1">
      <c r="A117" s="1"/>
      <c r="B117" s="294">
        <v>30000</v>
      </c>
      <c r="C117" s="256" t="s">
        <v>197</v>
      </c>
      <c r="D117" s="79">
        <v>30000</v>
      </c>
      <c r="E117" s="429"/>
      <c r="F117" s="262"/>
      <c r="G117" s="262">
        <f>G116+'Portfelis(002-1)'!F118</f>
        <v>503598.18999999994</v>
      </c>
      <c r="H117" s="262">
        <f>H116+'Portfelis(002-1)'!G118</f>
        <v>504211.6674999999</v>
      </c>
      <c r="I117" s="263">
        <f>IF(H117=0,0,H117/'Aktivi_Saistibas(002)'!$F$19*100)</f>
        <v>92.43439409469376</v>
      </c>
    </row>
    <row r="118" spans="1:9" s="340" customFormat="1" ht="12.75">
      <c r="A118" s="40"/>
      <c r="B118" s="129"/>
      <c r="C118" s="129"/>
      <c r="D118" s="129"/>
      <c r="E118" s="129"/>
      <c r="F118" s="129"/>
      <c r="G118" s="462"/>
      <c r="H118" s="134"/>
      <c r="I118" s="40"/>
    </row>
    <row r="119" spans="1:9" s="340" customFormat="1" ht="12.75">
      <c r="A119" s="40"/>
      <c r="B119" s="129"/>
      <c r="C119" s="129"/>
      <c r="D119" s="129"/>
      <c r="E119" s="129"/>
      <c r="F119" s="129"/>
      <c r="G119" s="462"/>
      <c r="H119" s="134"/>
      <c r="I119" s="40"/>
    </row>
    <row r="120" spans="1:9" s="340" customFormat="1" ht="12.75">
      <c r="A120" s="40"/>
      <c r="B120" s="129"/>
      <c r="C120" s="129"/>
      <c r="D120" s="129"/>
      <c r="E120" s="129"/>
      <c r="F120" s="129"/>
      <c r="G120" s="462"/>
      <c r="H120" s="134"/>
      <c r="I120" s="40"/>
    </row>
    <row r="121" spans="1:9" ht="15.75">
      <c r="A121" s="37" t="str">
        <f>Parametri!$A$18</f>
        <v>Līdzekļu pārvaldītāja valdes priekšsēdētājs </v>
      </c>
      <c r="B121" s="38"/>
      <c r="C121" s="38"/>
      <c r="D121" s="128"/>
      <c r="E121" s="128"/>
      <c r="F121" s="128" t="str">
        <f>CONCATENATE(Nosaukumi!B6," ",Nosaukumi!C6,"/")</f>
        <v>Sergejs Medvedevs /</v>
      </c>
      <c r="G121" s="39"/>
      <c r="H121" s="39"/>
      <c r="I121" s="40"/>
    </row>
    <row r="122" spans="1:9" ht="12.75">
      <c r="A122" s="41"/>
      <c r="B122" s="129"/>
      <c r="C122" s="42"/>
      <c r="D122" s="42"/>
      <c r="E122" s="42"/>
      <c r="F122" s="42"/>
      <c r="G122" s="127" t="str">
        <f>CONCATENATE("(",Parametri!$A$20,")")</f>
        <v>(paraksts)</v>
      </c>
      <c r="H122" s="134"/>
      <c r="I122" s="40"/>
    </row>
    <row r="123" spans="1:9" ht="15.75">
      <c r="A123" s="37" t="str">
        <f>Parametri!$A$19</f>
        <v>Ieguldījumu plāna pārvaldnieks  </v>
      </c>
      <c r="B123" s="40"/>
      <c r="C123" s="41"/>
      <c r="D123" s="128"/>
      <c r="E123" s="128"/>
      <c r="F123" s="128" t="str">
        <f>CONCATENATE(Nosaukumi!B14,"/")</f>
        <v>Sergejs Medvedevs, Roberts Idelsons, Aija Kļaševa/</v>
      </c>
      <c r="G123" s="43"/>
      <c r="H123" s="297"/>
      <c r="I123" s="40"/>
    </row>
    <row r="124" spans="1:9" ht="12.75">
      <c r="A124" s="41"/>
      <c r="B124" s="131"/>
      <c r="C124" s="44"/>
      <c r="D124" s="44"/>
      <c r="E124" s="44"/>
      <c r="F124" s="44"/>
      <c r="G124" s="127" t="str">
        <f>G122</f>
        <v>(paraksts)</v>
      </c>
      <c r="H124" s="135"/>
      <c r="I124" s="40"/>
    </row>
    <row r="125" spans="1:9" s="461" customFormat="1" ht="15">
      <c r="A125" s="96" t="str">
        <f>Nosaukumi!A7</f>
        <v>Izpildītājs</v>
      </c>
      <c r="B125" s="96"/>
      <c r="C125" s="458"/>
      <c r="D125" s="458" t="str">
        <f>CONCATENATE(Nosaukumi!B19,"; ",Nosaukumi!C19)</f>
        <v>Svetlana Korhova; 7010172</v>
      </c>
      <c r="E125" s="459"/>
      <c r="F125" s="460"/>
      <c r="G125" s="460"/>
      <c r="H125" s="460"/>
      <c r="I125" s="460"/>
    </row>
    <row r="126" spans="1:9" ht="12.75">
      <c r="A126" s="1"/>
      <c r="B126" s="1"/>
      <c r="C126" s="1"/>
      <c r="D126" s="1"/>
      <c r="E126" s="1"/>
      <c r="F126" s="8"/>
      <c r="G126" s="8"/>
      <c r="H126" s="8"/>
      <c r="I126" s="8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</sheetData>
  <mergeCells count="2">
    <mergeCell ref="B2:C2"/>
    <mergeCell ref="B3:C3"/>
  </mergeCells>
  <printOptions horizontalCentered="1"/>
  <pageMargins left="0.37" right="0.3937007874015748" top="0.5905511811023623" bottom="0.5905511811023623" header="0.5118110236220472" footer="0.5118110236220472"/>
  <pageSetup fitToHeight="3" horizontalDpi="600" verticalDpi="600" orientation="portrait" paperSize="9" scale="64" r:id="rId1"/>
  <rowBreaks count="1" manualBreakCount="1">
    <brk id="6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0" t="s">
        <v>11</v>
      </c>
      <c r="C10" s="479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78" t="s">
        <v>13</v>
      </c>
      <c r="C11" s="47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0" t="s">
        <v>11</v>
      </c>
      <c r="C22" s="479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478" t="s">
        <v>13</v>
      </c>
      <c r="C23" s="47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1" t="s">
        <v>11</v>
      </c>
      <c r="C10" s="485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1" t="s">
        <v>11</v>
      </c>
      <c r="C10" s="485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0">
        <f>E12+E16</f>
        <v>0</v>
      </c>
      <c r="F17" s="43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2"/>
      <c r="F18" s="433"/>
    </row>
    <row r="19" spans="2:6" ht="12.75">
      <c r="B19" s="68" t="s">
        <v>135</v>
      </c>
      <c r="C19" s="163" t="s">
        <v>136</v>
      </c>
      <c r="D19" s="69" t="s">
        <v>135</v>
      </c>
      <c r="E19" s="432"/>
      <c r="F19" s="433"/>
    </row>
    <row r="20" spans="2:6" ht="25.5" customHeight="1">
      <c r="B20" s="176" t="s">
        <v>137</v>
      </c>
      <c r="C20" s="163" t="s">
        <v>138</v>
      </c>
      <c r="D20" s="150" t="s">
        <v>137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1" t="s">
        <v>11</v>
      </c>
      <c r="C11" s="485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83" t="s">
        <v>13</v>
      </c>
      <c r="C12" s="486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IF(G43=0,0,G43/'Aktivi_Saistibas(003)'!$F$19*100)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83" t="s">
        <v>13</v>
      </c>
      <c r="C45" s="486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IF(G56=0,0,G56/'Aktivi_Saistibas(003)'!$F$19*100)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IF(G91=0,0,G91/'Aktivi_Saistibas(003)'!$F$19*100)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83" t="s">
        <v>13</v>
      </c>
      <c r="C93" s="486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IF(G94=0,0,G94/'Aktivi_Saistibas(003)'!$F$19*100)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IF(G99=0,0,G99/'Aktivi_Saistibas(003)'!$F$19*100)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1" t="s">
        <v>11</v>
      </c>
      <c r="C2" s="482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83" t="s">
        <v>13</v>
      </c>
      <c r="C3" s="484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IF(H7=0,0,H7/'Aktivi_Saistibas(003)'!$F$19*100)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IF(H8=0,0,H8/'Aktivi_Saistibas(003)'!$F$19*100)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IF(H9=0,0,H9/'Aktivi_Saistibas(003)'!$F$19*100)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IF(H13=0,0,H13/'Aktivi_Saistibas(003)'!$F$19*100)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IF(H14=0,0,H14/'Aktivi_Saistibas(003)'!$F$19*100)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IF(H18=0,0,H18/'Aktivi_Saistibas(003)'!$F$19*100)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IF(H19=0,0,H19/'Aktivi_Saistibas(003)'!$F$19*100)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IF(H25=0,0,H25/'Aktivi_Saistibas(003)'!$F$19*100)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IF(H26=0,0,H26/'Aktivi_Saistibas(003)'!$F$19*100)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IF(H30=0,0,H30/'Aktivi_Saistibas(003)'!$F$19*100)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IF(H31=0,0,H31/'Aktivi_Saistibas(003)'!$F$19*100)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IF(H36=0,0,H36/'Aktivi_Saistibas(003)'!$F$19*100)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IF(H37=0,0,H37/'Aktivi_Saistibas(003)'!$F$19*100)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IF(H41=0,0,H41/'Aktivi_Saistibas(003)'!$F$19*100)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IF(H42=0,0,H42/'Aktivi_Saistibas(003)'!$F$19*100)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IF(H45=0,0,H45/'Aktivi_Saistibas(003)'!$F$19*100)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83" t="s">
        <v>13</v>
      </c>
      <c r="C47" s="484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IF(H51=0,0,H51/'Aktivi_Saistibas(003)'!$F$19*100)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IF(H52=0,0,H52/'Aktivi_Saistibas(003)'!$F$19*100)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IF(H53=0,0,H53/'Aktivi_Saistibas(003)'!$F$19*100)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IF(H54=0,0,H54/'Aktivi_Saistibas(003)'!$F$19*100)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IF(H57=0,0,H57/'Aktivi_Saistibas(003)'!$F$19*100)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IF(H58=0,0,H58/'Aktivi_Saistibas(003)'!$F$19*100)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IF(H59=0,0,H59/'Aktivi_Saistibas(003)'!$F$19*100)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IF(H62=0,0,H62/'Aktivi_Saistibas(003)'!$F$19*100)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IF(H63=0,0,H63/'Aktivi_Saistibas(003)'!$F$19*100)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IF(H64=0,0,H64/'Aktivi_Saistibas(003)'!$F$19*100)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IF(H69=0,0,H69/'Aktivi_Saistibas(003)'!$F$19*100)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IF(H70=0,0,H70/'Aktivi_Saistibas(003)'!$F$19*100)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IF(H71=0,0,H71/'Aktivi_Saistibas(003)'!$F$19*100)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IF(H74=0,0,H74/'Aktivi_Saistibas(003)'!$F$19*100)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IF(H75=0,0,H75/'Aktivi_Saistibas(003)'!$F$19*100)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IF(H76=0,0,H76/'Aktivi_Saistibas(003)'!$F$19*100)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IF(H80=0,0,H80/'Aktivi_Saistibas(003)'!$F$19*100)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IF(H81=0,0,H81/'Aktivi_Saistibas(003)'!$F$19*100)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IF(H82=0,0,H82/'Aktivi_Saistibas(003)'!$F$19*100)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IF(H85=0,0,H85/'Aktivi_Saistibas(003)'!$F$19*100)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IF(H86=0,0,H86/'Aktivi_Saistibas(003)'!$F$19*100)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IF(H89=0,0,H89/'Aktivi_Saistibas(003)'!$F$19*100)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83" t="s">
        <v>13</v>
      </c>
      <c r="C93" s="484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IF(H95=0,0,H95/'Aktivi_Saistibas(003)'!$F$19*100)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IF(H96=0,0,H96/'Aktivi_Saistibas(003)'!$F$19*100)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IF(H97=0,0,H97/'Aktivi_Saistibas(003)'!$F$19*100)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IF(H102=0,0,H102/'Aktivi_Saistibas(003)'!$F$19*100)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IF(H107=0,0,H107/'Aktivi_Saistibas(003)'!$F$19*100)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IF(H113=0,0,H113/'Aktivi_Saistibas(003)'!$F$19*100)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IF(H114=0,0,H114/'Aktivi_Saistibas(003)'!$F$19*100)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IF(H119=0,0,H119/'Aktivi_Saistibas(003)'!$F$19*100)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IF(H124=0,0,H124/'Aktivi_Saistibas(003)'!$F$19*100)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IF(H125=0,0,H125/'Aktivi_Saistibas(003)'!$F$19*100)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IF(H130=0,0,H130/'Aktivi_Saistibas(003)'!$F$19*100)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IF(H135=0,0,H135/'Aktivi_Saistibas(003)'!$F$19*100)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IF(H136=0,0,H136/'Aktivi_Saistibas(003)'!$F$19*100)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IF(H139=0,0,H139/'Aktivi_Saistibas(003)'!$F$19*100)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29"/>
      <c r="F140" s="262">
        <f>'Portfelis(001-1)'!E120+'Portfelis(001-2)'!F143</f>
        <v>72545.77381799999</v>
      </c>
      <c r="G140" s="262">
        <f>'Portfelis(001-1)'!F120+'Portfelis(001-2)'!G143</f>
        <v>2087716.63</v>
      </c>
      <c r="H140" s="262">
        <f>'Portfelis(001-1)'!G120+'Portfelis(001-2)'!H143</f>
        <v>2102335.1099309996</v>
      </c>
      <c r="I140" s="263" t="e">
        <f>IF(H140=0,0,H140/'Aktivi_Saistibas(003)'!$F$19*100)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0" t="s">
        <v>11</v>
      </c>
      <c r="C10" s="479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78" t="s">
        <v>13</v>
      </c>
      <c r="C11" s="47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0" t="s">
        <v>11</v>
      </c>
      <c r="C22" s="479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478" t="s">
        <v>13</v>
      </c>
      <c r="C23" s="47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1" t="s">
        <v>11</v>
      </c>
      <c r="C10" s="485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A19" sqref="A19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391" customWidth="1"/>
    <col min="4" max="16384" width="9.140625" style="12" customWidth="1"/>
  </cols>
  <sheetData>
    <row r="1" spans="1:2" ht="15.75" customHeight="1" thickBot="1">
      <c r="A1" s="390" t="s">
        <v>1</v>
      </c>
      <c r="B1" s="390" t="s">
        <v>2</v>
      </c>
    </row>
    <row r="2" spans="1:2" ht="15.75" customHeight="1" thickTop="1">
      <c r="A2" s="392" t="str">
        <f>Parametri!A13</f>
        <v>Līdzekļu pārvaldītāja nosaukums</v>
      </c>
      <c r="B2" s="393"/>
    </row>
    <row r="3" spans="1:2" ht="15.75" customHeight="1">
      <c r="A3" s="392" t="str">
        <f>Parametri!A16</f>
        <v>Adrese</v>
      </c>
      <c r="B3" s="394"/>
    </row>
    <row r="4" spans="1:2" ht="15.75" customHeight="1">
      <c r="A4" s="392" t="str">
        <f>Parametri!A17</f>
        <v>Reģistrācijas numurs </v>
      </c>
      <c r="B4" s="420">
        <f>Parametri!A27</f>
        <v>40003577500</v>
      </c>
    </row>
    <row r="5" spans="1:3" ht="15.75" customHeight="1" thickBot="1">
      <c r="A5" s="390" t="s">
        <v>3</v>
      </c>
      <c r="B5" s="390" t="str">
        <f>Parametri!A22</f>
        <v>vārds</v>
      </c>
      <c r="C5" s="390" t="str">
        <f>Parametri!A23</f>
        <v>uzvārds</v>
      </c>
    </row>
    <row r="6" spans="1:3" ht="15.75" customHeight="1" thickTop="1">
      <c r="A6" s="392" t="str">
        <f>Parametri!A18</f>
        <v>Līdzekļu pārvaldītāja valdes priekšsēdētājs </v>
      </c>
      <c r="B6" s="395" t="s">
        <v>235</v>
      </c>
      <c r="C6" s="395"/>
    </row>
    <row r="7" spans="1:3" ht="15.75" customHeight="1" thickBot="1">
      <c r="A7" s="390" t="str">
        <f>Parametri!A21</f>
        <v>Izpildītājs</v>
      </c>
      <c r="B7" s="390" t="str">
        <f>CONCATENATE(B5,", ",C5)</f>
        <v>vārds, uzvārds</v>
      </c>
      <c r="C7" s="390" t="str">
        <f>Parametri!A24</f>
        <v>tālruņa numurs</v>
      </c>
    </row>
    <row r="8" spans="1:3" ht="15.75" customHeight="1" thickTop="1">
      <c r="A8" s="396" t="s">
        <v>54</v>
      </c>
      <c r="B8" s="397" t="s">
        <v>236</v>
      </c>
      <c r="C8" s="397">
        <v>7010172</v>
      </c>
    </row>
    <row r="9" spans="1:2" ht="15.75" customHeight="1" thickBot="1">
      <c r="A9" s="390" t="s">
        <v>4</v>
      </c>
      <c r="B9" s="390" t="s">
        <v>2</v>
      </c>
    </row>
    <row r="10" spans="1:2" ht="15.75" customHeight="1" thickTop="1">
      <c r="A10" s="392" t="s">
        <v>5</v>
      </c>
      <c r="B10" s="395"/>
    </row>
    <row r="11" spans="1:2" ht="21.75" customHeight="1" thickBot="1">
      <c r="A11" s="398" t="s">
        <v>52</v>
      </c>
      <c r="B11" s="399"/>
    </row>
    <row r="12" spans="1:3" ht="21.75" customHeight="1" thickBot="1">
      <c r="A12" s="390" t="s">
        <v>53</v>
      </c>
      <c r="B12" s="390" t="s">
        <v>2</v>
      </c>
      <c r="C12" s="387"/>
    </row>
    <row r="13" spans="1:3" ht="15.75" customHeight="1" thickTop="1">
      <c r="A13" s="392" t="s">
        <v>37</v>
      </c>
      <c r="B13" s="407" t="s">
        <v>237</v>
      </c>
      <c r="C13" s="400" t="s">
        <v>205</v>
      </c>
    </row>
    <row r="14" spans="1:3" ht="15.75" customHeight="1">
      <c r="A14" s="392" t="str">
        <f>Parametri!A$19</f>
        <v>Ieguldījumu plāna pārvaldnieks  </v>
      </c>
      <c r="B14" s="401" t="s">
        <v>278</v>
      </c>
      <c r="C14" s="402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88" t="s">
        <v>55</v>
      </c>
      <c r="B16" s="403" t="str">
        <f>B$8</f>
        <v>Svetlana Korhova</v>
      </c>
      <c r="C16" s="403">
        <f>C$8</f>
        <v>7010172</v>
      </c>
    </row>
    <row r="17" spans="1:3" ht="15.75" customHeight="1">
      <c r="A17" s="388" t="s">
        <v>56</v>
      </c>
      <c r="B17" s="403" t="str">
        <f aca="true" t="shared" si="0" ref="B17:C19">B$8</f>
        <v>Svetlana Korhova</v>
      </c>
      <c r="C17" s="403">
        <f t="shared" si="0"/>
        <v>7010172</v>
      </c>
    </row>
    <row r="18" spans="1:3" ht="15.75" customHeight="1">
      <c r="A18" s="388" t="s">
        <v>57</v>
      </c>
      <c r="B18" s="403" t="str">
        <f t="shared" si="0"/>
        <v>Svetlana Korhova</v>
      </c>
      <c r="C18" s="403">
        <f t="shared" si="0"/>
        <v>7010172</v>
      </c>
    </row>
    <row r="19" spans="1:3" ht="15.75" customHeight="1" thickBot="1">
      <c r="A19" s="389" t="s">
        <v>58</v>
      </c>
      <c r="B19" s="404" t="str">
        <f t="shared" si="0"/>
        <v>Svetlana Korhova</v>
      </c>
      <c r="C19" s="404">
        <f t="shared" si="0"/>
        <v>7010172</v>
      </c>
    </row>
    <row r="20" spans="1:3" ht="15.75" customHeight="1">
      <c r="A20" s="392" t="s">
        <v>37</v>
      </c>
      <c r="B20" s="407" t="s">
        <v>238</v>
      </c>
      <c r="C20" s="400" t="s">
        <v>206</v>
      </c>
    </row>
    <row r="21" spans="1:3" ht="15.75" customHeight="1">
      <c r="A21" s="392" t="str">
        <f>Parametri!A$19</f>
        <v>Ieguldījumu plāna pārvaldnieks  </v>
      </c>
      <c r="B21" s="401" t="s">
        <v>278</v>
      </c>
      <c r="C21" s="402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88" t="s">
        <v>55</v>
      </c>
      <c r="B23" s="403" t="str">
        <f>B$8</f>
        <v>Svetlana Korhova</v>
      </c>
      <c r="C23" s="403">
        <f>C$8</f>
        <v>7010172</v>
      </c>
    </row>
    <row r="24" spans="1:3" ht="15.75" customHeight="1">
      <c r="A24" s="388" t="s">
        <v>56</v>
      </c>
      <c r="B24" s="403" t="str">
        <f aca="true" t="shared" si="1" ref="B24:C26">B$8</f>
        <v>Svetlana Korhova</v>
      </c>
      <c r="C24" s="403">
        <f t="shared" si="1"/>
        <v>7010172</v>
      </c>
    </row>
    <row r="25" spans="1:3" ht="15.75" customHeight="1">
      <c r="A25" s="388" t="s">
        <v>57</v>
      </c>
      <c r="B25" s="403" t="str">
        <f t="shared" si="1"/>
        <v>Svetlana Korhova</v>
      </c>
      <c r="C25" s="403">
        <f t="shared" si="1"/>
        <v>7010172</v>
      </c>
    </row>
    <row r="26" spans="1:3" ht="15.75" customHeight="1" thickBot="1">
      <c r="A26" s="389" t="s">
        <v>58</v>
      </c>
      <c r="B26" s="404" t="str">
        <f t="shared" si="1"/>
        <v>Svetlana Korhova</v>
      </c>
      <c r="C26" s="404">
        <f t="shared" si="1"/>
        <v>7010172</v>
      </c>
    </row>
    <row r="27" spans="1:3" ht="15.75" customHeight="1">
      <c r="A27" s="392" t="s">
        <v>37</v>
      </c>
      <c r="B27" s="407" t="s">
        <v>37</v>
      </c>
      <c r="C27" s="400" t="s">
        <v>207</v>
      </c>
    </row>
    <row r="28" spans="1:3" ht="15.75" customHeight="1">
      <c r="A28" s="392" t="str">
        <f>Parametri!A$19</f>
        <v>Ieguldījumu plāna pārvaldnieks  </v>
      </c>
      <c r="B28" s="401" t="str">
        <f>B7</f>
        <v>vārds, uzvārds</v>
      </c>
      <c r="C28" s="402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88" t="s">
        <v>55</v>
      </c>
      <c r="B30" s="403" t="str">
        <f>B$8</f>
        <v>Svetlana Korhova</v>
      </c>
      <c r="C30" s="403">
        <f>C$8</f>
        <v>7010172</v>
      </c>
    </row>
    <row r="31" spans="1:3" ht="15.75" customHeight="1">
      <c r="A31" s="388" t="s">
        <v>56</v>
      </c>
      <c r="B31" s="403" t="str">
        <f aca="true" t="shared" si="2" ref="B31:C33">B$8</f>
        <v>Svetlana Korhova</v>
      </c>
      <c r="C31" s="403">
        <f t="shared" si="2"/>
        <v>7010172</v>
      </c>
    </row>
    <row r="32" spans="1:3" ht="15.75" customHeight="1">
      <c r="A32" s="388" t="s">
        <v>57</v>
      </c>
      <c r="B32" s="403" t="str">
        <f t="shared" si="2"/>
        <v>Svetlana Korhova</v>
      </c>
      <c r="C32" s="403">
        <f t="shared" si="2"/>
        <v>7010172</v>
      </c>
    </row>
    <row r="33" spans="1:3" ht="15.75" customHeight="1" thickBot="1">
      <c r="A33" s="389" t="s">
        <v>58</v>
      </c>
      <c r="B33" s="404" t="str">
        <f t="shared" si="2"/>
        <v>Svetlana Korhova</v>
      </c>
      <c r="C33" s="404">
        <f t="shared" si="2"/>
        <v>7010172</v>
      </c>
    </row>
    <row r="34" spans="1:3" ht="15.75" customHeight="1">
      <c r="A34" s="392" t="s">
        <v>37</v>
      </c>
      <c r="B34" s="407" t="s">
        <v>37</v>
      </c>
      <c r="C34" s="400" t="s">
        <v>208</v>
      </c>
    </row>
    <row r="35" spans="1:3" ht="15.75" customHeight="1">
      <c r="A35" s="392" t="str">
        <f>Parametri!A$19</f>
        <v>Ieguldījumu plāna pārvaldnieks  </v>
      </c>
      <c r="B35" s="401" t="str">
        <f>B7</f>
        <v>vārds, uzvārds</v>
      </c>
      <c r="C35" s="402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88" t="s">
        <v>55</v>
      </c>
      <c r="B37" s="403" t="str">
        <f>B$8</f>
        <v>Svetlana Korhova</v>
      </c>
      <c r="C37" s="403">
        <f>C$8</f>
        <v>7010172</v>
      </c>
    </row>
    <row r="38" spans="1:3" ht="15.75" customHeight="1">
      <c r="A38" s="388" t="s">
        <v>56</v>
      </c>
      <c r="B38" s="403" t="str">
        <f aca="true" t="shared" si="3" ref="B38:C40">B$8</f>
        <v>Svetlana Korhova</v>
      </c>
      <c r="C38" s="403">
        <f t="shared" si="3"/>
        <v>7010172</v>
      </c>
    </row>
    <row r="39" spans="1:3" ht="15.75" customHeight="1">
      <c r="A39" s="388" t="s">
        <v>57</v>
      </c>
      <c r="B39" s="403" t="str">
        <f t="shared" si="3"/>
        <v>Svetlana Korhova</v>
      </c>
      <c r="C39" s="403">
        <f t="shared" si="3"/>
        <v>7010172</v>
      </c>
    </row>
    <row r="40" spans="1:3" ht="15.75" customHeight="1" thickBot="1">
      <c r="A40" s="389" t="s">
        <v>58</v>
      </c>
      <c r="B40" s="404" t="str">
        <f t="shared" si="3"/>
        <v>Svetlana Korhova</v>
      </c>
      <c r="C40" s="404">
        <f t="shared" si="3"/>
        <v>7010172</v>
      </c>
    </row>
    <row r="41" spans="1:3" ht="15.75" customHeight="1">
      <c r="A41" s="392" t="s">
        <v>37</v>
      </c>
      <c r="B41" s="407" t="s">
        <v>37</v>
      </c>
      <c r="C41" s="400" t="s">
        <v>209</v>
      </c>
    </row>
    <row r="42" spans="1:3" ht="15.75" customHeight="1">
      <c r="A42" s="392" t="str">
        <f>Parametri!A$19</f>
        <v>Ieguldījumu plāna pārvaldnieks  </v>
      </c>
      <c r="B42" s="401" t="str">
        <f>B7</f>
        <v>vārds, uzvārds</v>
      </c>
      <c r="C42" s="402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88" t="s">
        <v>55</v>
      </c>
      <c r="B44" s="403" t="str">
        <f>B$8</f>
        <v>Svetlana Korhova</v>
      </c>
      <c r="C44" s="403">
        <f>C$8</f>
        <v>7010172</v>
      </c>
    </row>
    <row r="45" spans="1:3" ht="15.75" customHeight="1">
      <c r="A45" s="388" t="s">
        <v>56</v>
      </c>
      <c r="B45" s="403" t="str">
        <f aca="true" t="shared" si="4" ref="B45:C47">B$8</f>
        <v>Svetlana Korhova</v>
      </c>
      <c r="C45" s="403">
        <f t="shared" si="4"/>
        <v>7010172</v>
      </c>
    </row>
    <row r="46" spans="1:3" ht="15.75" customHeight="1">
      <c r="A46" s="388" t="s">
        <v>57</v>
      </c>
      <c r="B46" s="403" t="str">
        <f t="shared" si="4"/>
        <v>Svetlana Korhova</v>
      </c>
      <c r="C46" s="403">
        <f t="shared" si="4"/>
        <v>7010172</v>
      </c>
    </row>
    <row r="47" spans="1:3" ht="15.75" customHeight="1" thickBot="1">
      <c r="A47" s="389" t="s">
        <v>58</v>
      </c>
      <c r="B47" s="404" t="str">
        <f t="shared" si="4"/>
        <v>Svetlana Korhova</v>
      </c>
      <c r="C47" s="404">
        <f t="shared" si="4"/>
        <v>7010172</v>
      </c>
    </row>
    <row r="48" spans="1:3" ht="15.75" customHeight="1">
      <c r="A48" s="405"/>
      <c r="B48" s="406"/>
      <c r="C48" s="402"/>
    </row>
    <row r="49" spans="1:2" ht="15.75" customHeight="1">
      <c r="A49" s="392"/>
      <c r="B49" s="406"/>
    </row>
    <row r="50" spans="1:2" ht="15.75" customHeight="1">
      <c r="A50" s="392"/>
      <c r="B50" s="406"/>
    </row>
    <row r="51" spans="1:2" ht="15.75" customHeight="1">
      <c r="A51" s="392"/>
      <c r="B51" s="406"/>
    </row>
    <row r="52" spans="1:2" ht="15.75" customHeight="1">
      <c r="A52" s="392"/>
      <c r="B52" s="406"/>
    </row>
    <row r="53" spans="1:2" ht="15.75" customHeight="1">
      <c r="A53" s="392"/>
      <c r="B53" s="40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1" t="s">
        <v>11</v>
      </c>
      <c r="C10" s="485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0">
        <f>E12+E16</f>
        <v>0</v>
      </c>
      <c r="F17" s="43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2"/>
      <c r="F18" s="433"/>
    </row>
    <row r="19" spans="2:6" ht="12.75">
      <c r="B19" s="68" t="s">
        <v>135</v>
      </c>
      <c r="C19" s="163" t="s">
        <v>136</v>
      </c>
      <c r="D19" s="69" t="s">
        <v>135</v>
      </c>
      <c r="E19" s="432"/>
      <c r="F19" s="433"/>
    </row>
    <row r="20" spans="2:6" ht="25.5" customHeight="1">
      <c r="B20" s="176" t="s">
        <v>137</v>
      </c>
      <c r="C20" s="163" t="s">
        <v>138</v>
      </c>
      <c r="D20" s="150" t="s">
        <v>137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1" t="s">
        <v>11</v>
      </c>
      <c r="C11" s="485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83" t="s">
        <v>13</v>
      </c>
      <c r="C12" s="486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IF(G43=0,0,G43/'Aktivi_Saistibas(004)'!$F$19*100)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83" t="s">
        <v>13</v>
      </c>
      <c r="C45" s="486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IF(G56=0,0,G56/'Aktivi_Saistibas(004)'!$F$19*100)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IF(G91=0,0,G91/'Aktivi_Saistibas(004)'!$F$19*100)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83" t="s">
        <v>13</v>
      </c>
      <c r="C93" s="486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IF(G94=0,0,G94/'Aktivi_Saistibas(004)'!$F$19*100)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IF(G99=0,0,G99/'Aktivi_Saistibas(004)'!$F$19*100)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1" t="s">
        <v>11</v>
      </c>
      <c r="C2" s="482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83" t="s">
        <v>13</v>
      </c>
      <c r="C3" s="484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IF(H45=0,0,H45/'Aktivi_Saistibas(004)'!$F$19*100)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83" t="s">
        <v>13</v>
      </c>
      <c r="C47" s="484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IF(H51=0,0,H51/'Aktivi_Saistibas(004)'!$F$19*100)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IF(H52=0,0,H52/'Aktivi_Saistibas(004)'!$F$19*100)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IF(H54=0,0,H54/'Aktivi_Saistibas(004)'!$F$19*100)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IF(H57=0,0,H57/'Aktivi_Saistibas(004)'!$F$19*100)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IF(H59=0,0,H59/'Aktivi_Saistibas(004)'!$F$19*100)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IF(H62=0,0,H62/'Aktivi_Saistibas(004)'!$F$19*100)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IF(H64=0,0,H64/'Aktivi_Saistibas(004)'!$F$19*100)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IF(H69=0,0,H69/'Aktivi_Saistibas(004)'!$F$19*100)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IF(H71=0,0,H71/'Aktivi_Saistibas(004)'!$F$19*100)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IF(H74=0,0,H74/'Aktivi_Saistibas(004)'!$F$19*100)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IF(H76=0,0,H76/'Aktivi_Saistibas(004)'!$F$19*100)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IF(H80=0,0,H80/'Aktivi_Saistibas(004)'!$F$19*100)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IF(H82=0,0,H82/'Aktivi_Saistibas(004)'!$F$19*100)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IF(H85=0,0,H85/'Aktivi_Saistibas(004)'!$F$19*100)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IF(H89=0,0,H89/'Aktivi_Saistibas(004)'!$F$19*100)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83" t="s">
        <v>13</v>
      </c>
      <c r="C93" s="484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427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IF(H139=0,0,H139/'Aktivi_Saistibas(004)'!$F$19*100)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29"/>
      <c r="F140" s="262">
        <f>'Portfelis(001-1)'!E120+'Portfelis(001-2)'!F143</f>
        <v>72545.77381799999</v>
      </c>
      <c r="G140" s="262">
        <f>'Portfelis(001-1)'!F120+'Portfelis(001-2)'!G143</f>
        <v>2087716.63</v>
      </c>
      <c r="H140" s="262">
        <f>'Portfelis(001-1)'!G120+'Portfelis(001-2)'!H143</f>
        <v>2102335.1099309996</v>
      </c>
      <c r="I140" s="263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0" t="s">
        <v>11</v>
      </c>
      <c r="C10" s="479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78" t="s">
        <v>13</v>
      </c>
      <c r="C11" s="47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0" t="s">
        <v>11</v>
      </c>
      <c r="C22" s="479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478" t="s">
        <v>13</v>
      </c>
      <c r="C23" s="47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1" t="s">
        <v>11</v>
      </c>
      <c r="C10" s="485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1" t="s">
        <v>11</v>
      </c>
      <c r="C10" s="485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0">
        <f>E12+E16</f>
        <v>0</v>
      </c>
      <c r="F17" s="43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2"/>
      <c r="F18" s="433"/>
    </row>
    <row r="19" spans="2:6" ht="12.75">
      <c r="B19" s="68" t="s">
        <v>135</v>
      </c>
      <c r="C19" s="163" t="s">
        <v>136</v>
      </c>
      <c r="D19" s="69" t="s">
        <v>135</v>
      </c>
      <c r="E19" s="432"/>
      <c r="F19" s="433"/>
    </row>
    <row r="20" spans="2:6" ht="25.5" customHeight="1">
      <c r="B20" s="176" t="s">
        <v>137</v>
      </c>
      <c r="C20" s="163" t="s">
        <v>138</v>
      </c>
      <c r="D20" s="150" t="s">
        <v>137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1" t="s">
        <v>11</v>
      </c>
      <c r="C11" s="485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83" t="s">
        <v>13</v>
      </c>
      <c r="C12" s="486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IF(G43=0,0,G43/'Aktivi_Saistibas(005)'!$F$19*100)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83" t="s">
        <v>13</v>
      </c>
      <c r="C45" s="486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IF(G56=0,0,G56/'Aktivi_Saistibas(005)'!$F$19*100)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IF(G91=0,0,G91/'Aktivi_Saistibas(005)'!$F$19*100)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83" t="s">
        <v>13</v>
      </c>
      <c r="C93" s="486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IF(G94=0,0,G94/'Aktivi_Saistibas(005)'!$F$19*100)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IF(G99=0,0,G99/'Aktivi_Saistibas(005)'!$F$19*100)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1" t="s">
        <v>11</v>
      </c>
      <c r="C2" s="482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83" t="s">
        <v>13</v>
      </c>
      <c r="C3" s="484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IF(H45=0,0,H45/'Aktivi_Saistibas(005)'!$F$19*100)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83" t="s">
        <v>13</v>
      </c>
      <c r="C47" s="484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IF(H51=0,0,H51/'Aktivi_Saistibas(005)'!$F$19*100)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IF(H52=0,0,H52/'Aktivi_Saistibas(005)'!$F$19*100)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IF(H54=0,0,H54/'Aktivi_Saistibas(005)'!$F$19*100)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IF(H57=0,0,H57/'Aktivi_Saistibas(005)'!$F$19*100)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IF(H59=0,0,H59/'Aktivi_Saistibas(005)'!$F$19*100)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IF(H62=0,0,H62/'Aktivi_Saistibas(005)'!$F$19*100)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IF(H64=0,0,H64/'Aktivi_Saistibas(005)'!$F$19*100)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IF(H69=0,0,H69/'Aktivi_Saistibas(005)'!$F$19*100)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IF(H71=0,0,H71/'Aktivi_Saistibas(005)'!$F$19*100)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IF(H74=0,0,H74/'Aktivi_Saistibas(005)'!$F$19*100)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IF(H76=0,0,H76/'Aktivi_Saistibas(005)'!$F$19*100)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IF(H80=0,0,H80/'Aktivi_Saistibas(005)'!$F$19*100)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IF(H82=0,0,H82/'Aktivi_Saistibas(005)'!$F$19*100)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IF(H85=0,0,H85/'Aktivi_Saistibas(005)'!$F$19*100)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IF(H89=0,0,H89/'Aktivi_Saistibas(005)'!$F$19*100)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83" t="s">
        <v>13</v>
      </c>
      <c r="C93" s="484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IF(H139=0,0,H139/'Aktivi_Saistibas(005)'!$F$19*100)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29"/>
      <c r="F140" s="262">
        <f>'Portfelis(001-1)'!E120+'Portfelis(001-2)'!F143</f>
        <v>72545.77381799999</v>
      </c>
      <c r="G140" s="262">
        <f>'Portfelis(001-1)'!F120+'Portfelis(001-2)'!G143</f>
        <v>2087716.63</v>
      </c>
      <c r="H140" s="262">
        <f>'Portfelis(001-1)'!G120+'Portfelis(001-2)'!H143</f>
        <v>2102335.1099309996</v>
      </c>
      <c r="I140" s="263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B19">
      <selection activeCell="F15" sqref="F15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42"/>
      <c r="B1" s="343"/>
      <c r="C1" s="343"/>
      <c r="D1" s="343"/>
      <c r="E1" s="343"/>
      <c r="F1" s="343"/>
      <c r="G1" s="344" t="str">
        <f>Parametri!$A$2</f>
        <v>"Valsts fondēto pensiju shēmas līdzekļu pārvaldīšanas</v>
      </c>
    </row>
    <row r="2" spans="1:7" ht="21.75" customHeight="1">
      <c r="A2" s="343"/>
      <c r="B2" s="345"/>
      <c r="C2" s="346"/>
      <c r="D2" s="346"/>
      <c r="E2" s="343"/>
      <c r="F2" s="343"/>
      <c r="G2" s="344" t="str">
        <f>Parametri!$A$3</f>
        <v>pārskatu sagatavošanas noteikumu"</v>
      </c>
    </row>
    <row r="3" spans="1:7" ht="17.25" customHeight="1">
      <c r="A3" s="342" t="str">
        <f>Nosaukumi!A2</f>
        <v>Līdzekļu pārvaldītāja nosaukums</v>
      </c>
      <c r="B3" s="347"/>
      <c r="C3" s="347"/>
      <c r="D3" s="347"/>
      <c r="E3" s="343"/>
      <c r="F3" s="343"/>
      <c r="G3" s="348" t="str">
        <f>CONCATENATE(1,Parametri!$A$4)</f>
        <v>1. pielikums</v>
      </c>
    </row>
    <row r="4" spans="1:7" ht="22.5" customHeight="1">
      <c r="A4" s="343"/>
      <c r="B4" s="349" t="str">
        <f>Parametri!A14</f>
        <v>Akciju sabiedrība "Parekss ieguldījumu sabiedrība"</v>
      </c>
      <c r="C4" s="343"/>
      <c r="D4" s="343"/>
      <c r="E4" s="343"/>
      <c r="F4" s="343"/>
      <c r="G4" s="350"/>
    </row>
    <row r="5" spans="1:7" ht="22.5" customHeight="1">
      <c r="A5" s="342" t="str">
        <f>CONCATENATE(Nosaukumi!A4,": ",Nosaukumi!B4)</f>
        <v>Reģistrācijas numurs : 40003577500</v>
      </c>
      <c r="B5" s="349"/>
      <c r="C5" s="343"/>
      <c r="D5" s="343"/>
      <c r="E5" s="343"/>
      <c r="F5" s="343"/>
      <c r="G5" s="350" t="str">
        <f>CONCATENATE(Parametri!$A$5," ",Parametri!$A$6)</f>
        <v>UPDK 0651101</v>
      </c>
    </row>
    <row r="6" spans="1:7" ht="12.75">
      <c r="A6" s="343"/>
      <c r="B6" s="343"/>
      <c r="C6" s="343"/>
      <c r="D6" s="343"/>
      <c r="E6" s="343"/>
      <c r="F6" s="343"/>
      <c r="G6" s="344"/>
    </row>
    <row r="7" spans="1:7" ht="12.75">
      <c r="A7" s="343"/>
      <c r="B7" s="343"/>
      <c r="C7" s="343"/>
      <c r="D7" s="343"/>
      <c r="E7" s="343"/>
      <c r="F7" s="343"/>
      <c r="G7" s="344"/>
    </row>
    <row r="8" spans="1:7" ht="18.75">
      <c r="A8" s="351" t="s">
        <v>210</v>
      </c>
      <c r="B8" s="352"/>
      <c r="C8" s="352"/>
      <c r="D8" s="352"/>
      <c r="E8" s="352"/>
      <c r="F8" s="352"/>
      <c r="G8" s="352"/>
    </row>
    <row r="9" spans="1:7" ht="24" customHeight="1" thickBot="1">
      <c r="A9" s="342"/>
      <c r="B9" s="353" t="s">
        <v>61</v>
      </c>
      <c r="C9" s="342"/>
      <c r="D9" s="342"/>
      <c r="E9" s="343"/>
      <c r="F9" s="344" t="str">
        <f>CONCATENATE("(",Parametri!$A$28,")")</f>
        <v>(latos)</v>
      </c>
      <c r="G9" s="343"/>
    </row>
    <row r="10" spans="2:7" ht="42" customHeight="1" thickBot="1">
      <c r="B10" s="480" t="s">
        <v>11</v>
      </c>
      <c r="C10" s="490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89" t="s">
        <v>13</v>
      </c>
      <c r="C11" s="490"/>
      <c r="D11" s="354" t="s">
        <v>64</v>
      </c>
      <c r="E11" s="355" t="s">
        <v>63</v>
      </c>
      <c r="F11" s="356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00">
        <f>'Aktivi_Saistibas(001)'!E12+'Aktivi_Saistibas(002)'!E12+'Aktivi_Saistibas(003)'!E12+'Aktivi_Saistibas(004)'!E12+'Aktivi_Saistibas(005)'!E12</f>
        <v>1949541.750056</v>
      </c>
      <c r="F12" s="301">
        <f>'Aktivi_Saistibas(001)'!F12+'Aktivi_Saistibas(002)'!F12+'Aktivi_Saistibas(003)'!F12+'Aktivi_Saistibas(004)'!F12+'Aktivi_Saistibas(005)'!F12</f>
        <v>2608310.363431</v>
      </c>
      <c r="G12" s="24"/>
    </row>
    <row r="13" spans="2:7" ht="15">
      <c r="B13" s="357" t="s">
        <v>67</v>
      </c>
      <c r="C13" s="358" t="s">
        <v>19</v>
      </c>
      <c r="D13" s="359" t="s">
        <v>67</v>
      </c>
      <c r="E13" s="302">
        <f>'Aktivi_Saistibas(001)'!E13+'Aktivi_Saistibas(002)'!E13+'Aktivi_Saistibas(003)'!E13+'Aktivi_Saistibas(004)'!E13+'Aktivi_Saistibas(005)'!E13</f>
        <v>45009.23999999973</v>
      </c>
      <c r="F13" s="303">
        <f>'Aktivi_Saistibas(001)'!F13+'Aktivi_Saistibas(002)'!F13+'Aktivi_Saistibas(003)'!F13+'Aktivi_Saistibas(004)'!F13+'Aktivi_Saistibas(005)'!F13</f>
        <v>220995.78999999998</v>
      </c>
      <c r="G13" s="24"/>
    </row>
    <row r="14" spans="2:7" ht="15">
      <c r="B14" s="360" t="s">
        <v>69</v>
      </c>
      <c r="C14" s="361" t="s">
        <v>14</v>
      </c>
      <c r="D14" s="362"/>
      <c r="E14" s="299"/>
      <c r="F14" s="99"/>
      <c r="G14" s="24"/>
    </row>
    <row r="15" spans="2:7" ht="15">
      <c r="B15" s="363"/>
      <c r="C15" s="361" t="s">
        <v>73</v>
      </c>
      <c r="D15" s="362" t="s">
        <v>70</v>
      </c>
      <c r="E15" s="304">
        <f>'Aktivi_Saistibas(001)'!E15+'Aktivi_Saistibas(002)'!E15+'Aktivi_Saistibas(003)'!E15+'Aktivi_Saistibas(004)'!E15+'Aktivi_Saistibas(005)'!E15</f>
        <v>0</v>
      </c>
      <c r="F15" s="305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63"/>
      <c r="C16" s="361" t="s">
        <v>74</v>
      </c>
      <c r="D16" s="362" t="s">
        <v>71</v>
      </c>
      <c r="E16" s="302">
        <f>'Aktivi_Saistibas(001)'!E16+'Aktivi_Saistibas(002)'!E16+'Aktivi_Saistibas(003)'!E16+'Aktivi_Saistibas(004)'!E16+'Aktivi_Saistibas(005)'!E16</f>
        <v>6747.1674333485535</v>
      </c>
      <c r="F16" s="303">
        <f>'Aktivi_Saistibas(001)'!F16+'Aktivi_Saistibas(002)'!F16+'Aktivi_Saistibas(003)'!F16+'Aktivi_Saistibas(004)'!F16+'Aktivi_Saistibas(005)'!F16</f>
        <v>8629.602821267124</v>
      </c>
      <c r="G16" s="24"/>
    </row>
    <row r="17" spans="2:7" ht="15">
      <c r="B17" s="364"/>
      <c r="C17" s="365" t="s">
        <v>75</v>
      </c>
      <c r="D17" s="366" t="s">
        <v>69</v>
      </c>
      <c r="E17" s="302">
        <f>SUM(E15:E16)</f>
        <v>6747.1674333485535</v>
      </c>
      <c r="F17" s="303">
        <f>SUM(F15:F16)</f>
        <v>8629.602821267124</v>
      </c>
      <c r="G17" s="24"/>
    </row>
    <row r="18" spans="2:7" ht="15">
      <c r="B18" s="357" t="s">
        <v>76</v>
      </c>
      <c r="C18" s="361" t="s">
        <v>15</v>
      </c>
      <c r="D18" s="359" t="s">
        <v>76</v>
      </c>
      <c r="E18" s="302">
        <f>'Aktivi_Saistibas(001)'!E18+'Aktivi_Saistibas(002)'!E18+'Aktivi_Saistibas(003)'!E18+'Aktivi_Saistibas(004)'!E18+'Aktivi_Saistibas(005)'!E18</f>
        <v>0</v>
      </c>
      <c r="F18" s="303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67" t="s">
        <v>77</v>
      </c>
      <c r="C19" s="368" t="s">
        <v>78</v>
      </c>
      <c r="D19" s="369" t="s">
        <v>77</v>
      </c>
      <c r="E19" s="306">
        <f>E12+E13+E17+E18</f>
        <v>2001298.1574893482</v>
      </c>
      <c r="F19" s="307">
        <f>F12+F13+F17+F18</f>
        <v>2837935.7562522674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44" t="str">
        <f>F9</f>
        <v>(latos)</v>
      </c>
      <c r="G21" s="6"/>
    </row>
    <row r="22" spans="2:7" ht="42" customHeight="1" thickBot="1">
      <c r="B22" s="480" t="s">
        <v>11</v>
      </c>
      <c r="C22" s="490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489" t="s">
        <v>13</v>
      </c>
      <c r="C23" s="490"/>
      <c r="D23" s="354" t="s">
        <v>64</v>
      </c>
      <c r="E23" s="355" t="s">
        <v>63</v>
      </c>
      <c r="F23" s="356" t="s">
        <v>66</v>
      </c>
      <c r="G23" s="26"/>
    </row>
    <row r="24" spans="2:7" ht="15">
      <c r="B24" s="370">
        <v>1000</v>
      </c>
      <c r="C24" s="371" t="s">
        <v>80</v>
      </c>
      <c r="D24" s="372">
        <v>1000</v>
      </c>
      <c r="E24" s="373">
        <f>'Aktivi_Saistibas(001)'!E24+'Aktivi_Saistibas(002)'!E24+'Aktivi_Saistibas(003)'!E24+'Aktivi_Saistibas(004)'!E24+'Aktivi_Saistibas(005)'!E24</f>
        <v>0</v>
      </c>
      <c r="F24" s="301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74">
        <v>1100</v>
      </c>
      <c r="C25" s="358" t="s">
        <v>81</v>
      </c>
      <c r="D25" s="375">
        <v>1100</v>
      </c>
      <c r="E25" s="376">
        <f>'Aktivi_Saistibas(001)'!E25+'Aktivi_Saistibas(002)'!E25+'Aktivi_Saistibas(003)'!E25+'Aktivi_Saistibas(004)'!E25+'Aktivi_Saistibas(005)'!E25</f>
        <v>1099.673</v>
      </c>
      <c r="F25" s="377">
        <f>'Aktivi_Saistibas(001)'!F25+'Aktivi_Saistibas(002)'!F25+'Aktivi_Saistibas(003)'!F25+'Aktivi_Saistibas(004)'!F25+'Aktivi_Saistibas(005)'!F25</f>
        <v>1763.5860000000202</v>
      </c>
      <c r="G25" s="31"/>
    </row>
    <row r="26" spans="2:7" ht="15">
      <c r="B26" s="374">
        <v>1200</v>
      </c>
      <c r="C26" s="358" t="s">
        <v>82</v>
      </c>
      <c r="D26" s="375">
        <v>1200</v>
      </c>
      <c r="E26" s="376">
        <f>'Aktivi_Saistibas(001)'!E26+'Aktivi_Saistibas(002)'!E26+'Aktivi_Saistibas(003)'!E26+'Aktivi_Saistibas(004)'!E26+'Aktivi_Saistibas(005)'!E26</f>
        <v>0</v>
      </c>
      <c r="F26" s="377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74">
        <v>1300</v>
      </c>
      <c r="C27" s="358" t="s">
        <v>16</v>
      </c>
      <c r="D27" s="375">
        <v>1300</v>
      </c>
      <c r="E27" s="376">
        <f>'Aktivi_Saistibas(001)'!E27+'Aktivi_Saistibas(002)'!E27+'Aktivi_Saistibas(003)'!E27+'Aktivi_Saistibas(004)'!E27+'Aktivi_Saistibas(005)'!E27</f>
        <v>1488.14</v>
      </c>
      <c r="F27" s="377">
        <f>'Aktivi_Saistibas(001)'!F27+'Aktivi_Saistibas(002)'!F27+'Aktivi_Saistibas(003)'!F27+'Aktivi_Saistibas(004)'!F27+'Aktivi_Saistibas(005)'!F27</f>
        <v>2067.73</v>
      </c>
      <c r="G27" s="31"/>
    </row>
    <row r="28" spans="2:7" ht="15">
      <c r="B28" s="374">
        <v>1400</v>
      </c>
      <c r="C28" s="358" t="s">
        <v>83</v>
      </c>
      <c r="D28" s="375">
        <v>1400</v>
      </c>
      <c r="E28" s="376">
        <f>'Aktivi_Saistibas(001)'!E28+'Aktivi_Saistibas(002)'!E28+'Aktivi_Saistibas(003)'!E28+'Aktivi_Saistibas(004)'!E28+'Aktivi_Saistibas(005)'!E28</f>
        <v>0</v>
      </c>
      <c r="F28" s="377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74">
        <v>1500</v>
      </c>
      <c r="C29" s="358" t="s">
        <v>84</v>
      </c>
      <c r="D29" s="375">
        <v>1500</v>
      </c>
      <c r="E29" s="378">
        <f>'Aktivi_Saistibas(001)'!E29+'Aktivi_Saistibas(002)'!E29+'Aktivi_Saistibas(003)'!E29+'Aktivi_Saistibas(004)'!E29+'Aktivi_Saistibas(005)'!E29</f>
        <v>0</v>
      </c>
      <c r="F29" s="379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0">
        <v>1600</v>
      </c>
      <c r="C30" s="381" t="s">
        <v>85</v>
      </c>
      <c r="D30" s="382">
        <v>1600</v>
      </c>
      <c r="E30" s="308">
        <f>SUM(E24:E29)</f>
        <v>2587.813</v>
      </c>
      <c r="F30" s="309">
        <f>SUM(F24:F29)</f>
        <v>3831.3160000000203</v>
      </c>
      <c r="G30" s="31"/>
    </row>
    <row r="31" spans="2:7" ht="15.75" thickBot="1">
      <c r="B31" s="383">
        <v>1700</v>
      </c>
      <c r="C31" s="384" t="s">
        <v>86</v>
      </c>
      <c r="D31" s="385">
        <v>1700</v>
      </c>
      <c r="E31" s="386">
        <f>E19-E30</f>
        <v>1998710.3444893481</v>
      </c>
      <c r="F31" s="310">
        <f>F19-F30</f>
        <v>2834104.4402522673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28">
      <selection activeCell="A1" sqref="A1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40003577500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1" t="s">
        <v>11</v>
      </c>
      <c r="C10" s="485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313">
        <f>'Ien.,Izd.(001)'!E13+'Ien.,Izd.(002)'!E13+'Ien.,Izd.(003)'!E13+'Ien.,Izd.(004)'!E13+'Ien.,Izd.(005)'!E13</f>
        <v>704.27</v>
      </c>
      <c r="F13" s="314">
        <f>'Ien.,Izd.(001)'!F13+'Ien.,Izd.(002)'!F13+'Ien.,Izd.(003)'!F13+'Ien.,Izd.(004)'!F13+'Ien.,Izd.(005)'!F13</f>
        <v>8143.54538791857</v>
      </c>
    </row>
    <row r="14" spans="2:6" ht="12.75">
      <c r="B14" s="71"/>
      <c r="C14" s="160" t="s">
        <v>95</v>
      </c>
      <c r="D14" s="137" t="s">
        <v>93</v>
      </c>
      <c r="E14" s="313">
        <f>'Ien.,Izd.(001)'!E14+'Ien.,Izd.(002)'!E14+'Ien.,Izd.(003)'!E14+'Ien.,Izd.(004)'!E14+'Ien.,Izd.(005)'!E14</f>
        <v>1993.06</v>
      </c>
      <c r="F14" s="314">
        <f>'Ien.,Izd.(001)'!F14+'Ien.,Izd.(002)'!F14+'Ien.,Izd.(003)'!F14+'Ien.,Izd.(004)'!F14+'Ien.,Izd.(005)'!F14</f>
        <v>17848.92256224956</v>
      </c>
    </row>
    <row r="15" spans="2:6" ht="12.75">
      <c r="B15" s="71"/>
      <c r="C15" s="160" t="s">
        <v>96</v>
      </c>
      <c r="D15" s="137" t="s">
        <v>94</v>
      </c>
      <c r="E15" s="313">
        <f>'Ien.,Izd.(001)'!E15+'Ien.,Izd.(002)'!E15+'Ien.,Izd.(003)'!E15+'Ien.,Izd.(004)'!E15+'Ien.,Izd.(005)'!E15</f>
        <v>0</v>
      </c>
      <c r="F15" s="315">
        <f>'Ien.,Izd.(001)'!F15+'Ien.,Izd.(002)'!F15+'Ien.,Izd.(003)'!F15+'Ien.,Izd.(004)'!F15+'Ien.,Izd.(005)'!F15</f>
        <v>136.37</v>
      </c>
    </row>
    <row r="16" spans="2:6" ht="12.75">
      <c r="B16" s="71"/>
      <c r="C16" s="160" t="s">
        <v>17</v>
      </c>
      <c r="D16" s="137" t="s">
        <v>97</v>
      </c>
      <c r="E16" s="313">
        <f>'Ien.,Izd.(001)'!E16+'Ien.,Izd.(002)'!E16+'Ien.,Izd.(003)'!E16+'Ien.,Izd.(004)'!E16+'Ien.,Izd.(005)'!E16</f>
        <v>0</v>
      </c>
      <c r="F16" s="315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16">
        <f>SUM(E13:E16)</f>
        <v>2697.33</v>
      </c>
      <c r="F17" s="317">
        <f>SUM(F13:F16)</f>
        <v>26128.83795016813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313">
        <f>'Ien.,Izd.(001)'!E19+'Ien.,Izd.(002)'!E19+'Ien.,Izd.(003)'!E19+'Ien.,Izd.(004)'!E19+'Ien.,Izd.(005)'!E19</f>
        <v>0</v>
      </c>
      <c r="F19" s="314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13">
        <f>'Ien.,Izd.(001)'!E20+'Ien.,Izd.(002)'!E20+'Ien.,Izd.(003)'!E20+'Ien.,Izd.(004)'!E20+'Ien.,Izd.(005)'!E20</f>
        <v>448.09</v>
      </c>
      <c r="F20" s="314">
        <f>'Ien.,Izd.(001)'!F20+'Ien.,Izd.(002)'!F20+'Ien.,Izd.(003)'!F20+'Ien.,Izd.(004)'!F20+'Ien.,Izd.(005)'!F20</f>
        <v>4151.28</v>
      </c>
    </row>
    <row r="21" spans="2:6" ht="12.75">
      <c r="B21" s="71"/>
      <c r="C21" s="160" t="s">
        <v>106</v>
      </c>
      <c r="D21" s="137" t="s">
        <v>102</v>
      </c>
      <c r="E21" s="313">
        <f>'Ien.,Izd.(001)'!E21+'Ien.,Izd.(002)'!E21+'Ien.,Izd.(003)'!E21+'Ien.,Izd.(004)'!E21+'Ien.,Izd.(005)'!E21</f>
        <v>143.12</v>
      </c>
      <c r="F21" s="314">
        <f>'Ien.,Izd.(001)'!F21+'Ien.,Izd.(002)'!F21+'Ien.,Izd.(003)'!F21+'Ien.,Izd.(004)'!F21+'Ien.,Izd.(005)'!F21</f>
        <v>928.5699999999999</v>
      </c>
    </row>
    <row r="22" spans="2:6" ht="12.75">
      <c r="B22" s="71"/>
      <c r="C22" s="160" t="s">
        <v>107</v>
      </c>
      <c r="D22" s="137" t="s">
        <v>103</v>
      </c>
      <c r="E22" s="313">
        <f>'Ien.,Izd.(001)'!E22+'Ien.,Izd.(002)'!E22+'Ien.,Izd.(003)'!E22+'Ien.,Izd.(004)'!E22+'Ien.,Izd.(005)'!E22</f>
        <v>0</v>
      </c>
      <c r="F22" s="314">
        <f>'Ien.,Izd.(001)'!F22+'Ien.,Izd.(002)'!F22+'Ien.,Izd.(003)'!F22+'Ien.,Izd.(004)'!F22+'Ien.,Izd.(005)'!F22</f>
        <v>1</v>
      </c>
    </row>
    <row r="23" spans="2:6" ht="12.75">
      <c r="B23" s="71"/>
      <c r="C23" s="160" t="s">
        <v>18</v>
      </c>
      <c r="D23" s="137" t="s">
        <v>104</v>
      </c>
      <c r="E23" s="313">
        <f>'Ien.,Izd.(001)'!E23+'Ien.,Izd.(002)'!E23+'Ien.,Izd.(003)'!E23+'Ien.,Izd.(004)'!E23+'Ien.,Izd.(005)'!E23</f>
        <v>0</v>
      </c>
      <c r="F23" s="314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16">
        <f>SUM(E19:E23)</f>
        <v>591.21</v>
      </c>
      <c r="F24" s="318">
        <f>SUM(F19:F23)</f>
        <v>5080.849999999999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313">
        <f>'Ien.,Izd.(001)'!E26+'Ien.,Izd.(002)'!E26+'Ien.,Izd.(003)'!E26+'Ien.,Izd.(004)'!E26+'Ien.,Izd.(005)'!E26</f>
        <v>1625</v>
      </c>
      <c r="F26" s="314">
        <f>'Ien.,Izd.(001)'!F26+'Ien.,Izd.(002)'!F26+'Ien.,Izd.(003)'!F26+'Ien.,Izd.(004)'!F26+'Ien.,Izd.(005)'!F26</f>
        <v>85905.04000000001</v>
      </c>
    </row>
    <row r="27" spans="2:6" ht="12.75">
      <c r="B27" s="71"/>
      <c r="C27" s="160" t="s">
        <v>114</v>
      </c>
      <c r="D27" s="137" t="s">
        <v>71</v>
      </c>
      <c r="E27" s="313">
        <f>'Ien.,Izd.(001)'!E27+'Ien.,Izd.(002)'!E27+'Ien.,Izd.(003)'!E27+'Ien.,Izd.(004)'!E27+'Ien.,Izd.(005)'!E27</f>
        <v>1600</v>
      </c>
      <c r="F27" s="314">
        <f>'Ien.,Izd.(001)'!F27+'Ien.,Izd.(002)'!F27+'Ien.,Izd.(003)'!F27+'Ien.,Izd.(004)'!F27+'Ien.,Izd.(005)'!F27</f>
        <v>86795.79000000001</v>
      </c>
    </row>
    <row r="28" spans="2:6" ht="14.25" customHeight="1">
      <c r="B28" s="71"/>
      <c r="C28" s="160" t="s">
        <v>115</v>
      </c>
      <c r="D28" s="137" t="s">
        <v>72</v>
      </c>
      <c r="E28" s="313">
        <f>E26-E27</f>
        <v>25</v>
      </c>
      <c r="F28" s="314">
        <f>F26-F27</f>
        <v>-890.75</v>
      </c>
    </row>
    <row r="29" spans="2:6" ht="25.5">
      <c r="B29" s="71"/>
      <c r="C29" s="160" t="s">
        <v>116</v>
      </c>
      <c r="D29" s="137" t="s">
        <v>111</v>
      </c>
      <c r="E29" s="313">
        <f>'Ien.,Izd.(001)'!E29+'Ien.,Izd.(002)'!E29+'Ien.,Izd.(003)'!E29+'Ien.,Izd.(004)'!E29+'Ien.,Izd.(005)'!E29</f>
        <v>0</v>
      </c>
      <c r="F29" s="314">
        <f>'Ien.,Izd.(001)'!F29+'Ien.,Izd.(002)'!F29+'Ien.,Izd.(003)'!F29+'Ien.,Izd.(004)'!F29+'Ien.,Izd.(005)'!F29</f>
        <v>-406.9899999999992</v>
      </c>
    </row>
    <row r="30" spans="2:6" ht="25.5">
      <c r="B30" s="71"/>
      <c r="C30" s="160" t="s">
        <v>117</v>
      </c>
      <c r="D30" s="137" t="s">
        <v>112</v>
      </c>
      <c r="E30" s="313">
        <f>E28+E29</f>
        <v>25</v>
      </c>
      <c r="F30" s="314">
        <f>F28+F29</f>
        <v>-1297.7399999999993</v>
      </c>
    </row>
    <row r="31" spans="2:6" ht="12.75">
      <c r="B31" s="71"/>
      <c r="C31" s="160" t="s">
        <v>118</v>
      </c>
      <c r="D31" s="137" t="s">
        <v>113</v>
      </c>
      <c r="E31" s="313">
        <f>'Ien.,Izd.(001)'!E31+'Ien.,Izd.(002)'!E31+'Ien.,Izd.(003)'!E31+'Ien.,Izd.(004)'!E31+'Ien.,Izd.(005)'!E31</f>
        <v>2173.66</v>
      </c>
      <c r="F31" s="315">
        <f>'Ien.,Izd.(001)'!F31+'Ien.,Izd.(002)'!F31+'Ien.,Izd.(003)'!F31+'Ien.,Izd.(004)'!F31+'Ien.,Izd.(005)'!F31</f>
        <v>26806.69204575046</v>
      </c>
    </row>
    <row r="32" spans="2:6" ht="12.75">
      <c r="B32" s="72"/>
      <c r="C32" s="161" t="s">
        <v>119</v>
      </c>
      <c r="D32" s="141" t="s">
        <v>69</v>
      </c>
      <c r="E32" s="316">
        <f>E30+E31</f>
        <v>2198.66</v>
      </c>
      <c r="F32" s="317">
        <f>F30+F31</f>
        <v>25508.952045750462</v>
      </c>
    </row>
    <row r="33" spans="2:6" ht="12.75">
      <c r="B33" s="68" t="s">
        <v>76</v>
      </c>
      <c r="C33" s="163" t="s">
        <v>120</v>
      </c>
      <c r="D33" s="69" t="s">
        <v>76</v>
      </c>
      <c r="E33" s="321">
        <f>'Ien.,Izd.(001)'!E33+'Ien.,Izd.(002)'!E33+'Ien.,Izd.(003)'!E33+'Ien.,Izd.(004)'!E33+'Ien.,Izd.(005)'!E33</f>
        <v>456.88</v>
      </c>
      <c r="F33" s="322">
        <f>'Ien.,Izd.(001)'!F33+'Ien.,Izd.(002)'!F33+'Ien.,Izd.(003)'!F33+'Ien.,Izd.(004)'!F33+'Ien.,Izd.(005)'!F33</f>
        <v>-4080.491313500031</v>
      </c>
    </row>
    <row r="34" spans="2:6" ht="12.75">
      <c r="B34" s="68" t="s">
        <v>77</v>
      </c>
      <c r="C34" s="163" t="s">
        <v>121</v>
      </c>
      <c r="D34" s="69" t="s">
        <v>77</v>
      </c>
      <c r="E34" s="321">
        <f>'Ien.,Izd.(001)'!E34+'Ien.,Izd.(002)'!E34+'Ien.,Izd.(003)'!E34+'Ien.,Izd.(004)'!E34+'Ien.,Izd.(005)'!E34</f>
        <v>0</v>
      </c>
      <c r="F34" s="322">
        <f>'Ien.,Izd.(001)'!F34+'Ien.,Izd.(002)'!F34+'Ien.,Izd.(003)'!F34+'Ien.,Izd.(004)'!F34+'Ien.,Izd.(005)'!F34</f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19">
        <f>E17-E24+E32+E33-E34</f>
        <v>4761.66</v>
      </c>
      <c r="F35" s="320">
        <f>F17-F24+F32+F33-F34</f>
        <v>42476.448682418566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tabSelected="1" workbookViewId="0" topLeftCell="C1">
      <selection activeCell="F31" sqref="F31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 Parekss Aktīvais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0" t="s">
        <v>11</v>
      </c>
      <c r="C10" s="479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78" t="s">
        <v>13</v>
      </c>
      <c r="C11" s="47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90">
        <v>1572277.3732325</v>
      </c>
      <c r="F12" s="90">
        <v>2103857.673931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36">
        <v>39126.80999999976</v>
      </c>
      <c r="F13" s="36">
        <v>182218.62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36">
        <v>5131.285603907914</v>
      </c>
      <c r="F16" s="36">
        <v>6378.883973489346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5131.285603907914</v>
      </c>
      <c r="F17" s="46">
        <f>SUM(F15:F16)</f>
        <v>6378.883973489346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1616535.4688364076</v>
      </c>
      <c r="F19" s="47">
        <f>F12+F13+F17+F18</f>
        <v>2292455.1779044895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0" t="s">
        <v>11</v>
      </c>
      <c r="C22" s="479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478" t="s">
        <v>13</v>
      </c>
      <c r="C23" s="47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6">
        <v>676</v>
      </c>
      <c r="F25" s="116">
        <v>1522.5640000000203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6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6">
        <v>1181.4</v>
      </c>
      <c r="F27" s="116">
        <v>1657.41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1857.4</v>
      </c>
      <c r="F30" s="122">
        <f>SUM(F24:F29)</f>
        <v>3179.97400000002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1614678.0688364077</v>
      </c>
      <c r="F31" s="126">
        <f>F19-F30</f>
        <v>2289275.2039044895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Sergejs Medvedevs, Roberts Idelsons,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16 E25:E27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40003577500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1" t="s">
        <v>11</v>
      </c>
      <c r="C10" s="485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1998710.3444893484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23">
        <f>'Neto_Aktivi(001)'!E13+'Neto_Aktivi(002)'!E13+'Neto_Aktivi(003)'!E13+'Neto_Aktivi(004)'!E13+'Neto_Aktivi(005)'!E13</f>
        <v>57418.220299348526</v>
      </c>
      <c r="F13" s="179">
        <f>'Neto_Aktivi(001)'!F13+'Neto_Aktivi(002)'!F13+'Neto_Aktivi(003)'!F13+'Neto_Aktivi(004)'!F13+'Neto_Aktivi(005)'!F13</f>
        <v>42476.44868241856</v>
      </c>
    </row>
    <row r="14" spans="2:6" ht="25.5">
      <c r="B14" s="176" t="s">
        <v>69</v>
      </c>
      <c r="C14" s="163" t="s">
        <v>128</v>
      </c>
      <c r="D14" s="150" t="s">
        <v>69</v>
      </c>
      <c r="E14" s="323">
        <f>'Neto_Aktivi(001)'!E14+'Neto_Aktivi(002)'!E14+'Neto_Aktivi(003)'!E14+'Neto_Aktivi(004)'!E14+'Neto_Aktivi(005)'!E14</f>
        <v>1962598.81</v>
      </c>
      <c r="F14" s="179">
        <f>'Neto_Aktivi(001)'!F14+'Neto_Aktivi(002)'!F14+'Neto_Aktivi(003)'!F14+'Neto_Aktivi(004)'!F14+'Neto_Aktivi(005)'!F14</f>
        <v>840160.09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23">
        <f>'Neto_Aktivi(001)'!E15+'Neto_Aktivi(002)'!E15+'Neto_Aktivi(003)'!E15+'Neto_Aktivi(004)'!E15+'Neto_Aktivi(005)'!E15</f>
        <v>21306.690000000002</v>
      </c>
      <c r="F15" s="179">
        <f>'Neto_Aktivi(001)'!F15+'Neto_Aktivi(002)'!F15+'Neto_Aktivi(003)'!F15+'Neto_Aktivi(004)'!F15+'Neto_Aktivi(005)'!F15</f>
        <v>47242.44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23">
        <f>E13+E14-E15</f>
        <v>1998710.3402993486</v>
      </c>
      <c r="F16" s="179">
        <f>F13+F14-F15</f>
        <v>835394.0986824185</v>
      </c>
    </row>
    <row r="17" spans="2:6" ht="12.75">
      <c r="B17" s="68" t="s">
        <v>122</v>
      </c>
      <c r="C17" s="163" t="s">
        <v>132</v>
      </c>
      <c r="D17" s="69" t="s">
        <v>122</v>
      </c>
      <c r="E17" s="436">
        <f>E12+E16</f>
        <v>1998710.3402993486</v>
      </c>
      <c r="F17" s="437">
        <f>F12+F16</f>
        <v>2834104.4431717666</v>
      </c>
    </row>
    <row r="18" spans="2:6" ht="12.75">
      <c r="B18" s="68" t="s">
        <v>133</v>
      </c>
      <c r="C18" s="163" t="s">
        <v>134</v>
      </c>
      <c r="D18" s="69" t="s">
        <v>133</v>
      </c>
      <c r="E18" s="436">
        <f>'Neto_Aktivi(001)'!E18+'Neto_Aktivi(002)'!E18+'Neto_Aktivi(003)'!E18+'Neto_Aktivi(004)'!E18+'Neto_Aktivi(005)'!E18</f>
        <v>0</v>
      </c>
      <c r="F18" s="437">
        <f>'Neto_Aktivi(001)'!F18+'Neto_Aktivi(002)'!F18+'Neto_Aktivi(003)'!F18+'Neto_Aktivi(004)'!F18+'Neto_Aktivi(005)'!F18</f>
        <v>1872470.9349868</v>
      </c>
    </row>
    <row r="19" spans="2:6" ht="12.75">
      <c r="B19" s="68" t="s">
        <v>135</v>
      </c>
      <c r="C19" s="163" t="s">
        <v>136</v>
      </c>
      <c r="D19" s="69" t="s">
        <v>135</v>
      </c>
      <c r="E19" s="436">
        <f>'Neto_Aktivi(001)'!E19+'Neto_Aktivi(002)'!E19+'Neto_Aktivi(003)'!E19+'Neto_Aktivi(004)'!E19+'Neto_Aktivi(005)'!E19</f>
        <v>1872470.9349868</v>
      </c>
      <c r="F19" s="437">
        <f>'Neto_Aktivi(001)'!F19+'Neto_Aktivi(002)'!F19+'Neto_Aktivi(003)'!F19+'Neto_Aktivi(004)'!F19+'Neto_Aktivi(005)'!F19</f>
        <v>2608625.3265696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6">
        <f>IF(E18=0,0,E12/E18)</f>
        <v>0</v>
      </c>
      <c r="F20" s="437">
        <f>IF(F18=0,0,F12/F18)</f>
        <v>1.0674186216425507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8">
        <f>IF(E19=0,0,E17/E19)</f>
        <v>1.067418619404866</v>
      </c>
      <c r="F21" s="439">
        <f>IF(F19=0,0,F17/F19)</f>
        <v>1.0864359915184434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9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40003577500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1" t="s">
        <v>11</v>
      </c>
      <c r="C11" s="485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83" t="s">
        <v>13</v>
      </c>
      <c r="C12" s="486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16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150</v>
      </c>
      <c r="D15" s="217">
        <v>11110</v>
      </c>
      <c r="E15" s="326">
        <f>'Portfelis(001-1)'!E26+'Portfelis(002-1)'!E26+'Portfelis(003-1)'!E20+'Portfelis(004-1)'!E20+'Portfelis(005-1)'!E20</f>
        <v>8573</v>
      </c>
      <c r="F15" s="326">
        <f>'Portfelis(001-1)'!F26+'Portfelis(002-1)'!F26+'Portfelis(003-1)'!F20+'Portfelis(004-1)'!F20+'Portfelis(005-1)'!F20</f>
        <v>910014.5499999999</v>
      </c>
      <c r="G15" s="326">
        <f>'Portfelis(001-1)'!G26+'Portfelis(002-1)'!G26+'Portfelis(003-1)'!G20+'Portfelis(004-1)'!G20+'Portfelis(005-1)'!G20</f>
        <v>902964.4400000001</v>
      </c>
      <c r="H15" s="327">
        <f>IF(G15=0,0,G15/'Aktivi_Saistibas(Kopa)'!$F$19*100)</f>
        <v>31.81764907858381</v>
      </c>
      <c r="I15" s="53"/>
    </row>
    <row r="16" spans="2:9" ht="15.75" customHeight="1">
      <c r="B16" s="200">
        <v>11120</v>
      </c>
      <c r="C16" s="221" t="s">
        <v>155</v>
      </c>
      <c r="D16" s="217">
        <v>11120</v>
      </c>
      <c r="E16" s="326">
        <f>'Portfelis(001-1)'!E33+'Portfelis(002-1)'!E34+'Portfelis(003-1)'!E25+'Portfelis(004-1)'!E25+'Portfelis(005-1)'!E25</f>
        <v>1237</v>
      </c>
      <c r="F16" s="326">
        <f>'Portfelis(001-1)'!F33+'Portfelis(002-1)'!F34+'Portfelis(003-1)'!F25+'Portfelis(004-1)'!F25+'Portfelis(005-1)'!F25</f>
        <v>139660.97</v>
      </c>
      <c r="G16" s="326">
        <f>'Portfelis(001-1)'!G33+'Portfelis(002-1)'!G34+'Portfelis(003-1)'!G25+'Portfelis(004-1)'!G25+'Portfelis(005-1)'!G25</f>
        <v>138967.25</v>
      </c>
      <c r="H16" s="328">
        <f>IF(G16=0,0,G16/'Aktivi_Saistibas(Kopa)'!$F$19*100)</f>
        <v>4.8967722293868245</v>
      </c>
      <c r="I16" s="31"/>
    </row>
    <row r="17" spans="2:9" ht="15">
      <c r="B17" s="200">
        <v>11130</v>
      </c>
      <c r="C17" s="221" t="s">
        <v>158</v>
      </c>
      <c r="D17" s="217">
        <v>11130</v>
      </c>
      <c r="E17" s="326">
        <f>'Portfelis(001-1)'!E36+'Portfelis(002-1)'!E37+'Portfelis(003-1)'!E30+'Portfelis(004-1)'!E30+'Portfelis(005-1)'!E30</f>
        <v>0</v>
      </c>
      <c r="F17" s="326">
        <f>'Portfelis(001-1)'!F36+'Portfelis(002-1)'!F37+'Portfelis(003-1)'!F30+'Portfelis(004-1)'!F30+'Portfelis(005-1)'!F30</f>
        <v>0</v>
      </c>
      <c r="G17" s="326">
        <f>'Portfelis(001-1)'!G36+'Portfelis(002-1)'!G37+'Portfelis(003-1)'!G30+'Portfelis(004-1)'!G30+'Portfelis(005-1)'!G30</f>
        <v>0</v>
      </c>
      <c r="H17" s="328">
        <f>IF(G17=0,0,G17/'Aktivi_Saistibas(Kopa)'!$F$19*100)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29">
        <f>SUM(E15:E17)</f>
        <v>9810</v>
      </c>
      <c r="F18" s="329">
        <f>SUM(F15:F17)</f>
        <v>1049675.52</v>
      </c>
      <c r="G18" s="329">
        <f>SUM(G15:G17)</f>
        <v>1041931.6900000001</v>
      </c>
      <c r="H18" s="330">
        <f>IF(G18=0,0,G18/'Aktivi_Saistibas(Kopa)'!$F$19*100)</f>
        <v>36.71442130797063</v>
      </c>
      <c r="I18" s="53"/>
    </row>
    <row r="19" spans="2:9" ht="25.5">
      <c r="B19" s="230">
        <v>11200</v>
      </c>
      <c r="C19" s="231" t="s">
        <v>162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163</v>
      </c>
      <c r="D20" s="217">
        <v>11210</v>
      </c>
      <c r="E20" s="326">
        <f>'Portfelis(001-1)'!E42+'Portfelis(002-1)'!E42+'Portfelis(003-1)'!E37+'Portfelis(004-1)'!E37+'Portfelis(005-1)'!E37</f>
        <v>10000</v>
      </c>
      <c r="F20" s="326">
        <f>'Portfelis(001-1)'!F42+'Portfelis(002-1)'!F42+'Portfelis(003-1)'!F37+'Portfelis(004-1)'!F37+'Portfelis(005-1)'!F37</f>
        <v>3410.2</v>
      </c>
      <c r="G20" s="326">
        <f>'Portfelis(001-1)'!G42+'Portfelis(002-1)'!G42+'Portfelis(003-1)'!G37+'Portfelis(004-1)'!G37+'Portfelis(005-1)'!G37</f>
        <v>5300</v>
      </c>
      <c r="H20" s="328">
        <f>IF(G20=0,0,G20/'Aktivi_Saistibas(Kopa)'!$F$19*100)</f>
        <v>0.18675546084239394</v>
      </c>
      <c r="I20" s="53"/>
    </row>
    <row r="21" spans="2:9" ht="12.75" customHeight="1">
      <c r="B21" s="200">
        <v>11220</v>
      </c>
      <c r="C21" s="207" t="s">
        <v>164</v>
      </c>
      <c r="D21" s="217">
        <v>11220</v>
      </c>
      <c r="E21" s="326">
        <f>'Portfelis(001-1)'!E45+'Portfelis(002-1)'!E45+'Portfelis(003-1)'!E42+'Portfelis(004-1)'!E42+'Portfelis(005-1)'!E42</f>
        <v>0</v>
      </c>
      <c r="F21" s="326">
        <f>'Portfelis(001-1)'!F45+'Portfelis(002-1)'!F45+'Portfelis(003-1)'!F42+'Portfelis(004-1)'!F42+'Portfelis(005-1)'!F42</f>
        <v>0</v>
      </c>
      <c r="G21" s="326">
        <f>'Portfelis(001-1)'!G45+'Portfelis(002-1)'!G45+'Portfelis(003-1)'!G42+'Portfelis(004-1)'!G42+'Portfelis(005-1)'!G42</f>
        <v>0</v>
      </c>
      <c r="H21" s="328">
        <f>IF(G21=0,0,G21/'Aktivi_Saistibas(Kopa)'!$F$19*100)</f>
        <v>0</v>
      </c>
      <c r="I21" s="53"/>
    </row>
    <row r="22" spans="2:9" ht="13.5" customHeight="1">
      <c r="B22" s="166"/>
      <c r="C22" s="190" t="s">
        <v>165</v>
      </c>
      <c r="D22" s="76">
        <v>11200</v>
      </c>
      <c r="E22" s="329">
        <f>SUM(E20:E21)</f>
        <v>10000</v>
      </c>
      <c r="F22" s="329">
        <f>SUM(F20:F21)</f>
        <v>3410.2</v>
      </c>
      <c r="G22" s="329">
        <f>SUM(G20:G21)</f>
        <v>5300</v>
      </c>
      <c r="H22" s="330">
        <f>IF(G22=0,0,G22/'Aktivi_Saistibas(Kopa)'!$F$19*100)</f>
        <v>0.18675546084239394</v>
      </c>
      <c r="I22" s="53"/>
    </row>
    <row r="23" spans="2:9" ht="12.75" customHeight="1">
      <c r="B23" s="200">
        <v>11300</v>
      </c>
      <c r="C23" s="201" t="s">
        <v>168</v>
      </c>
      <c r="D23" s="76">
        <v>11300</v>
      </c>
      <c r="E23" s="329">
        <f>'Portfelis(001-1)'!E49+'Portfelis(002-1)'!E49+'Portfelis(003-1)'!E50+'Portfelis(004-1)'!E50+'Portfelis(005-1)'!E50</f>
        <v>0</v>
      </c>
      <c r="F23" s="329">
        <f>'Portfelis(001-1)'!F49+'Portfelis(002-1)'!F49+'Portfelis(003-1)'!F50+'Portfelis(004-1)'!F50+'Portfelis(005-1)'!F50</f>
        <v>0</v>
      </c>
      <c r="G23" s="329">
        <f>'Portfelis(001-1)'!G49+'Portfelis(002-1)'!G49+'Portfelis(003-1)'!G50+'Portfelis(004-1)'!G50+'Portfelis(005-1)'!G50</f>
        <v>0</v>
      </c>
      <c r="H23" s="330">
        <f>IF(G23=0,0,G23/'Aktivi_Saistibas(Kopa)'!$F$19*100)</f>
        <v>0</v>
      </c>
      <c r="I23" s="53"/>
    </row>
    <row r="24" spans="2:9" ht="15">
      <c r="B24" s="230">
        <v>11400</v>
      </c>
      <c r="C24" s="231" t="s">
        <v>81</v>
      </c>
      <c r="D24" s="76">
        <v>11400</v>
      </c>
      <c r="E24" s="329">
        <f>'Portfelis(001-1)'!E52+'Portfelis(002-1)'!E52+'Portfelis(003-1)'!E55+'Portfelis(004-1)'!E55+'Portfelis(005-1)'!E55</f>
        <v>0</v>
      </c>
      <c r="F24" s="329">
        <f>'Portfelis(001-1)'!F52+'Portfelis(002-1)'!F52+'Portfelis(003-1)'!F55+'Portfelis(004-1)'!F55+'Portfelis(005-1)'!F55</f>
        <v>0</v>
      </c>
      <c r="G24" s="329">
        <f>'Portfelis(001-1)'!G52+'Portfelis(002-1)'!G52+'Portfelis(003-1)'!G55+'Portfelis(004-1)'!G55+'Portfelis(005-1)'!G55</f>
        <v>0</v>
      </c>
      <c r="H24" s="330">
        <f>IF(G24=0,0,G24/'Aktivi_Saistibas(Kopa)'!$F$19*100)</f>
        <v>0</v>
      </c>
      <c r="I24" s="53"/>
    </row>
    <row r="25" spans="2:9" ht="26.25" customHeight="1">
      <c r="B25" s="225"/>
      <c r="C25" s="249" t="s">
        <v>174</v>
      </c>
      <c r="D25" s="78">
        <v>11000</v>
      </c>
      <c r="E25" s="331">
        <f>E18+E22+E23+E24</f>
        <v>19810</v>
      </c>
      <c r="F25" s="331">
        <f>F18+F22+F23+F24</f>
        <v>1053085.72</v>
      </c>
      <c r="G25" s="331">
        <f>G18+G22+G23+G24</f>
        <v>1047231.6900000001</v>
      </c>
      <c r="H25" s="332">
        <f>IF(G25=0,0,G25/'Aktivi_Saistibas(Kopa)'!$F$19*100)</f>
        <v>36.90117676881303</v>
      </c>
      <c r="I25" s="53"/>
    </row>
    <row r="26" spans="2:9" ht="15">
      <c r="B26" s="230">
        <v>12000</v>
      </c>
      <c r="C26" s="248" t="s">
        <v>173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149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155</v>
      </c>
      <c r="D28" s="217">
        <v>12110</v>
      </c>
      <c r="E28" s="326">
        <f>'Portfelis(001-1)'!E58+'Portfelis(002-1)'!E58+'Portfelis(003-1)'!E63+'Portfelis(004-1)'!E63+'Portfelis(005-1)'!E63</f>
        <v>0</v>
      </c>
      <c r="F28" s="326">
        <f>'Portfelis(001-1)'!F58+'Portfelis(002-1)'!F58+'Portfelis(003-1)'!F63+'Portfelis(004-1)'!F63+'Portfelis(005-1)'!F63</f>
        <v>0</v>
      </c>
      <c r="G28" s="326">
        <f>'Portfelis(001-1)'!G58+'Portfelis(002-1)'!G58+'Portfelis(003-1)'!G63+'Portfelis(004-1)'!G63+'Portfelis(005-1)'!G63</f>
        <v>0</v>
      </c>
      <c r="H28" s="328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184</v>
      </c>
      <c r="D29" s="250">
        <v>12120</v>
      </c>
      <c r="E29" s="326">
        <f>'Portfelis(001-1)'!E61+'Portfelis(002-1)'!E61+'Portfelis(003-1)'!E68+'Portfelis(004-1)'!E68+'Portfelis(005-1)'!E68</f>
        <v>0</v>
      </c>
      <c r="F29" s="326">
        <f>'Portfelis(001-1)'!F61+'Portfelis(002-1)'!F61+'Portfelis(003-1)'!F68+'Portfelis(004-1)'!F68+'Portfelis(005-1)'!F68</f>
        <v>0</v>
      </c>
      <c r="G29" s="326">
        <f>'Portfelis(001-1)'!G61+'Portfelis(002-1)'!G61+'Portfelis(003-1)'!G68+'Portfelis(004-1)'!G68+'Portfelis(005-1)'!G68</f>
        <v>0</v>
      </c>
      <c r="H29" s="328">
        <f>IF(G29=0,0,G29/'Aktivi_Saistibas(Kopa)'!$F$19*100)</f>
        <v>0</v>
      </c>
      <c r="I29" s="53"/>
    </row>
    <row r="30" spans="2:9" ht="15">
      <c r="B30" s="166"/>
      <c r="C30" s="190" t="s">
        <v>175</v>
      </c>
      <c r="D30" s="76">
        <v>12100</v>
      </c>
      <c r="E30" s="329">
        <f>SUM(E28:E29)</f>
        <v>0</v>
      </c>
      <c r="F30" s="329">
        <f>SUM(F28:F29)</f>
        <v>0</v>
      </c>
      <c r="G30" s="329">
        <f>SUM(G28:G29)</f>
        <v>0</v>
      </c>
      <c r="H30" s="330">
        <f>IF(G30=0,0,G30/'Aktivi_Saistibas(Kopa)'!$F$19*100)</f>
        <v>0</v>
      </c>
      <c r="I30" s="53"/>
    </row>
    <row r="31" spans="2:9" ht="25.5">
      <c r="B31" s="230">
        <v>12200</v>
      </c>
      <c r="C31" s="231" t="s">
        <v>162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163</v>
      </c>
      <c r="D32" s="217">
        <v>12210</v>
      </c>
      <c r="E32" s="326">
        <f>'Portfelis(001-1)'!E66+'Portfelis(002-1)'!E66+'Portfelis(003-1)'!E75+'Portfelis(004-1)'!E75+'Portfelis(005-1)'!E75</f>
        <v>0</v>
      </c>
      <c r="F32" s="326">
        <f>'Portfelis(001-1)'!F66+'Portfelis(002-1)'!F66+'Portfelis(003-1)'!F75+'Portfelis(004-1)'!F75+'Portfelis(005-1)'!F75</f>
        <v>0</v>
      </c>
      <c r="G32" s="326">
        <f>'Portfelis(001-1)'!G66+'Portfelis(002-1)'!G66+'Portfelis(003-1)'!G75+'Portfelis(004-1)'!G75+'Portfelis(005-1)'!G75</f>
        <v>0</v>
      </c>
      <c r="H32" s="328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164</v>
      </c>
      <c r="D33" s="217">
        <v>12220</v>
      </c>
      <c r="E33" s="326">
        <f>'Portfelis(001-1)'!E69+'Portfelis(002-1)'!E69+'Portfelis(003-1)'!E80+'Portfelis(004-1)'!E80+'Portfelis(005-1)'!E80</f>
        <v>0</v>
      </c>
      <c r="F33" s="326">
        <f>'Portfelis(001-1)'!F69+'Portfelis(002-1)'!F69+'Portfelis(003-1)'!F80+'Portfelis(004-1)'!F80+'Portfelis(005-1)'!F80</f>
        <v>0</v>
      </c>
      <c r="G33" s="326">
        <f>'Portfelis(001-1)'!G69+'Portfelis(002-1)'!G69+'Portfelis(003-1)'!G80+'Portfelis(004-1)'!G80+'Portfelis(005-1)'!G80</f>
        <v>0</v>
      </c>
      <c r="H33" s="328">
        <f>IF(G33=0,0,G33/'Aktivi_Saistibas(Kopa)'!$F$19*100)</f>
        <v>0</v>
      </c>
      <c r="I33" s="53"/>
    </row>
    <row r="34" spans="2:9" ht="15">
      <c r="B34" s="166"/>
      <c r="C34" s="190" t="s">
        <v>176</v>
      </c>
      <c r="D34" s="76">
        <v>12200</v>
      </c>
      <c r="E34" s="329">
        <f>SUM(E32:E33)</f>
        <v>0</v>
      </c>
      <c r="F34" s="329">
        <f>SUM(F32:F33)</f>
        <v>0</v>
      </c>
      <c r="G34" s="329">
        <f>SUM(G32:G33)</f>
        <v>0</v>
      </c>
      <c r="H34" s="330">
        <f>IF(G34=0,0,G34/'Aktivi_Saistibas(Kopa)'!$F$19*100)</f>
        <v>0</v>
      </c>
      <c r="I34" s="53"/>
    </row>
    <row r="35" spans="2:9" ht="12.75" customHeight="1">
      <c r="B35" s="333">
        <v>12300</v>
      </c>
      <c r="C35" s="334" t="s">
        <v>168</v>
      </c>
      <c r="D35" s="76">
        <v>12300</v>
      </c>
      <c r="E35" s="329">
        <f>'Portfelis(001-1)'!E73+'Portfelis(002-1)'!E73+'Portfelis(003-1)'!E86+'Portfelis(004-1)'!E86+'Portfelis(005-1)'!E86</f>
        <v>0</v>
      </c>
      <c r="F35" s="329">
        <f>'Portfelis(001-1)'!F73+'Portfelis(002-1)'!F73+'Portfelis(003-1)'!F86+'Portfelis(004-1)'!F86+'Portfelis(005-1)'!F86</f>
        <v>0</v>
      </c>
      <c r="G35" s="329">
        <f>'Portfelis(001-1)'!G73+'Portfelis(002-1)'!G73+'Portfelis(003-1)'!G86+'Portfelis(004-1)'!G86+'Portfelis(005-1)'!G86</f>
        <v>0</v>
      </c>
      <c r="H35" s="330">
        <f>IF(G35=0,0,G35/'Aktivi_Saistibas(Kopa)'!$F$19*100)</f>
        <v>0</v>
      </c>
      <c r="I35" s="53"/>
    </row>
    <row r="36" spans="2:9" ht="15">
      <c r="B36" s="333">
        <v>12400</v>
      </c>
      <c r="C36" s="334" t="s">
        <v>81</v>
      </c>
      <c r="D36" s="76">
        <v>12400</v>
      </c>
      <c r="E36" s="329">
        <f>'Portfelis(001-1)'!E97+'Portfelis(002-1)'!E93+'Portfelis(003-1)'!E91+'Portfelis(004-1)'!E91+'Portfelis(005-1)'!E91</f>
        <v>0</v>
      </c>
      <c r="F36" s="329">
        <f>'Portfelis(001-1)'!F97+'Portfelis(002-1)'!F93+'Portfelis(003-1)'!F91+'Portfelis(004-1)'!F91+'Portfelis(005-1)'!F91</f>
        <v>0</v>
      </c>
      <c r="G36" s="329">
        <f>'Portfelis(001-1)'!G97+'Portfelis(002-1)'!G93+'Portfelis(003-1)'!G91+'Portfelis(004-1)'!G91+'Portfelis(005-1)'!G91</f>
        <v>10897.89349999998</v>
      </c>
      <c r="H36" s="330">
        <f>IF(G36=0,0,G36/'Aktivi_Saistibas(Kopa)'!$F$19*100)</f>
        <v>0.38400775901958983</v>
      </c>
      <c r="I36" s="53"/>
    </row>
    <row r="37" spans="2:9" ht="24" customHeight="1">
      <c r="B37" s="324"/>
      <c r="C37" s="325" t="s">
        <v>177</v>
      </c>
      <c r="D37" s="80">
        <v>12000</v>
      </c>
      <c r="E37" s="335">
        <f>E30+E34+E35+E36</f>
        <v>0</v>
      </c>
      <c r="F37" s="335">
        <f>F30+F34+F35+F36</f>
        <v>0</v>
      </c>
      <c r="G37" s="335">
        <f>G30+G34+G35+G36</f>
        <v>10897.89349999998</v>
      </c>
      <c r="H37" s="336">
        <f>IF(G37=0,0,G37/'Aktivi_Saistibas(Kopa)'!$F$19*100)</f>
        <v>0.38400775901958983</v>
      </c>
      <c r="I37" s="53"/>
    </row>
    <row r="38" spans="2:9" ht="15">
      <c r="B38" s="230">
        <v>13000</v>
      </c>
      <c r="C38" s="231" t="s">
        <v>178</v>
      </c>
      <c r="D38" s="80">
        <v>13000</v>
      </c>
      <c r="E38" s="335">
        <f>'Portfelis(001-1)'!E119+'Portfelis(002-1)'!E117+'Portfelis(003-1)'!E99+'Portfelis(004-1)'!E99+'Portfelis(005-1)'!E99</f>
        <v>0</v>
      </c>
      <c r="F38" s="335">
        <f>'Portfelis(001-1)'!F119+'Portfelis(002-1)'!F117+'Portfelis(003-1)'!F99+'Portfelis(004-1)'!F99+'Portfelis(005-1)'!F99</f>
        <v>610086.25</v>
      </c>
      <c r="G38" s="335">
        <f>'Portfelis(001-1)'!G119+'Portfelis(002-1)'!G117+'Portfelis(003-1)'!G99+'Portfelis(004-1)'!G99+'Portfelis(005-1)'!G99</f>
        <v>610086.25</v>
      </c>
      <c r="H38" s="336">
        <f>IF(G38=0,0,G38/'Aktivi_Saistibas(Kopa)'!$F$19*100)</f>
        <v>21.49753561742603</v>
      </c>
      <c r="I38" s="53"/>
    </row>
    <row r="39" spans="2:9" ht="26.25" thickBot="1">
      <c r="B39" s="184"/>
      <c r="C39" s="256" t="s">
        <v>181</v>
      </c>
      <c r="D39" s="79">
        <v>10000</v>
      </c>
      <c r="E39" s="337">
        <f>E25+E37+E38</f>
        <v>19810</v>
      </c>
      <c r="F39" s="337">
        <f>F25+F37+F38</f>
        <v>1663171.97</v>
      </c>
      <c r="G39" s="337">
        <f>G25+G37+G38</f>
        <v>1668215.8335</v>
      </c>
      <c r="H39" s="338">
        <f>IF(G39=0,0,G39/'Aktivi_Saistibas(Kopa)'!$F$19*100)</f>
        <v>58.78272014525865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7">
      <selection activeCell="C23" sqref="C23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182</v>
      </c>
      <c r="C1" s="212"/>
      <c r="D1" s="227"/>
      <c r="E1" s="209"/>
      <c r="F1" s="209"/>
      <c r="G1" s="209"/>
      <c r="H1" s="257"/>
    </row>
    <row r="2" spans="1:8" ht="90" thickBot="1">
      <c r="A2" s="1"/>
      <c r="B2" s="481" t="s">
        <v>11</v>
      </c>
      <c r="C2" s="485"/>
      <c r="D2" s="65" t="s">
        <v>12</v>
      </c>
      <c r="E2" s="65" t="s">
        <v>143</v>
      </c>
      <c r="F2" s="186" t="s">
        <v>144</v>
      </c>
      <c r="G2" s="65" t="s">
        <v>146</v>
      </c>
      <c r="H2" s="182" t="s">
        <v>145</v>
      </c>
    </row>
    <row r="3" spans="1:8" ht="13.5" thickBot="1">
      <c r="A3" s="1"/>
      <c r="B3" s="483" t="s">
        <v>13</v>
      </c>
      <c r="C3" s="486"/>
      <c r="D3" s="67" t="s">
        <v>64</v>
      </c>
      <c r="E3" s="240" t="s">
        <v>66</v>
      </c>
      <c r="F3" s="67" t="s">
        <v>166</v>
      </c>
      <c r="G3" s="67" t="s">
        <v>167</v>
      </c>
      <c r="H3" s="187" t="s">
        <v>183</v>
      </c>
    </row>
    <row r="4" spans="1:8" ht="15" customHeight="1">
      <c r="A4" s="1"/>
      <c r="B4" s="193">
        <v>21000</v>
      </c>
      <c r="C4" s="194" t="s">
        <v>185</v>
      </c>
      <c r="D4" s="195"/>
      <c r="E4" s="242"/>
      <c r="F4" s="242"/>
      <c r="G4" s="242"/>
      <c r="H4" s="245"/>
    </row>
    <row r="5" spans="1:8" ht="27" customHeight="1">
      <c r="A5" s="1"/>
      <c r="B5" s="200">
        <v>21100</v>
      </c>
      <c r="C5" s="201" t="s">
        <v>149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150</v>
      </c>
      <c r="D6" s="217">
        <v>21110</v>
      </c>
      <c r="E6" s="326">
        <f>'Portfelis(001-2)'!F13+'Portfelis(002-2)'!F13+'Portfelis(003-2)'!F11+'Portfelis(004-2)'!F11+'Portfelis(005-2)'!F11</f>
        <v>177</v>
      </c>
      <c r="F6" s="326">
        <f>'Portfelis(001-2)'!G13+'Portfelis(002-2)'!G13+'Portfelis(003-2)'!G11+'Portfelis(004-2)'!G11+'Portfelis(005-2)'!G11</f>
        <v>120407.57</v>
      </c>
      <c r="G6" s="326">
        <f>'Portfelis(001-2)'!H13+'Portfelis(002-2)'!H13+'Portfelis(003-2)'!H11+'Portfelis(004-2)'!H11+'Portfelis(005-2)'!H11</f>
        <v>121534.15</v>
      </c>
      <c r="H6" s="328">
        <f>IF(G6=0,0,G6/'Aktivi_Saistibas(Kopa)'!$F$19*100)</f>
        <v>4.282484187045025</v>
      </c>
    </row>
    <row r="7" spans="1:8" ht="15" customHeight="1">
      <c r="A7" s="1"/>
      <c r="B7" s="200">
        <v>21120</v>
      </c>
      <c r="C7" s="221" t="s">
        <v>155</v>
      </c>
      <c r="D7" s="217">
        <v>21120</v>
      </c>
      <c r="E7" s="326">
        <f>'Portfelis(001-2)'!F44+'Portfelis(002-2)'!F36+'Portfelis(003-2)'!F16+'Portfelis(004-2)'!F16+'Portfelis(005-2)'!F16</f>
        <v>800</v>
      </c>
      <c r="F7" s="326">
        <f>'Portfelis(001-2)'!G44+'Portfelis(002-2)'!G36+'Portfelis(003-2)'!G16+'Portfelis(004-2)'!G16+'Portfelis(005-2)'!G16</f>
        <v>534229.3300000001</v>
      </c>
      <c r="G7" s="326">
        <f>'Portfelis(001-2)'!H44+'Portfelis(002-2)'!H36+'Portfelis(003-2)'!H16+'Portfelis(004-2)'!H16+'Portfelis(005-2)'!H16</f>
        <v>529257.6</v>
      </c>
      <c r="H7" s="328">
        <f>IF(G7=0,0,G7/'Aktivi_Saistibas(Kopa)'!$F$19*100)</f>
        <v>18.649386224969696</v>
      </c>
    </row>
    <row r="8" spans="1:8" ht="14.25" customHeight="1">
      <c r="A8" s="1"/>
      <c r="B8" s="200">
        <v>21130</v>
      </c>
      <c r="C8" s="221" t="s">
        <v>158</v>
      </c>
      <c r="D8" s="217">
        <v>21130</v>
      </c>
      <c r="E8" s="326">
        <f>'Portfelis(001-2)'!F50+'Portfelis(002-2)'!F40+'Portfelis(003-2)'!F21+'Portfelis(004-2)'!F21+'Portfelis(005-2)'!F21</f>
        <v>69</v>
      </c>
      <c r="F8" s="326">
        <f>'Portfelis(001-2)'!G50+'Portfelis(002-2)'!G40+'Portfelis(003-2)'!G21+'Portfelis(004-2)'!G21+'Portfelis(005-2)'!G21</f>
        <v>70016.93999999999</v>
      </c>
      <c r="G8" s="326">
        <f>'Portfelis(001-2)'!H50+'Portfelis(002-2)'!H40+'Portfelis(003-2)'!H21+'Portfelis(004-2)'!H21+'Portfelis(005-2)'!H21</f>
        <v>70852.74</v>
      </c>
      <c r="H8" s="328">
        <f>IF(G8=0,0,G8/'Aktivi_Saistibas(Kopa)'!$F$19*100)</f>
        <v>2.4966294548389287</v>
      </c>
    </row>
    <row r="9" spans="1:8" ht="11.25" customHeight="1">
      <c r="A9" s="1"/>
      <c r="B9" s="166"/>
      <c r="C9" s="161" t="s">
        <v>187</v>
      </c>
      <c r="D9" s="76">
        <v>21000</v>
      </c>
      <c r="E9" s="329">
        <f>SUM(E6:E8)</f>
        <v>1046</v>
      </c>
      <c r="F9" s="329">
        <f>SUM(F6:F8)</f>
        <v>724653.8400000001</v>
      </c>
      <c r="G9" s="329">
        <f>SUM(G6:G8)</f>
        <v>721644.49</v>
      </c>
      <c r="H9" s="330">
        <f>IF(G9=0,0,G9/'Aktivi_Saistibas(Kopa)'!$F$19*100)</f>
        <v>25.428499866853656</v>
      </c>
    </row>
    <row r="10" spans="1:8" ht="15" customHeight="1">
      <c r="A10" s="1"/>
      <c r="B10" s="230">
        <v>21200</v>
      </c>
      <c r="C10" s="231" t="s">
        <v>162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163</v>
      </c>
      <c r="D11" s="217">
        <v>21210</v>
      </c>
      <c r="E11" s="326">
        <f>'Portfelis(001-2)'!F65+'Portfelis(002-2)'!F45+'Portfelis(003-2)'!F28+'Portfelis(004-2)'!F28+'Portfelis(005-2)'!F28</f>
        <v>8834</v>
      </c>
      <c r="F11" s="326">
        <f>'Portfelis(001-2)'!G65+'Portfelis(002-2)'!G45+'Portfelis(003-2)'!G28+'Portfelis(004-2)'!G28+'Portfelis(005-2)'!G28</f>
        <v>49815.43</v>
      </c>
      <c r="G11" s="326">
        <f>'Portfelis(001-2)'!H65+'Portfelis(002-2)'!H45+'Portfelis(003-2)'!H28+'Portfelis(004-2)'!H28+'Portfelis(005-2)'!H28</f>
        <v>54184.865</v>
      </c>
      <c r="H11" s="328">
        <f>IF(G11=0,0,G11/'Aktivi_Saistibas(Kopa)'!$F$19*100)</f>
        <v>1.909305553539227</v>
      </c>
    </row>
    <row r="12" spans="1:8" ht="15.75" customHeight="1">
      <c r="A12" s="1"/>
      <c r="B12" s="200">
        <v>21220</v>
      </c>
      <c r="C12" s="207" t="s">
        <v>164</v>
      </c>
      <c r="D12" s="217">
        <v>21220</v>
      </c>
      <c r="E12" s="326">
        <f>'Portfelis(001-2)'!F68+'Portfelis(002-2)'!F48+'Portfelis(003-2)'!F33+'Portfelis(004-2)'!F33+'Portfelis(005-2)'!F33</f>
        <v>0</v>
      </c>
      <c r="F12" s="326">
        <f>'Portfelis(001-2)'!G68+'Portfelis(002-2)'!G48+'Portfelis(003-2)'!G33+'Portfelis(004-2)'!G33+'Portfelis(005-2)'!G33</f>
        <v>0</v>
      </c>
      <c r="G12" s="326">
        <f>'Portfelis(001-2)'!H68+'Portfelis(002-2)'!H48+'Portfelis(003-2)'!H33+'Portfelis(004-2)'!H33+'Portfelis(005-2)'!H33</f>
        <v>0</v>
      </c>
      <c r="H12" s="328">
        <f>IF(G12=0,0,G12/'Aktivi_Saistibas(Kopa)'!$F$19*100)</f>
        <v>0</v>
      </c>
    </row>
    <row r="13" spans="1:8" ht="12.75">
      <c r="A13" s="1"/>
      <c r="B13" s="166"/>
      <c r="C13" s="190" t="s">
        <v>188</v>
      </c>
      <c r="D13" s="76">
        <v>21200</v>
      </c>
      <c r="E13" s="329">
        <f>SUM(E11:E12)</f>
        <v>8834</v>
      </c>
      <c r="F13" s="329">
        <f>SUM(F11:F12)</f>
        <v>49815.43</v>
      </c>
      <c r="G13" s="329">
        <f>SUM(G11:G12)</f>
        <v>54184.865</v>
      </c>
      <c r="H13" s="330">
        <f>IF(G13=0,0,G13/'Aktivi_Saistibas(Kopa)'!$F$19*100)</f>
        <v>1.909305553539227</v>
      </c>
    </row>
    <row r="14" spans="1:8" ht="15.75" customHeight="1">
      <c r="A14" s="1"/>
      <c r="B14" s="200">
        <v>21300</v>
      </c>
      <c r="C14" s="201" t="s">
        <v>168</v>
      </c>
      <c r="D14" s="76">
        <v>21300</v>
      </c>
      <c r="E14" s="329">
        <f>'Portfelis(001-2)'!F79+'Portfelis(002-2)'!F52+'Portfelis(003-2)'!F39+'Portfelis(004-2)'!F39+'Portfelis(005-2)'!F39</f>
        <v>44893.773817999994</v>
      </c>
      <c r="F14" s="329">
        <f>'Portfelis(001-2)'!G79+'Portfelis(002-2)'!G52+'Portfelis(003-2)'!G39+'Portfelis(004-2)'!G39+'Portfelis(005-2)'!G39</f>
        <v>153673.58000000002</v>
      </c>
      <c r="G14" s="329">
        <f>'Portfelis(001-2)'!H79+'Portfelis(002-2)'!H52+'Portfelis(003-2)'!H39+'Portfelis(004-2)'!H39+'Portfelis(005-2)'!H39</f>
        <v>162501.58893099998</v>
      </c>
      <c r="H14" s="330">
        <f>IF(G14=0,0,G14/'Aktivi_Saistibas(Kopa)'!$F$19*100)</f>
        <v>5.726048892156635</v>
      </c>
    </row>
    <row r="15" spans="1:8" ht="12.75">
      <c r="A15" s="1"/>
      <c r="B15" s="230">
        <v>21400</v>
      </c>
      <c r="C15" s="231" t="s">
        <v>81</v>
      </c>
      <c r="D15" s="76">
        <v>21400</v>
      </c>
      <c r="E15" s="329">
        <f>'Portfelis(001-2)'!F82+'Portfelis(002-2)'!F55+'Portfelis(003-2)'!F44+'Portfelis(004-2)'!F44+'Portfelis(005-2)'!F44</f>
        <v>0</v>
      </c>
      <c r="F15" s="329">
        <f>'Portfelis(001-2)'!G82+'Portfelis(002-2)'!G55+'Portfelis(003-2)'!G44+'Portfelis(004-2)'!G44+'Portfelis(005-2)'!G44</f>
        <v>0</v>
      </c>
      <c r="G15" s="329">
        <f>'Portfelis(001-2)'!H82+'Portfelis(002-2)'!H55+'Portfelis(003-2)'!H44+'Portfelis(004-2)'!H44+'Portfelis(005-2)'!H44</f>
        <v>0</v>
      </c>
      <c r="H15" s="330">
        <f>IF(G15=0,0,G15/'Aktivi_Saistibas(Kopa)'!$F$19*100)</f>
        <v>0</v>
      </c>
    </row>
    <row r="16" spans="1:8" ht="24" customHeight="1">
      <c r="A16" s="1"/>
      <c r="B16" s="183"/>
      <c r="C16" s="249" t="s">
        <v>189</v>
      </c>
      <c r="D16" s="78">
        <v>21000</v>
      </c>
      <c r="E16" s="331">
        <f>E9+E13+E14+E15</f>
        <v>54773.773817999994</v>
      </c>
      <c r="F16" s="331">
        <f>F9+F13+F14+F15</f>
        <v>928142.8500000001</v>
      </c>
      <c r="G16" s="331">
        <f>G9+G13+G14+G15</f>
        <v>938330.943931</v>
      </c>
      <c r="H16" s="339">
        <f>IF(G16=0,0,G16/'Aktivi_Saistibas(Kopa)'!$F$19*100)</f>
        <v>33.06385431254951</v>
      </c>
    </row>
    <row r="17" spans="1:8" ht="24.75" customHeight="1">
      <c r="A17" s="1"/>
      <c r="B17" s="200">
        <v>22000</v>
      </c>
      <c r="C17" s="248" t="s">
        <v>190</v>
      </c>
      <c r="D17" s="341"/>
      <c r="E17" s="273"/>
      <c r="F17" s="273"/>
      <c r="G17" s="273"/>
      <c r="H17" s="282"/>
    </row>
    <row r="18" spans="1:8" ht="28.5" customHeight="1">
      <c r="A18" s="1"/>
      <c r="B18" s="200">
        <v>22100</v>
      </c>
      <c r="C18" s="201" t="s">
        <v>149</v>
      </c>
      <c r="D18" s="202"/>
      <c r="E18" s="273"/>
      <c r="F18" s="273"/>
      <c r="G18" s="273"/>
      <c r="H18" s="282"/>
    </row>
    <row r="19" spans="1:8" ht="14.25" customHeight="1">
      <c r="A19" s="1"/>
      <c r="B19" s="200">
        <v>22110</v>
      </c>
      <c r="C19" s="207" t="s">
        <v>150</v>
      </c>
      <c r="D19" s="217">
        <v>22110</v>
      </c>
      <c r="E19" s="326">
        <f>'Portfelis(001-2)'!F89+'Portfelis(002-2)'!F62+'Portfelis(003-2)'!F55+'Portfelis(004-2)'!F55+'Portfelis(005-2)'!F55</f>
        <v>0</v>
      </c>
      <c r="F19" s="326">
        <f>'Portfelis(001-2)'!G89+'Portfelis(002-2)'!G62+'Portfelis(003-2)'!G55+'Portfelis(004-2)'!G55+'Portfelis(005-2)'!G55</f>
        <v>0</v>
      </c>
      <c r="G19" s="326">
        <f>'Portfelis(001-2)'!H89+'Portfelis(002-2)'!H62+'Portfelis(003-2)'!H55+'Portfelis(004-2)'!H55+'Portfelis(005-2)'!H55</f>
        <v>0</v>
      </c>
      <c r="H19" s="328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155</v>
      </c>
      <c r="D20" s="217">
        <v>22120</v>
      </c>
      <c r="E20" s="326">
        <f>'Portfelis(001-2)'!F92+'Portfelis(002-2)'!F65+'Portfelis(003-2)'!F60+'Portfelis(004-2)'!F60+'Portfelis(005-2)'!F60</f>
        <v>0</v>
      </c>
      <c r="F20" s="326">
        <f>'Portfelis(001-2)'!G92+'Portfelis(002-2)'!G65+'Portfelis(003-2)'!G60+'Portfelis(004-2)'!G60+'Portfelis(005-2)'!G60</f>
        <v>0</v>
      </c>
      <c r="G20" s="326">
        <f>'Portfelis(001-2)'!H92+'Portfelis(002-2)'!H65+'Portfelis(003-2)'!H60+'Portfelis(004-2)'!H60+'Portfelis(005-2)'!H60</f>
        <v>0</v>
      </c>
      <c r="H20" s="328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158</v>
      </c>
      <c r="D21" s="217">
        <v>22130</v>
      </c>
      <c r="E21" s="326">
        <f>'Portfelis(001-2)'!F95+'Portfelis(002-2)'!F68+'Portfelis(003-2)'!F65+'Portfelis(004-2)'!F65+'Portfelis(005-2)'!F65</f>
        <v>0</v>
      </c>
      <c r="F21" s="326">
        <f>'Portfelis(001-2)'!G95+'Portfelis(002-2)'!G68+'Portfelis(003-2)'!G65+'Portfelis(004-2)'!G65+'Portfelis(005-2)'!G65</f>
        <v>0</v>
      </c>
      <c r="G21" s="326">
        <f>'Portfelis(001-2)'!H95+'Portfelis(002-2)'!H68+'Portfelis(003-2)'!H65+'Portfelis(004-2)'!H65+'Portfelis(005-2)'!H65</f>
        <v>0</v>
      </c>
      <c r="H21" s="328">
        <f>IF(G21=0,0,G21/'Aktivi_Saistibas(Kopa)'!$F$19*100)</f>
        <v>0</v>
      </c>
    </row>
    <row r="22" spans="1:8" ht="12.75">
      <c r="A22" s="1"/>
      <c r="B22" s="166"/>
      <c r="C22" s="190" t="s">
        <v>191</v>
      </c>
      <c r="D22" s="76">
        <v>22100</v>
      </c>
      <c r="E22" s="329">
        <f>SUM(E19:E21)</f>
        <v>0</v>
      </c>
      <c r="F22" s="329">
        <f>SUM(F19:F21)</f>
        <v>0</v>
      </c>
      <c r="G22" s="329">
        <f>SUM(G19:G21)</f>
        <v>0</v>
      </c>
      <c r="H22" s="330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162</v>
      </c>
      <c r="D23" s="238"/>
      <c r="E23" s="284"/>
      <c r="F23" s="284"/>
      <c r="G23" s="284"/>
      <c r="H23" s="285"/>
    </row>
    <row r="24" spans="1:8" ht="17.25" customHeight="1">
      <c r="A24" s="1"/>
      <c r="B24" s="200">
        <v>22210</v>
      </c>
      <c r="C24" s="207" t="s">
        <v>163</v>
      </c>
      <c r="D24" s="217">
        <v>22210</v>
      </c>
      <c r="E24" s="326">
        <f>'Portfelis(001-2)'!F100+'Portfelis(002-2)'!F73+'Portfelis(003-2)'!F72+'Portfelis(004-2)'!F72+'Portfelis(005-2)'!F72</f>
        <v>0</v>
      </c>
      <c r="F24" s="326">
        <f>'Portfelis(001-2)'!G100+'Portfelis(002-2)'!G73+'Portfelis(003-2)'!G72+'Portfelis(004-2)'!G72+'Portfelis(005-2)'!G72</f>
        <v>0</v>
      </c>
      <c r="G24" s="326">
        <f>'Portfelis(001-2)'!H100+'Portfelis(002-2)'!H73+'Portfelis(003-2)'!H72+'Portfelis(004-2)'!H72+'Portfelis(005-2)'!H72</f>
        <v>0</v>
      </c>
      <c r="H24" s="328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164</v>
      </c>
      <c r="D25" s="217">
        <v>22220</v>
      </c>
      <c r="E25" s="326">
        <f>'Portfelis(001-2)'!F103+'Portfelis(002-2)'!F76+'Portfelis(003-2)'!F77+'Portfelis(004-2)'!F77+'Portfelis(005-2)'!F77</f>
        <v>0</v>
      </c>
      <c r="F25" s="326">
        <f>'Portfelis(001-2)'!G103+'Portfelis(002-2)'!G76+'Portfelis(003-2)'!G77+'Portfelis(004-2)'!G77+'Portfelis(005-2)'!G77</f>
        <v>0</v>
      </c>
      <c r="G25" s="326">
        <f>'Portfelis(001-2)'!H103+'Portfelis(002-2)'!H76+'Portfelis(003-2)'!H77+'Portfelis(004-2)'!H77+'Portfelis(005-2)'!H77</f>
        <v>0</v>
      </c>
      <c r="H25" s="328">
        <f>IF(G25=0,0,G25/'Aktivi_Saistibas(Kopa)'!$F$19*100)</f>
        <v>0</v>
      </c>
    </row>
    <row r="26" spans="1:8" ht="12.75">
      <c r="A26" s="1"/>
      <c r="B26" s="166"/>
      <c r="C26" s="190" t="s">
        <v>188</v>
      </c>
      <c r="D26" s="76">
        <v>22200</v>
      </c>
      <c r="E26" s="329">
        <f>SUM(E24:E25)</f>
        <v>0</v>
      </c>
      <c r="F26" s="329">
        <f>SUM(F24:F25)</f>
        <v>0</v>
      </c>
      <c r="G26" s="329">
        <f>SUM(G24:G25)</f>
        <v>0</v>
      </c>
      <c r="H26" s="330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168</v>
      </c>
      <c r="D27" s="76">
        <v>22300</v>
      </c>
      <c r="E27" s="329">
        <f>'Portfelis(001-2)'!F107+'Portfelis(002-2)'!F80+'Portfelis(003-2)'!F83+'Portfelis(004-2)'!F83+'Portfelis(005-2)'!F83</f>
        <v>0</v>
      </c>
      <c r="F27" s="329">
        <f>'Portfelis(001-2)'!G107+'Portfelis(002-2)'!G80+'Portfelis(003-2)'!G83+'Portfelis(004-2)'!G83+'Portfelis(005-2)'!G83</f>
        <v>0</v>
      </c>
      <c r="G27" s="329">
        <f>'Portfelis(001-2)'!H107+'Portfelis(002-2)'!H80+'Portfelis(003-2)'!H83+'Portfelis(004-2)'!H83+'Portfelis(005-2)'!H83</f>
        <v>0</v>
      </c>
      <c r="H27" s="330">
        <f>IF(G27=0,0,G27/'Aktivi_Saistibas(Kopa)'!$F$19*100)</f>
        <v>0</v>
      </c>
    </row>
    <row r="28" spans="1:8" ht="12.75">
      <c r="A28" s="1"/>
      <c r="B28" s="230">
        <v>22400</v>
      </c>
      <c r="C28" s="231" t="s">
        <v>81</v>
      </c>
      <c r="D28" s="76">
        <v>22400</v>
      </c>
      <c r="E28" s="329">
        <f>'Portfelis(001-2)'!F110+'Portfelis(002-2)'!F83+'Portfelis(003-2)'!F88+'Portfelis(004-2)'!F88+'Portfelis(005-2)'!F88</f>
        <v>0</v>
      </c>
      <c r="F28" s="329">
        <f>'Portfelis(001-2)'!G110+'Portfelis(002-2)'!G83+'Portfelis(003-2)'!G88+'Portfelis(004-2)'!G88+'Portfelis(005-2)'!G88</f>
        <v>0</v>
      </c>
      <c r="G28" s="329">
        <f>'Portfelis(001-2)'!H110+'Portfelis(002-2)'!H83+'Portfelis(003-2)'!H88+'Portfelis(004-2)'!H88+'Portfelis(005-2)'!H88</f>
        <v>0</v>
      </c>
      <c r="H28" s="330">
        <f>IF(G28=0,0,G28/'Aktivi_Saistibas(Kopa)'!$F$19*100)</f>
        <v>0</v>
      </c>
    </row>
    <row r="29" spans="1:8" ht="27.75" customHeight="1">
      <c r="A29" s="1"/>
      <c r="B29" s="183"/>
      <c r="C29" s="191" t="s">
        <v>192</v>
      </c>
      <c r="D29" s="78">
        <v>22000</v>
      </c>
      <c r="E29" s="331">
        <f>E22+E26+E27+E28</f>
        <v>0</v>
      </c>
      <c r="F29" s="331">
        <f>F22+F26+F27+F28</f>
        <v>0</v>
      </c>
      <c r="G29" s="331">
        <f>G22+G26+G27+G28</f>
        <v>0</v>
      </c>
      <c r="H29" s="339">
        <f>IF(G29=0,0,G29/'Aktivi_Saistibas(Kopa)'!$F$19*100)</f>
        <v>0</v>
      </c>
    </row>
    <row r="30" spans="1:8" ht="12.75">
      <c r="A30" s="1"/>
      <c r="B30" s="200">
        <v>23000</v>
      </c>
      <c r="C30" s="288" t="s">
        <v>193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149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150</v>
      </c>
      <c r="D32" s="217">
        <v>23110</v>
      </c>
      <c r="E32" s="326">
        <f>'Portfelis(001-2)'!F117+'Portfelis(002-2)'!F90+'Portfelis(003-2)'!F99+'Portfelis(004-2)'!F99+'Portfelis(005-2)'!F99</f>
        <v>0</v>
      </c>
      <c r="F32" s="326">
        <f>'Portfelis(001-2)'!G117+'Portfelis(002-2)'!G90+'Portfelis(003-2)'!G99+'Portfelis(004-2)'!G99+'Portfelis(005-2)'!G99</f>
        <v>0</v>
      </c>
      <c r="G32" s="326">
        <f>'Portfelis(001-2)'!H117+'Portfelis(002-2)'!H90+'Portfelis(003-2)'!H99+'Portfelis(004-2)'!H99+'Portfelis(005-2)'!H99</f>
        <v>0</v>
      </c>
      <c r="H32" s="328">
        <f>IF(G32=0,0,G32/'Aktivi_Saistibas(Kopa)'!$F$19*100)</f>
        <v>0</v>
      </c>
    </row>
    <row r="33" spans="1:8" ht="12.75">
      <c r="A33" s="1"/>
      <c r="B33" s="200">
        <v>23120</v>
      </c>
      <c r="C33" s="207" t="s">
        <v>155</v>
      </c>
      <c r="D33" s="217">
        <v>23120</v>
      </c>
      <c r="E33" s="326">
        <f>'Portfelis(001-2)'!F120+'Portfelis(002-2)'!F93+'Portfelis(003-2)'!F104+'Portfelis(004-2)'!F104+'Portfelis(005-2)'!F104</f>
        <v>0</v>
      </c>
      <c r="F33" s="326">
        <f>'Portfelis(001-2)'!G120+'Portfelis(002-2)'!G93+'Portfelis(003-2)'!G104+'Portfelis(004-2)'!G104+'Portfelis(005-2)'!G104</f>
        <v>0</v>
      </c>
      <c r="G33" s="326">
        <f>'Portfelis(001-2)'!H120+'Portfelis(002-2)'!H93+'Portfelis(003-2)'!H104+'Portfelis(004-2)'!H104+'Portfelis(005-2)'!H104</f>
        <v>0</v>
      </c>
      <c r="H33" s="328">
        <f>IF(G33=0,0,G33/'Aktivi_Saistibas(Kopa)'!$F$19*100)</f>
        <v>0</v>
      </c>
    </row>
    <row r="34" spans="1:8" ht="12.75">
      <c r="A34" s="1"/>
      <c r="B34" s="200">
        <v>23130</v>
      </c>
      <c r="C34" s="207" t="s">
        <v>158</v>
      </c>
      <c r="D34" s="217">
        <v>23130</v>
      </c>
      <c r="E34" s="326">
        <f>'Portfelis(001-2)'!F123+'Portfelis(002-2)'!F96+'Portfelis(003-2)'!F109+'Portfelis(004-2)'!F109+'Portfelis(005-2)'!F109</f>
        <v>0</v>
      </c>
      <c r="F34" s="326">
        <f>'Portfelis(001-2)'!G123+'Portfelis(002-2)'!G96+'Portfelis(003-2)'!G109+'Portfelis(004-2)'!G109+'Portfelis(005-2)'!G109</f>
        <v>0</v>
      </c>
      <c r="G34" s="326">
        <f>'Portfelis(001-2)'!H123+'Portfelis(002-2)'!H96+'Portfelis(003-2)'!H109+'Portfelis(004-2)'!H109+'Portfelis(005-2)'!H109</f>
        <v>0</v>
      </c>
      <c r="H34" s="328">
        <f>IF(G34=0,0,G34/'Aktivi_Saistibas(Kopa)'!$F$19*100)</f>
        <v>0</v>
      </c>
    </row>
    <row r="35" spans="1:8" ht="12.75">
      <c r="A35" s="1"/>
      <c r="B35" s="166"/>
      <c r="C35" s="190" t="s">
        <v>194</v>
      </c>
      <c r="D35" s="76">
        <v>23100</v>
      </c>
      <c r="E35" s="329">
        <f>SUM(E32:E34)</f>
        <v>0</v>
      </c>
      <c r="F35" s="329">
        <f>SUM(F32:F34)</f>
        <v>0</v>
      </c>
      <c r="G35" s="329">
        <f>SUM(G32:G34)</f>
        <v>0</v>
      </c>
      <c r="H35" s="330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162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163</v>
      </c>
      <c r="D37" s="217">
        <v>23210</v>
      </c>
      <c r="E37" s="326">
        <f>'Portfelis(001-2)'!F128+'Portfelis(002-2)'!F101+'Portfelis(003-2)'!F116+'Portfelis(004-2)'!F116+'Portfelis(005-2)'!F116</f>
        <v>0</v>
      </c>
      <c r="F37" s="326">
        <f>'Portfelis(001-2)'!G128+'Portfelis(002-2)'!G101+'Portfelis(003-2)'!G116+'Portfelis(004-2)'!G116+'Portfelis(005-2)'!G116</f>
        <v>0</v>
      </c>
      <c r="G37" s="326">
        <f>'Portfelis(001-2)'!H128+'Portfelis(002-2)'!H101+'Portfelis(003-2)'!H116+'Portfelis(004-2)'!H116+'Portfelis(005-2)'!H116</f>
        <v>0</v>
      </c>
      <c r="H37" s="328">
        <f>IF(G37=0,0,G37/'Aktivi_Saistibas(Kopa)'!$F$19*100)</f>
        <v>0</v>
      </c>
    </row>
    <row r="38" spans="1:8" ht="12.75">
      <c r="A38" s="1"/>
      <c r="B38" s="200">
        <v>23220</v>
      </c>
      <c r="C38" s="207" t="s">
        <v>164</v>
      </c>
      <c r="D38" s="217">
        <v>23220</v>
      </c>
      <c r="E38" s="326">
        <f>'Portfelis(001-2)'!F131+'Portfelis(002-2)'!F104+'Portfelis(003-2)'!F121+'Portfelis(004-2)'!F121+'Portfelis(005-2)'!F121</f>
        <v>0</v>
      </c>
      <c r="F38" s="326">
        <f>'Portfelis(001-2)'!G131+'Portfelis(002-2)'!G104+'Portfelis(003-2)'!G121+'Portfelis(004-2)'!G121+'Portfelis(005-2)'!G121</f>
        <v>0</v>
      </c>
      <c r="G38" s="326">
        <f>'Portfelis(001-2)'!H131+'Portfelis(002-2)'!H104+'Portfelis(003-2)'!H121+'Portfelis(004-2)'!H121+'Portfelis(005-2)'!H121</f>
        <v>0</v>
      </c>
      <c r="H38" s="328">
        <f>IF(G38=0,0,G38/'Aktivi_Saistibas(Kopa)'!$F$19*100)</f>
        <v>0</v>
      </c>
    </row>
    <row r="39" spans="1:8" ht="12.75">
      <c r="A39" s="1"/>
      <c r="B39" s="166"/>
      <c r="C39" s="190" t="s">
        <v>188</v>
      </c>
      <c r="D39" s="76">
        <v>23200</v>
      </c>
      <c r="E39" s="329">
        <f>SUM(E37:E38)</f>
        <v>0</v>
      </c>
      <c r="F39" s="329">
        <f>SUM(F37:F38)</f>
        <v>0</v>
      </c>
      <c r="G39" s="329">
        <f>SUM(G37:G38)</f>
        <v>0</v>
      </c>
      <c r="H39" s="330">
        <f>IF(G39=0,0,G39/'Aktivi_Saistibas(Kopa)'!$F$19*100)</f>
        <v>0</v>
      </c>
    </row>
    <row r="40" spans="1:8" ht="12.75">
      <c r="A40" s="1"/>
      <c r="B40" s="200">
        <v>23300</v>
      </c>
      <c r="C40" s="201" t="s">
        <v>168</v>
      </c>
      <c r="D40" s="76">
        <v>23300</v>
      </c>
      <c r="E40" s="329">
        <f>'Portfelis(001-2)'!F135+'Portfelis(002-2)'!F108+'Portfelis(003-2)'!F127+'Portfelis(004-2)'!F127+'Portfelis(005-2)'!F127</f>
        <v>0</v>
      </c>
      <c r="F40" s="329">
        <f>'Portfelis(001-2)'!G135+'Portfelis(002-2)'!G108+'Portfelis(003-2)'!G127+'Portfelis(004-2)'!G127+'Portfelis(005-2)'!G127</f>
        <v>0</v>
      </c>
      <c r="G40" s="329">
        <f>'Portfelis(001-2)'!H135+'Portfelis(002-2)'!H108+'Portfelis(003-2)'!H127+'Portfelis(004-2)'!H127+'Portfelis(005-2)'!H127</f>
        <v>0</v>
      </c>
      <c r="H40" s="330">
        <f>IF(G40=0,0,G40/'Aktivi_Saistibas(Kopa)'!$F$19*100)</f>
        <v>0</v>
      </c>
    </row>
    <row r="41" spans="1:8" ht="12.75">
      <c r="A41" s="1"/>
      <c r="B41" s="230">
        <v>23400</v>
      </c>
      <c r="C41" s="231" t="s">
        <v>81</v>
      </c>
      <c r="D41" s="76">
        <v>23400</v>
      </c>
      <c r="E41" s="329">
        <f>'Portfelis(001-2)'!F142+'Portfelis(002-2)'!F115+'Portfelis(003-2)'!F138+'Portfelis(004-2)'!F138+'Portfelis(005-2)'!F138</f>
        <v>0</v>
      </c>
      <c r="F41" s="329">
        <f>'Portfelis(001-2)'!G142+'Portfelis(002-2)'!G115+'Portfelis(003-2)'!G138+'Portfelis(004-2)'!G138+'Portfelis(005-2)'!G138</f>
        <v>0</v>
      </c>
      <c r="G41" s="329">
        <f>'Portfelis(001-2)'!H142+'Portfelis(002-2)'!H115+'Portfelis(003-2)'!H138+'Portfelis(004-2)'!H138+'Portfelis(005-2)'!H138</f>
        <v>0</v>
      </c>
      <c r="H41" s="330">
        <f>IF(G41=0,0,G41/'Aktivi_Saistibas(Kopa)'!$F$19*100)</f>
        <v>0</v>
      </c>
    </row>
    <row r="42" spans="1:8" ht="13.5" customHeight="1">
      <c r="A42" s="1"/>
      <c r="B42" s="183"/>
      <c r="C42" s="191" t="s">
        <v>195</v>
      </c>
      <c r="D42" s="74">
        <v>23000</v>
      </c>
      <c r="E42" s="331">
        <f>E35+E39+E40+E41</f>
        <v>0</v>
      </c>
      <c r="F42" s="331">
        <f>F35+F39+F40+F41</f>
        <v>0</v>
      </c>
      <c r="G42" s="331">
        <f>G35+G39+G40+G41</f>
        <v>0</v>
      </c>
      <c r="H42" s="336">
        <f>IF(G42=0,0,G42/'Aktivi_Saistibas(Kopa)'!$F$19*100)</f>
        <v>0</v>
      </c>
    </row>
    <row r="43" spans="1:8" ht="12.75">
      <c r="A43" s="1"/>
      <c r="B43" s="200">
        <v>24000</v>
      </c>
      <c r="C43" s="231" t="s">
        <v>178</v>
      </c>
      <c r="D43" s="80">
        <v>24000</v>
      </c>
      <c r="E43" s="335">
        <f>'Portfelis(001-2)'!F142+'Portfelis(002-2)'!F115+'Portfelis(003-2)'!F138+'Portfelis(004-2)'!F138+'Portfelis(005-2)'!F138</f>
        <v>0</v>
      </c>
      <c r="F43" s="335">
        <f>'Portfelis(001-2)'!G142+'Portfelis(002-2)'!G115+'Portfelis(003-2)'!G138+'Portfelis(004-2)'!G138+'Portfelis(005-2)'!G138</f>
        <v>0</v>
      </c>
      <c r="G43" s="335">
        <f>'Portfelis(001-2)'!H142+'Portfelis(002-2)'!H115+'Portfelis(003-2)'!H138+'Portfelis(004-2)'!H138+'Portfelis(005-2)'!H138</f>
        <v>0</v>
      </c>
      <c r="H43" s="330">
        <f>IF(G43=0,0,G43/'Aktivi_Saistibas(Kopa)'!$F$19*100)</f>
        <v>0</v>
      </c>
    </row>
    <row r="44" spans="1:8" ht="14.25" customHeight="1">
      <c r="A44" s="1"/>
      <c r="B44" s="183"/>
      <c r="C44" s="191" t="s">
        <v>196</v>
      </c>
      <c r="D44" s="78">
        <v>20000</v>
      </c>
      <c r="E44" s="331">
        <f>E16+E29+E42+E43</f>
        <v>54773.773817999994</v>
      </c>
      <c r="F44" s="331">
        <f>F16+F29+F42+F43</f>
        <v>928142.8500000001</v>
      </c>
      <c r="G44" s="331">
        <f>G16+G29+G42+G43</f>
        <v>938330.943931</v>
      </c>
      <c r="H44" s="336">
        <f>IF(G44=0,0,G44/'Aktivi_Saistibas(Kopa)'!$F$19*100)</f>
        <v>33.06385431254951</v>
      </c>
    </row>
    <row r="45" spans="1:8" ht="14.25" customHeight="1" thickBot="1">
      <c r="A45" s="1"/>
      <c r="B45" s="294">
        <v>30000</v>
      </c>
      <c r="C45" s="256" t="s">
        <v>197</v>
      </c>
      <c r="D45" s="79">
        <v>30000</v>
      </c>
      <c r="E45" s="337">
        <f>'Portfelis(Kopa-1)'!E39+'Portfelis(Kopa-2)'!E44</f>
        <v>74583.77381799999</v>
      </c>
      <c r="F45" s="337">
        <f>'Portfelis(Kopa-1)'!F39+'Portfelis(Kopa-2)'!F44</f>
        <v>2591314.8200000003</v>
      </c>
      <c r="G45" s="337">
        <f>'Portfelis(Kopa-1)'!G39+'Portfelis(Kopa-2)'!G44</f>
        <v>2606546.777431</v>
      </c>
      <c r="H45" s="338">
        <f>IF(G45=0,0,G45/'Aktivi_Saistibas(Kopa)'!$F$19*100)</f>
        <v>91.84657445780816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C31">
      <selection activeCell="F33" sqref="F33:F34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 Parekss Aktīvais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1" t="s">
        <v>11</v>
      </c>
      <c r="C10" s="482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483" t="s">
        <v>13</v>
      </c>
      <c r="C11" s="482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08"/>
      <c r="F12" s="409"/>
    </row>
    <row r="13" spans="2:6" ht="12.75">
      <c r="B13" s="71"/>
      <c r="C13" s="160" t="s">
        <v>91</v>
      </c>
      <c r="D13" s="137" t="s">
        <v>92</v>
      </c>
      <c r="E13" s="138">
        <v>538.07</v>
      </c>
      <c r="F13" s="139">
        <v>6325.668369581431</v>
      </c>
    </row>
    <row r="14" spans="2:6" ht="12.75">
      <c r="B14" s="71"/>
      <c r="C14" s="160" t="s">
        <v>95</v>
      </c>
      <c r="D14" s="137" t="s">
        <v>93</v>
      </c>
      <c r="E14" s="138">
        <v>1616.2</v>
      </c>
      <c r="F14" s="139">
        <v>14416.081735018844</v>
      </c>
    </row>
    <row r="15" spans="2:6" ht="12.75">
      <c r="B15" s="71"/>
      <c r="C15" s="160" t="s">
        <v>96</v>
      </c>
      <c r="D15" s="137" t="s">
        <v>94</v>
      </c>
      <c r="E15" s="138"/>
      <c r="F15" s="140">
        <v>136.37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2154.27</v>
      </c>
      <c r="F17" s="143">
        <f>SUM(F13:F16)</f>
        <v>20878.120104600275</v>
      </c>
    </row>
    <row r="18" spans="2:6" ht="12.75">
      <c r="B18" s="70" t="s">
        <v>67</v>
      </c>
      <c r="C18" s="162" t="s">
        <v>99</v>
      </c>
      <c r="D18" s="144"/>
      <c r="E18" s="410"/>
      <c r="F18" s="411"/>
    </row>
    <row r="19" spans="2:6" ht="12.75">
      <c r="B19" s="71"/>
      <c r="C19" s="160" t="s">
        <v>100</v>
      </c>
      <c r="D19" s="137" t="s">
        <v>68</v>
      </c>
      <c r="E19" s="138">
        <v>0</v>
      </c>
      <c r="F19" s="139"/>
    </row>
    <row r="20" spans="2:6" ht="12.75">
      <c r="B20" s="71"/>
      <c r="C20" s="160" t="s">
        <v>105</v>
      </c>
      <c r="D20" s="137" t="s">
        <v>101</v>
      </c>
      <c r="E20" s="138">
        <v>405.09</v>
      </c>
      <c r="F20" s="139">
        <v>3353.02</v>
      </c>
    </row>
    <row r="21" spans="2:6" ht="12.75">
      <c r="B21" s="71"/>
      <c r="C21" s="160" t="s">
        <v>106</v>
      </c>
      <c r="D21" s="137" t="s">
        <v>102</v>
      </c>
      <c r="E21" s="138">
        <v>67.35</v>
      </c>
      <c r="F21" s="139">
        <v>721.41</v>
      </c>
    </row>
    <row r="22" spans="2:6" ht="12.75">
      <c r="B22" s="71"/>
      <c r="C22" s="160" t="s">
        <v>107</v>
      </c>
      <c r="D22" s="137" t="s">
        <v>103</v>
      </c>
      <c r="E22" s="138">
        <v>0</v>
      </c>
      <c r="F22" s="139">
        <v>0.75</v>
      </c>
    </row>
    <row r="23" spans="2:6" ht="12.75">
      <c r="B23" s="71"/>
      <c r="C23" s="160" t="s">
        <v>18</v>
      </c>
      <c r="D23" s="137" t="s">
        <v>104</v>
      </c>
      <c r="E23" s="138">
        <v>0</v>
      </c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472.43999999999994</v>
      </c>
      <c r="F24" s="145">
        <f>SUM(F19:F23)</f>
        <v>4075.18</v>
      </c>
    </row>
    <row r="25" spans="2:6" ht="15" customHeight="1">
      <c r="B25" s="70" t="s">
        <v>69</v>
      </c>
      <c r="C25" s="162" t="s">
        <v>109</v>
      </c>
      <c r="D25" s="144"/>
      <c r="E25" s="410"/>
      <c r="F25" s="411"/>
    </row>
    <row r="26" spans="2:6" ht="12.75">
      <c r="B26" s="71"/>
      <c r="C26" s="160" t="s">
        <v>110</v>
      </c>
      <c r="D26" s="137" t="s">
        <v>70</v>
      </c>
      <c r="E26" s="138">
        <v>1625</v>
      </c>
      <c r="F26" s="139">
        <v>72295.66</v>
      </c>
    </row>
    <row r="27" spans="2:6" ht="12.75">
      <c r="B27" s="71"/>
      <c r="C27" s="160" t="s">
        <v>114</v>
      </c>
      <c r="D27" s="137" t="s">
        <v>71</v>
      </c>
      <c r="E27" s="138">
        <v>1600</v>
      </c>
      <c r="F27" s="139">
        <v>72291.74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25</v>
      </c>
      <c r="F28" s="149">
        <f>F26-F27</f>
        <v>3.9199999999982538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-371.3999999999987</v>
      </c>
    </row>
    <row r="30" spans="2:6" ht="25.5">
      <c r="B30" s="71"/>
      <c r="C30" s="160" t="s">
        <v>117</v>
      </c>
      <c r="D30" s="137" t="s">
        <v>112</v>
      </c>
      <c r="E30" s="148">
        <f>E28+E29</f>
        <v>25</v>
      </c>
      <c r="F30" s="149">
        <f>F28+F29</f>
        <v>-367.4800000000005</v>
      </c>
    </row>
    <row r="31" spans="2:6" ht="12.75">
      <c r="B31" s="71"/>
      <c r="C31" s="160" t="s">
        <v>118</v>
      </c>
      <c r="D31" s="137" t="s">
        <v>113</v>
      </c>
      <c r="E31" s="138">
        <v>1709.44</v>
      </c>
      <c r="F31" s="140">
        <v>23603.298372981168</v>
      </c>
    </row>
    <row r="32" spans="2:6" ht="12.75">
      <c r="B32" s="72"/>
      <c r="C32" s="161" t="s">
        <v>119</v>
      </c>
      <c r="D32" s="141" t="s">
        <v>69</v>
      </c>
      <c r="E32" s="142">
        <f>E30+E31</f>
        <v>1734.44</v>
      </c>
      <c r="F32" s="143">
        <f>F30+F31</f>
        <v>23235.818372981168</v>
      </c>
    </row>
    <row r="33" spans="2:6" ht="12.75">
      <c r="B33" s="68" t="s">
        <v>76</v>
      </c>
      <c r="C33" s="163" t="s">
        <v>120</v>
      </c>
      <c r="D33" s="69" t="s">
        <v>76</v>
      </c>
      <c r="E33" s="146">
        <v>387.89</v>
      </c>
      <c r="F33" s="147">
        <v>-3878.594990000025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3804.16</v>
      </c>
      <c r="F35" s="153">
        <f>F17-F24+F32+F33-F34</f>
        <v>36160.16348758142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Sergejs Medvedevs, Roberts Idelsons,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workbookViewId="0" topLeftCell="D10">
      <selection activeCell="F18" sqref="F18:F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 Parekss Aktīvais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1" t="s">
        <v>11</v>
      </c>
      <c r="C10" s="482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483" t="s">
        <v>13</v>
      </c>
      <c r="C11" s="482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>
        <v>0</v>
      </c>
      <c r="F12" s="178">
        <f>'Aktivi_Saistibas(001)'!E31</f>
        <v>1614678.0688364077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>
        <v>47949.39464640793</v>
      </c>
      <c r="F13" s="179">
        <f>'Ien.,Izd.(001)'!F35</f>
        <v>36160.16348758142</v>
      </c>
    </row>
    <row r="14" spans="2:6" ht="25.5">
      <c r="B14" s="176" t="s">
        <v>69</v>
      </c>
      <c r="C14" s="163" t="s">
        <v>128</v>
      </c>
      <c r="D14" s="150" t="s">
        <v>69</v>
      </c>
      <c r="E14" s="75">
        <v>1579311.35</v>
      </c>
      <c r="F14" s="75">
        <v>674515.84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75">
        <v>12582.68</v>
      </c>
      <c r="F15" s="75">
        <v>36078.86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1614678.0646464082</v>
      </c>
      <c r="F16" s="181">
        <f>F13+F14-F15</f>
        <v>674597.1434875814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1614678.0646464082</v>
      </c>
      <c r="F17" s="423">
        <f>F12+F16</f>
        <v>2289275.2123239893</v>
      </c>
    </row>
    <row r="18" spans="2:6" ht="12.75">
      <c r="B18" s="68" t="s">
        <v>133</v>
      </c>
      <c r="C18" s="163" t="s">
        <v>134</v>
      </c>
      <c r="D18" s="69" t="s">
        <v>133</v>
      </c>
      <c r="E18" s="424">
        <v>0</v>
      </c>
      <c r="F18" s="424">
        <v>1510242.4621506</v>
      </c>
    </row>
    <row r="19" spans="2:6" ht="12.75">
      <c r="B19" s="68" t="s">
        <v>135</v>
      </c>
      <c r="C19" s="163" t="s">
        <v>136</v>
      </c>
      <c r="D19" s="69" t="s">
        <v>135</v>
      </c>
      <c r="E19" s="424">
        <v>1510242.4621506</v>
      </c>
      <c r="F19" s="424">
        <v>2101350.2046061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1.0691515497035426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5">
        <f>IF(E19=0,0,E17/E19)</f>
        <v>1.069151546929154</v>
      </c>
      <c r="F21" s="426">
        <f>IF(F19=0,0,F17/F19)</f>
        <v>1.0894305991005035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Sergejs Medvedevs, Roberts Idelsons,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124"/>
  <sheetViews>
    <sheetView zoomScale="75" zoomScaleNormal="75" workbookViewId="0" topLeftCell="A100">
      <selection activeCell="J117" sqref="J11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1" width="9.140625" style="1" customWidth="1"/>
    <col min="12" max="12" width="15.00390625" style="447" customWidth="1"/>
    <col min="13" max="13" width="11.57421875" style="1" customWidth="1"/>
    <col min="14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 Parekss Aktīvais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199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2004. gada 31.03.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8" customHeight="1" thickBot="1">
      <c r="B12" s="481" t="s">
        <v>11</v>
      </c>
      <c r="C12" s="482"/>
      <c r="D12" s="65" t="s">
        <v>12</v>
      </c>
      <c r="E12" s="65" t="s">
        <v>143</v>
      </c>
      <c r="F12" s="186" t="s">
        <v>144</v>
      </c>
      <c r="G12" s="65" t="s">
        <v>146</v>
      </c>
      <c r="H12" s="182" t="s">
        <v>145</v>
      </c>
      <c r="I12" s="26"/>
    </row>
    <row r="13" spans="2:9" ht="18" customHeight="1" thickBot="1">
      <c r="B13" s="483" t="s">
        <v>13</v>
      </c>
      <c r="C13" s="484"/>
      <c r="D13" s="29" t="s">
        <v>64</v>
      </c>
      <c r="E13" s="192" t="s">
        <v>63</v>
      </c>
      <c r="F13" s="29" t="s">
        <v>66</v>
      </c>
      <c r="G13" s="67" t="s">
        <v>166</v>
      </c>
      <c r="H13" s="187" t="s">
        <v>167</v>
      </c>
      <c r="I13" s="26"/>
    </row>
    <row r="14" spans="2:9" ht="25.5" customHeight="1">
      <c r="B14" s="193">
        <v>11000</v>
      </c>
      <c r="C14" s="194" t="s">
        <v>148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149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150</v>
      </c>
      <c r="D16" s="208"/>
      <c r="E16" s="209"/>
      <c r="F16" s="210"/>
      <c r="G16" s="205"/>
      <c r="H16" s="206"/>
      <c r="I16" s="53"/>
    </row>
    <row r="17" spans="2:12" ht="15">
      <c r="B17" s="211"/>
      <c r="C17" s="469" t="s">
        <v>151</v>
      </c>
      <c r="D17" s="470"/>
      <c r="E17" s="471">
        <v>346</v>
      </c>
      <c r="F17" s="472">
        <v>38246.45</v>
      </c>
      <c r="G17" s="472">
        <v>36363.71</v>
      </c>
      <c r="H17" s="233">
        <f>IF(G17=0,0,G17/'Aktivi_Saistibas(001)'!$F$19*100)</f>
        <v>1.5862342849922024</v>
      </c>
      <c r="I17" s="31"/>
      <c r="K17" s="446"/>
      <c r="L17" s="448"/>
    </row>
    <row r="18" spans="2:13" ht="15">
      <c r="B18" s="211"/>
      <c r="C18" s="469" t="s">
        <v>151</v>
      </c>
      <c r="D18" s="470"/>
      <c r="E18" s="471">
        <v>1020</v>
      </c>
      <c r="F18" s="472">
        <v>107378.14</v>
      </c>
      <c r="G18" s="472">
        <v>109052.66</v>
      </c>
      <c r="H18" s="233">
        <f>IF(G18=0,0,G18/'Aktivi_Saistibas(001)'!$F$19*100)</f>
        <v>4.757024741468837</v>
      </c>
      <c r="I18" s="53"/>
      <c r="K18"/>
      <c r="L18" s="446"/>
      <c r="M18" s="448"/>
    </row>
    <row r="19" spans="2:13" ht="15">
      <c r="B19" s="211"/>
      <c r="C19" s="469" t="s">
        <v>151</v>
      </c>
      <c r="D19" s="470"/>
      <c r="E19" s="471">
        <v>650</v>
      </c>
      <c r="F19" s="472">
        <v>72737.78</v>
      </c>
      <c r="G19" s="472">
        <v>70581.56</v>
      </c>
      <c r="H19" s="233">
        <f>IF(G19=0,0,G19/'Aktivi_Saistibas(001)'!$F$19*100)</f>
        <v>3.0788632502083595</v>
      </c>
      <c r="I19" s="53"/>
      <c r="K19"/>
      <c r="L19" s="446"/>
      <c r="M19" s="448"/>
    </row>
    <row r="20" spans="2:13" ht="15">
      <c r="B20" s="211"/>
      <c r="C20" s="469" t="s">
        <v>151</v>
      </c>
      <c r="D20" s="470"/>
      <c r="E20" s="471">
        <v>3214</v>
      </c>
      <c r="F20" s="472">
        <v>329281.35</v>
      </c>
      <c r="G20" s="472">
        <v>326314.52</v>
      </c>
      <c r="H20" s="233">
        <f>IF(G20=0,0,G20/'Aktivi_Saistibas(001)'!$F$19*100)</f>
        <v>14.234281356736531</v>
      </c>
      <c r="I20" s="53"/>
      <c r="K20"/>
      <c r="L20" s="446"/>
      <c r="M20" s="448"/>
    </row>
    <row r="21" spans="2:13" ht="15">
      <c r="B21" s="211"/>
      <c r="C21" s="469" t="s">
        <v>151</v>
      </c>
      <c r="D21" s="470"/>
      <c r="E21" s="471">
        <v>5</v>
      </c>
      <c r="F21" s="472">
        <v>484.5</v>
      </c>
      <c r="G21" s="472">
        <v>498.3</v>
      </c>
      <c r="H21" s="233">
        <f>IF(G21=0,0,G21/'Aktivi_Saistibas(001)'!$F$19*100)</f>
        <v>0.021736520949364475</v>
      </c>
      <c r="I21" s="53"/>
      <c r="K21"/>
      <c r="L21" s="446"/>
      <c r="M21" s="448"/>
    </row>
    <row r="22" spans="2:13" ht="15">
      <c r="B22" s="211"/>
      <c r="C22" s="469" t="s">
        <v>151</v>
      </c>
      <c r="D22" s="470"/>
      <c r="E22" s="471">
        <v>30</v>
      </c>
      <c r="F22" s="472">
        <v>21181.71</v>
      </c>
      <c r="G22" s="472">
        <v>21919.24</v>
      </c>
      <c r="H22" s="233">
        <f>IF(G22=0,0,G22/'Aktivi_Saistibas(001)'!$F$19*100)</f>
        <v>0.9561469384991929</v>
      </c>
      <c r="I22" s="53"/>
      <c r="K22"/>
      <c r="L22" s="446"/>
      <c r="M22" s="448"/>
    </row>
    <row r="23" spans="2:13" ht="15">
      <c r="B23" s="211"/>
      <c r="C23" s="469" t="s">
        <v>151</v>
      </c>
      <c r="D23" s="470"/>
      <c r="E23" s="471">
        <v>1780</v>
      </c>
      <c r="F23" s="472">
        <v>178742.86</v>
      </c>
      <c r="G23" s="472">
        <v>177705.31</v>
      </c>
      <c r="H23" s="233">
        <f>IF(G23=0,0,G23/'Aktivi_Saistibas(001)'!$F$19*100)</f>
        <v>7.751746324760804</v>
      </c>
      <c r="I23" s="53"/>
      <c r="K23"/>
      <c r="L23" s="446"/>
      <c r="M23" s="448"/>
    </row>
    <row r="24" spans="2:13" ht="15">
      <c r="B24" s="211"/>
      <c r="C24" s="469"/>
      <c r="D24" s="470"/>
      <c r="E24" s="471"/>
      <c r="F24" s="472"/>
      <c r="G24" s="472"/>
      <c r="H24" s="233"/>
      <c r="I24" s="53"/>
      <c r="K24"/>
      <c r="L24" s="446"/>
      <c r="M24" s="448"/>
    </row>
    <row r="25" spans="2:13" ht="15">
      <c r="B25" s="211"/>
      <c r="C25" s="216" t="s">
        <v>20</v>
      </c>
      <c r="D25" s="213"/>
      <c r="E25" s="214"/>
      <c r="F25" s="215"/>
      <c r="G25" s="215"/>
      <c r="H25" s="233">
        <f>IF(G25=0,0,G25/'Aktivi_Saistibas(001)'!$F$19*100)</f>
        <v>0</v>
      </c>
      <c r="I25" s="53"/>
      <c r="K25"/>
      <c r="L25" s="446"/>
      <c r="M25" s="448"/>
    </row>
    <row r="26" spans="2:13" ht="15">
      <c r="B26" s="211"/>
      <c r="C26" s="212" t="s">
        <v>154</v>
      </c>
      <c r="D26" s="217">
        <v>11110</v>
      </c>
      <c r="E26" s="218">
        <f>SUM(E17:E25)</f>
        <v>7045</v>
      </c>
      <c r="F26" s="218">
        <f>SUM(F17:F25)</f>
        <v>748052.7899999999</v>
      </c>
      <c r="G26" s="218">
        <f>SUM(G17:G25)</f>
        <v>742435.3</v>
      </c>
      <c r="H26" s="234">
        <f>IF(G26=0,0,G26/'Aktivi_Saistibas(001)'!$F$19*100)</f>
        <v>32.38603341761529</v>
      </c>
      <c r="I26" s="53"/>
      <c r="K26"/>
      <c r="L26"/>
      <c r="M26" s="450"/>
    </row>
    <row r="27" spans="2:13" ht="25.5">
      <c r="B27" s="200">
        <v>11120</v>
      </c>
      <c r="C27" s="221" t="s">
        <v>155</v>
      </c>
      <c r="D27" s="219"/>
      <c r="E27" s="220"/>
      <c r="F27" s="220"/>
      <c r="G27" s="205"/>
      <c r="H27" s="235"/>
      <c r="I27" s="31"/>
      <c r="K27"/>
      <c r="L27"/>
      <c r="M27" s="450"/>
    </row>
    <row r="28" spans="2:13" ht="15">
      <c r="B28" s="211"/>
      <c r="C28" s="222" t="s">
        <v>279</v>
      </c>
      <c r="D28" s="208"/>
      <c r="E28" s="215">
        <v>280</v>
      </c>
      <c r="F28" s="215">
        <v>28395.54</v>
      </c>
      <c r="G28" s="215">
        <v>29749.53</v>
      </c>
      <c r="H28" s="236">
        <f>IF(G28=0,0,G28/'Aktivi_Saistibas(001)'!$F$19*100)</f>
        <v>1.2977147944586531</v>
      </c>
      <c r="I28" s="31"/>
      <c r="K28"/>
      <c r="L28"/>
      <c r="M28" s="450"/>
    </row>
    <row r="29" spans="2:13" ht="15">
      <c r="B29" s="211"/>
      <c r="C29" s="222" t="s">
        <v>279</v>
      </c>
      <c r="D29" s="208"/>
      <c r="E29" s="215">
        <v>170</v>
      </c>
      <c r="F29" s="215">
        <v>19344.33</v>
      </c>
      <c r="G29" s="215">
        <v>17451.92</v>
      </c>
      <c r="H29" s="236">
        <f>IF(G29=0,0,G29/'Aktivi_Saistibas(001)'!$F$19*100)</f>
        <v>0.7612763890961928</v>
      </c>
      <c r="I29" s="53"/>
      <c r="K29"/>
      <c r="L29"/>
      <c r="M29" s="450"/>
    </row>
    <row r="30" spans="2:13" ht="15">
      <c r="B30" s="211"/>
      <c r="C30" s="222" t="s">
        <v>279</v>
      </c>
      <c r="D30" s="208"/>
      <c r="E30" s="215">
        <v>520</v>
      </c>
      <c r="F30" s="215">
        <v>52453.51</v>
      </c>
      <c r="G30" s="215">
        <v>52008.81</v>
      </c>
      <c r="H30" s="236">
        <f>IF(G30=0,0,G30/'Aktivi_Saistibas(001)'!$F$19*100)</f>
        <v>2.2686947383434006</v>
      </c>
      <c r="I30" s="53"/>
      <c r="K30"/>
      <c r="L30"/>
      <c r="M30" s="450"/>
    </row>
    <row r="31" spans="2:9" ht="15">
      <c r="B31" s="211"/>
      <c r="C31" s="222" t="s">
        <v>280</v>
      </c>
      <c r="D31" s="208"/>
      <c r="E31" s="215">
        <v>10</v>
      </c>
      <c r="F31" s="215">
        <v>10390</v>
      </c>
      <c r="G31" s="215">
        <v>10311.75</v>
      </c>
      <c r="H31" s="236">
        <f>IF(G31=0,0,G31/'Aktivi_Saistibas(001)'!$F$19*100)</f>
        <v>0.4498125023070623</v>
      </c>
      <c r="I31" s="53"/>
    </row>
    <row r="32" spans="2:9" ht="15">
      <c r="B32" s="211"/>
      <c r="C32" s="223" t="s">
        <v>20</v>
      </c>
      <c r="D32" s="208"/>
      <c r="E32" s="215"/>
      <c r="F32" s="215"/>
      <c r="G32" s="215"/>
      <c r="H32" s="236">
        <f>IF(G32=0,0,G32/'Aktivi_Saistibas(001)'!$F$19*100)</f>
        <v>0</v>
      </c>
      <c r="I32" s="53"/>
    </row>
    <row r="33" spans="2:9" ht="15">
      <c r="B33" s="211"/>
      <c r="C33" s="222" t="s">
        <v>154</v>
      </c>
      <c r="D33" s="217">
        <v>11120</v>
      </c>
      <c r="E33" s="218">
        <f>SUM(E28:E32)</f>
        <v>980</v>
      </c>
      <c r="F33" s="218">
        <f>SUM(F28:F32)</f>
        <v>110583.38</v>
      </c>
      <c r="G33" s="218">
        <f>SUM(G28:G32)</f>
        <v>109522.01</v>
      </c>
      <c r="H33" s="236">
        <f>IF(G33=0,0,G33/'Aktivi_Saistibas(001)'!$F$19*100)</f>
        <v>4.77749842420531</v>
      </c>
      <c r="I33" s="31"/>
    </row>
    <row r="34" spans="2:9" ht="15">
      <c r="B34" s="200">
        <v>11130</v>
      </c>
      <c r="C34" s="221" t="s">
        <v>158</v>
      </c>
      <c r="D34" s="208"/>
      <c r="E34" s="210"/>
      <c r="F34" s="210"/>
      <c r="G34" s="210"/>
      <c r="H34" s="235"/>
      <c r="I34" s="53"/>
    </row>
    <row r="35" spans="2:9" ht="15">
      <c r="B35" s="211"/>
      <c r="C35" s="223" t="s">
        <v>20</v>
      </c>
      <c r="D35" s="208"/>
      <c r="E35" s="215"/>
      <c r="F35" s="215"/>
      <c r="G35" s="215"/>
      <c r="H35" s="236">
        <f>IF(G35=0,0,G35/'Aktivi_Saistibas(001)'!$F$19*100)</f>
        <v>0</v>
      </c>
      <c r="I35" s="53"/>
    </row>
    <row r="36" spans="2:9" ht="15">
      <c r="B36" s="211"/>
      <c r="C36" s="222" t="s">
        <v>154</v>
      </c>
      <c r="D36" s="217">
        <v>11130</v>
      </c>
      <c r="E36" s="218">
        <f>SUM(E35:E35)</f>
        <v>0</v>
      </c>
      <c r="F36" s="218">
        <f>SUM(F35:F35)</f>
        <v>0</v>
      </c>
      <c r="G36" s="218">
        <f>SUM(G35:G35)</f>
        <v>0</v>
      </c>
      <c r="H36" s="236">
        <f>IF(G36=0,0,G36/'Aktivi_Saistibas(001)'!$F$19*100)</f>
        <v>0</v>
      </c>
      <c r="I36" s="53"/>
    </row>
    <row r="37" spans="2:9" ht="15">
      <c r="B37" s="166"/>
      <c r="C37" s="161" t="s">
        <v>161</v>
      </c>
      <c r="D37" s="76">
        <v>11100</v>
      </c>
      <c r="E37" s="229">
        <f>E26+E33+E36</f>
        <v>8025</v>
      </c>
      <c r="F37" s="229">
        <f>F26+F33+F36</f>
        <v>858636.1699999999</v>
      </c>
      <c r="G37" s="229">
        <f>G26+G33+G36</f>
        <v>851957.31</v>
      </c>
      <c r="H37" s="237">
        <f>IF(G37=0,0,G37/'Aktivi_Saistibas(001)'!$F$19*100)</f>
        <v>37.1635318418206</v>
      </c>
      <c r="I37" s="53"/>
    </row>
    <row r="38" spans="2:9" ht="25.5">
      <c r="B38" s="230">
        <v>11200</v>
      </c>
      <c r="C38" s="231" t="s">
        <v>162</v>
      </c>
      <c r="D38" s="238"/>
      <c r="E38" s="226"/>
      <c r="F38" s="226"/>
      <c r="G38" s="226"/>
      <c r="H38" s="232"/>
      <c r="I38" s="53"/>
    </row>
    <row r="39" spans="2:9" ht="25.5">
      <c r="B39" s="200">
        <v>11210</v>
      </c>
      <c r="C39" s="207" t="s">
        <v>163</v>
      </c>
      <c r="D39" s="208"/>
      <c r="E39" s="210"/>
      <c r="F39" s="210"/>
      <c r="G39" s="210"/>
      <c r="H39" s="224"/>
      <c r="I39" s="53"/>
    </row>
    <row r="40" spans="2:9" ht="15">
      <c r="B40" s="200"/>
      <c r="C40" s="212" t="s">
        <v>255</v>
      </c>
      <c r="D40" s="208"/>
      <c r="E40" s="215">
        <v>10000</v>
      </c>
      <c r="F40" s="215">
        <v>3410.2</v>
      </c>
      <c r="G40" s="215">
        <v>5300</v>
      </c>
      <c r="H40" s="236">
        <f>IF(G40=0,0,G40/'Aktivi_Saistibas(001)'!$F$19*100)</f>
        <v>0.2311931788714263</v>
      </c>
      <c r="I40" s="53"/>
    </row>
    <row r="41" spans="2:9" ht="15">
      <c r="B41" s="211"/>
      <c r="C41" s="216" t="s">
        <v>20</v>
      </c>
      <c r="D41" s="208"/>
      <c r="E41" s="215"/>
      <c r="F41" s="215"/>
      <c r="G41" s="215"/>
      <c r="H41" s="236">
        <f>IF(G41=0,0,G41/'Aktivi_Saistibas(001)'!$F$19*100)</f>
        <v>0</v>
      </c>
      <c r="I41" s="53"/>
    </row>
    <row r="42" spans="2:9" ht="15">
      <c r="B42" s="211"/>
      <c r="C42" s="212" t="s">
        <v>154</v>
      </c>
      <c r="D42" s="217">
        <v>11210</v>
      </c>
      <c r="E42" s="218">
        <f>SUM(E40:E41)</f>
        <v>10000</v>
      </c>
      <c r="F42" s="218">
        <f>SUM(F40:F41)</f>
        <v>3410.2</v>
      </c>
      <c r="G42" s="218">
        <f>SUM(G40:G41)</f>
        <v>5300</v>
      </c>
      <c r="H42" s="236">
        <f>IF(G42=0,0,G42/'Aktivi_Saistibas(001)'!$F$19*100)</f>
        <v>0.2311931788714263</v>
      </c>
      <c r="I42" s="53"/>
    </row>
    <row r="43" spans="2:9" ht="25.5">
      <c r="B43" s="200">
        <v>11220</v>
      </c>
      <c r="C43" s="207" t="s">
        <v>164</v>
      </c>
      <c r="D43" s="208"/>
      <c r="E43" s="210"/>
      <c r="F43" s="210"/>
      <c r="G43" s="210"/>
      <c r="H43" s="224"/>
      <c r="I43" s="53"/>
    </row>
    <row r="44" spans="2:9" ht="15">
      <c r="B44" s="211"/>
      <c r="C44" s="223" t="s">
        <v>20</v>
      </c>
      <c r="D44" s="208"/>
      <c r="E44" s="215"/>
      <c r="F44" s="215"/>
      <c r="G44" s="215"/>
      <c r="H44" s="236">
        <f>IF(G44=0,0,G44/'Aktivi_Saistibas(001)'!$F$19*100)</f>
        <v>0</v>
      </c>
      <c r="I44" s="53"/>
    </row>
    <row r="45" spans="2:9" ht="15">
      <c r="B45" s="211"/>
      <c r="C45" s="212" t="s">
        <v>154</v>
      </c>
      <c r="D45" s="217">
        <v>11220</v>
      </c>
      <c r="E45" s="218">
        <f>SUM(E44:E44)</f>
        <v>0</v>
      </c>
      <c r="F45" s="218">
        <f>SUM(F44:F44)</f>
        <v>0</v>
      </c>
      <c r="G45" s="218">
        <f>SUM(G44:G44)</f>
        <v>0</v>
      </c>
      <c r="H45" s="236">
        <f>IF(G45=0,0,G45/'Aktivi_Saistibas(001)'!$F$19*100)</f>
        <v>0</v>
      </c>
      <c r="I45" s="53"/>
    </row>
    <row r="46" spans="2:9" ht="17.25" customHeight="1" thickBot="1">
      <c r="B46" s="185"/>
      <c r="C46" s="251" t="s">
        <v>165</v>
      </c>
      <c r="D46" s="81">
        <v>11200</v>
      </c>
      <c r="E46" s="252">
        <f>E42+E45</f>
        <v>10000</v>
      </c>
      <c r="F46" s="252">
        <f>F42+F45</f>
        <v>3410.2</v>
      </c>
      <c r="G46" s="252">
        <f>G42+G45</f>
        <v>5300</v>
      </c>
      <c r="H46" s="253">
        <f>IF(G46=0,0,G46/'Aktivi_Saistibas(001)'!$F$19*100)</f>
        <v>0.2311931788714263</v>
      </c>
      <c r="I46" s="53"/>
    </row>
    <row r="47" spans="2:9" ht="25.5">
      <c r="B47" s="193">
        <v>11300</v>
      </c>
      <c r="C47" s="241" t="s">
        <v>168</v>
      </c>
      <c r="D47" s="244"/>
      <c r="E47" s="242"/>
      <c r="F47" s="242"/>
      <c r="G47" s="242"/>
      <c r="H47" s="245"/>
      <c r="I47" s="53"/>
    </row>
    <row r="48" spans="2:9" ht="15">
      <c r="B48" s="211"/>
      <c r="C48" s="216" t="s">
        <v>20</v>
      </c>
      <c r="D48" s="208"/>
      <c r="E48" s="215"/>
      <c r="F48" s="215"/>
      <c r="G48" s="215"/>
      <c r="H48" s="236">
        <f>IF(G48=0,0,G48/'Aktivi_Saistibas(001)'!$F$19*100)</f>
        <v>0</v>
      </c>
      <c r="I48" s="53"/>
    </row>
    <row r="49" spans="2:9" ht="15">
      <c r="B49" s="166"/>
      <c r="C49" s="243" t="s">
        <v>154</v>
      </c>
      <c r="D49" s="76">
        <v>11300</v>
      </c>
      <c r="E49" s="228">
        <f>SUM(E48:E48)</f>
        <v>0</v>
      </c>
      <c r="F49" s="228">
        <f>SUM(F48:F48)</f>
        <v>0</v>
      </c>
      <c r="G49" s="228">
        <f>SUM(G48:G48)</f>
        <v>0</v>
      </c>
      <c r="H49" s="239">
        <f>IF(G49=0,0,G49/'Aktivi_Saistibas(001)'!$F$19*100)</f>
        <v>0</v>
      </c>
      <c r="I49" s="53"/>
    </row>
    <row r="50" spans="2:9" ht="15">
      <c r="B50" s="230">
        <v>11400</v>
      </c>
      <c r="C50" s="231" t="s">
        <v>81</v>
      </c>
      <c r="D50" s="238"/>
      <c r="E50" s="226"/>
      <c r="F50" s="226"/>
      <c r="G50" s="226"/>
      <c r="H50" s="232"/>
      <c r="I50" s="53"/>
    </row>
    <row r="51" spans="2:9" ht="15">
      <c r="B51" s="211"/>
      <c r="C51" s="216" t="s">
        <v>20</v>
      </c>
      <c r="D51" s="208"/>
      <c r="E51" s="215"/>
      <c r="F51" s="215"/>
      <c r="G51" s="215"/>
      <c r="H51" s="236">
        <f>IF(G51=0,0,G51/'Aktivi_Saistibas(001)'!$F$19*100)</f>
        <v>0</v>
      </c>
      <c r="I51" s="53"/>
    </row>
    <row r="52" spans="2:9" ht="15.75" thickBot="1">
      <c r="B52" s="185"/>
      <c r="C52" s="254" t="s">
        <v>154</v>
      </c>
      <c r="D52" s="81">
        <v>11400</v>
      </c>
      <c r="E52" s="252">
        <f>SUM(E51:E51)</f>
        <v>0</v>
      </c>
      <c r="F52" s="252">
        <f>SUM(F51:F51)</f>
        <v>0</v>
      </c>
      <c r="G52" s="252">
        <f>SUM(G51:G51)</f>
        <v>0</v>
      </c>
      <c r="H52" s="253">
        <f>IF(G52=0,0,G52/'Aktivi_Saistibas(001)'!$F$19*100)</f>
        <v>0</v>
      </c>
      <c r="I52" s="53"/>
    </row>
    <row r="53" spans="2:9" ht="38.25">
      <c r="B53" s="468"/>
      <c r="C53" s="255" t="s">
        <v>174</v>
      </c>
      <c r="D53" s="77">
        <v>11000</v>
      </c>
      <c r="E53" s="258">
        <f>E37+E46+E49+E52</f>
        <v>18025</v>
      </c>
      <c r="F53" s="258">
        <f>F37+F46+F49+F52</f>
        <v>862046.3699999999</v>
      </c>
      <c r="G53" s="258">
        <f>G37+G46+G49+G52</f>
        <v>857257.31</v>
      </c>
      <c r="H53" s="259">
        <f>IF(G53=0,0,G53/'Aktivi_Saistibas(001)'!$F$19*100)</f>
        <v>37.39472502069203</v>
      </c>
      <c r="I53" s="53"/>
    </row>
    <row r="54" spans="2:9" ht="15">
      <c r="B54" s="230">
        <v>12000</v>
      </c>
      <c r="C54" s="248" t="s">
        <v>173</v>
      </c>
      <c r="D54" s="238"/>
      <c r="E54" s="226"/>
      <c r="F54" s="226"/>
      <c r="G54" s="226"/>
      <c r="H54" s="232"/>
      <c r="I54" s="53"/>
    </row>
    <row r="55" spans="2:9" ht="25.5">
      <c r="B55" s="200">
        <v>12100</v>
      </c>
      <c r="C55" s="201" t="s">
        <v>149</v>
      </c>
      <c r="D55" s="208"/>
      <c r="E55" s="210"/>
      <c r="F55" s="210"/>
      <c r="G55" s="210"/>
      <c r="H55" s="224"/>
      <c r="I55" s="53"/>
    </row>
    <row r="56" spans="2:9" ht="25.5">
      <c r="B56" s="200">
        <v>12110</v>
      </c>
      <c r="C56" s="207" t="s">
        <v>155</v>
      </c>
      <c r="D56" s="208"/>
      <c r="E56" s="210"/>
      <c r="F56" s="210"/>
      <c r="G56" s="210"/>
      <c r="H56" s="224"/>
      <c r="I56" s="53"/>
    </row>
    <row r="57" spans="2:9" ht="15">
      <c r="B57" s="211"/>
      <c r="C57" s="216" t="s">
        <v>20</v>
      </c>
      <c r="D57" s="208"/>
      <c r="E57" s="215"/>
      <c r="F57" s="215"/>
      <c r="G57" s="215"/>
      <c r="H57" s="236">
        <f>IF(G57=0,0,G57/'Aktivi_Saistibas(001)'!$F$19*100)</f>
        <v>0</v>
      </c>
      <c r="I57" s="53"/>
    </row>
    <row r="58" spans="2:9" ht="15">
      <c r="B58" s="211"/>
      <c r="C58" s="212" t="s">
        <v>154</v>
      </c>
      <c r="D58" s="217">
        <v>12110</v>
      </c>
      <c r="E58" s="218">
        <f>SUM(E57:E57)</f>
        <v>0</v>
      </c>
      <c r="F58" s="218">
        <f>SUM(F57:F57)</f>
        <v>0</v>
      </c>
      <c r="G58" s="218">
        <f>SUM(G57:G57)</f>
        <v>0</v>
      </c>
      <c r="H58" s="236">
        <f>IF(G58=0,0,G58/'Aktivi_Saistibas(001)'!$F$19*100)</f>
        <v>0</v>
      </c>
      <c r="I58" s="53"/>
    </row>
    <row r="59" spans="2:9" ht="15">
      <c r="B59" s="200">
        <v>12120</v>
      </c>
      <c r="C59" s="207" t="s">
        <v>184</v>
      </c>
      <c r="D59" s="208"/>
      <c r="E59" s="210"/>
      <c r="F59" s="210"/>
      <c r="G59" s="210"/>
      <c r="H59" s="224"/>
      <c r="I59" s="53"/>
    </row>
    <row r="60" spans="2:9" ht="15">
      <c r="B60" s="211"/>
      <c r="C60" s="216" t="s">
        <v>20</v>
      </c>
      <c r="D60" s="208"/>
      <c r="E60" s="215"/>
      <c r="F60" s="215"/>
      <c r="G60" s="215"/>
      <c r="H60" s="236">
        <f>IF(G60=0,0,G60/'Aktivi_Saistibas(001)'!$F$19*100)</f>
        <v>0</v>
      </c>
      <c r="I60" s="53"/>
    </row>
    <row r="61" spans="2:9" ht="15">
      <c r="B61" s="211"/>
      <c r="C61" s="212" t="s">
        <v>154</v>
      </c>
      <c r="D61" s="250">
        <v>12120</v>
      </c>
      <c r="E61" s="218">
        <f>SUM(E60:E60)</f>
        <v>0</v>
      </c>
      <c r="F61" s="218">
        <f>SUM(F60:F60)</f>
        <v>0</v>
      </c>
      <c r="G61" s="218">
        <f>SUM(G60:G60)</f>
        <v>0</v>
      </c>
      <c r="H61" s="236">
        <f>IF(G61=0,0,G61/'Aktivi_Saistibas(001)'!$F$19*100)</f>
        <v>0</v>
      </c>
      <c r="I61" s="53"/>
    </row>
    <row r="62" spans="2:9" ht="15">
      <c r="B62" s="166"/>
      <c r="C62" s="190" t="s">
        <v>175</v>
      </c>
      <c r="D62" s="76">
        <v>12100</v>
      </c>
      <c r="E62" s="228">
        <f>E58+E61</f>
        <v>0</v>
      </c>
      <c r="F62" s="228">
        <f>F58+F61</f>
        <v>0</v>
      </c>
      <c r="G62" s="228">
        <f>G58+G61</f>
        <v>0</v>
      </c>
      <c r="H62" s="239">
        <f>IF(G62=0,0,G62/'Aktivi_Saistibas(001)'!$F$19*100)</f>
        <v>0</v>
      </c>
      <c r="I62" s="53"/>
    </row>
    <row r="63" spans="2:9" ht="25.5">
      <c r="B63" s="230">
        <v>12200</v>
      </c>
      <c r="C63" s="231" t="s">
        <v>162</v>
      </c>
      <c r="D63" s="238"/>
      <c r="E63" s="226"/>
      <c r="F63" s="226"/>
      <c r="G63" s="226"/>
      <c r="H63" s="232"/>
      <c r="I63" s="53"/>
    </row>
    <row r="64" spans="2:9" ht="25.5">
      <c r="B64" s="200">
        <v>12210</v>
      </c>
      <c r="C64" s="207" t="s">
        <v>163</v>
      </c>
      <c r="D64" s="208"/>
      <c r="E64" s="210"/>
      <c r="F64" s="210"/>
      <c r="G64" s="210"/>
      <c r="H64" s="224"/>
      <c r="I64" s="53"/>
    </row>
    <row r="65" spans="2:9" ht="15">
      <c r="B65" s="211"/>
      <c r="C65" s="216" t="s">
        <v>20</v>
      </c>
      <c r="D65" s="208"/>
      <c r="E65" s="215"/>
      <c r="F65" s="215"/>
      <c r="G65" s="215"/>
      <c r="H65" s="236">
        <f>IF(G65=0,0,G65/'Aktivi_Saistibas(001)'!$F$19*100)</f>
        <v>0</v>
      </c>
      <c r="I65" s="53"/>
    </row>
    <row r="66" spans="2:9" ht="15">
      <c r="B66" s="211"/>
      <c r="C66" s="212" t="s">
        <v>154</v>
      </c>
      <c r="D66" s="217">
        <v>12210</v>
      </c>
      <c r="E66" s="218">
        <f>SUM(E65:E65)</f>
        <v>0</v>
      </c>
      <c r="F66" s="218">
        <f>SUM(F65:F65)</f>
        <v>0</v>
      </c>
      <c r="G66" s="218">
        <f>SUM(G65:G65)</f>
        <v>0</v>
      </c>
      <c r="H66" s="236">
        <f>IF(G66=0,0,G66/'Aktivi_Saistibas(001)'!$F$19*100)</f>
        <v>0</v>
      </c>
      <c r="I66" s="53"/>
    </row>
    <row r="67" spans="2:9" ht="25.5">
      <c r="B67" s="200">
        <v>12220</v>
      </c>
      <c r="C67" s="207" t="s">
        <v>164</v>
      </c>
      <c r="D67" s="208"/>
      <c r="E67" s="210"/>
      <c r="F67" s="210"/>
      <c r="G67" s="210"/>
      <c r="H67" s="224"/>
      <c r="I67" s="53"/>
    </row>
    <row r="68" spans="2:9" ht="15">
      <c r="B68" s="211"/>
      <c r="C68" s="216" t="s">
        <v>20</v>
      </c>
      <c r="D68" s="208"/>
      <c r="E68" s="215"/>
      <c r="F68" s="215"/>
      <c r="G68" s="215"/>
      <c r="H68" s="236">
        <f>IF(G68=0,0,G68/'Aktivi_Saistibas(001)'!$F$19*100)</f>
        <v>0</v>
      </c>
      <c r="I68" s="53"/>
    </row>
    <row r="69" spans="2:9" ht="15">
      <c r="B69" s="211"/>
      <c r="C69" s="212" t="s">
        <v>154</v>
      </c>
      <c r="D69" s="217">
        <v>12220</v>
      </c>
      <c r="E69" s="218">
        <f>SUM(E68:E68)</f>
        <v>0</v>
      </c>
      <c r="F69" s="218">
        <f>SUM(F68:F68)</f>
        <v>0</v>
      </c>
      <c r="G69" s="218">
        <f>SUM(G68:G68)</f>
        <v>0</v>
      </c>
      <c r="H69" s="236">
        <f>IF(G69=0,0,G69/'Aktivi_Saistibas(001)'!$F$19*100)</f>
        <v>0</v>
      </c>
      <c r="I69" s="53"/>
    </row>
    <row r="70" spans="2:9" ht="15">
      <c r="B70" s="166"/>
      <c r="C70" s="190" t="s">
        <v>176</v>
      </c>
      <c r="D70" s="76">
        <v>12200</v>
      </c>
      <c r="E70" s="228">
        <f>E66+E69</f>
        <v>0</v>
      </c>
      <c r="F70" s="228">
        <f>F66+F69</f>
        <v>0</v>
      </c>
      <c r="G70" s="228">
        <f>G66+G69</f>
        <v>0</v>
      </c>
      <c r="H70" s="239">
        <f>IF(G70=0,0,G70/'Aktivi_Saistibas(001)'!$F$19*100)</f>
        <v>0</v>
      </c>
      <c r="I70" s="53"/>
    </row>
    <row r="71" spans="2:9" ht="25.5">
      <c r="B71" s="200">
        <v>12300</v>
      </c>
      <c r="C71" s="201" t="s">
        <v>168</v>
      </c>
      <c r="D71" s="238"/>
      <c r="E71" s="226"/>
      <c r="F71" s="226"/>
      <c r="G71" s="226"/>
      <c r="H71" s="232"/>
      <c r="I71" s="53"/>
    </row>
    <row r="72" spans="2:9" ht="15">
      <c r="B72" s="211"/>
      <c r="C72" s="216" t="s">
        <v>20</v>
      </c>
      <c r="D72" s="208"/>
      <c r="E72" s="215"/>
      <c r="F72" s="215"/>
      <c r="G72" s="215"/>
      <c r="H72" s="236">
        <f>IF(G72=0,0,G72/'Aktivi_Saistibas(001)'!$F$19*100)</f>
        <v>0</v>
      </c>
      <c r="I72" s="53"/>
    </row>
    <row r="73" spans="2:9" ht="15">
      <c r="B73" s="166"/>
      <c r="C73" s="243" t="s">
        <v>154</v>
      </c>
      <c r="D73" s="76">
        <v>12300</v>
      </c>
      <c r="E73" s="228">
        <f>SUM(E72:E72)</f>
        <v>0</v>
      </c>
      <c r="F73" s="228">
        <f>SUM(F72:F72)</f>
        <v>0</v>
      </c>
      <c r="G73" s="228">
        <f>SUM(G72:G72)</f>
        <v>0</v>
      </c>
      <c r="H73" s="239">
        <f>IF(G73=0,0,G73/'Aktivi_Saistibas(001)'!$F$19*100)</f>
        <v>0</v>
      </c>
      <c r="I73" s="53"/>
    </row>
    <row r="74" spans="2:9" ht="15">
      <c r="B74" s="200">
        <v>12400</v>
      </c>
      <c r="C74" s="201" t="s">
        <v>81</v>
      </c>
      <c r="D74" s="208"/>
      <c r="E74" s="205"/>
      <c r="F74" s="205"/>
      <c r="G74" s="463"/>
      <c r="H74" s="233">
        <f>IF(G74=0,0,G74/'Aktivi_Saistibas(001)'!$F$19*100)</f>
        <v>0</v>
      </c>
      <c r="I74" s="53"/>
    </row>
    <row r="75" spans="2:9" ht="15">
      <c r="B75" s="200"/>
      <c r="C75" s="442" t="s">
        <v>233</v>
      </c>
      <c r="D75" s="208"/>
      <c r="E75" s="215"/>
      <c r="F75" s="215"/>
      <c r="G75" s="464">
        <v>1398.4</v>
      </c>
      <c r="H75" s="233">
        <f>IF(G75=0,0,G75/'Aktivi_Saistibas(001)'!$F$19*100)</f>
        <v>0.06100010213845331</v>
      </c>
      <c r="I75" s="53"/>
    </row>
    <row r="76" spans="2:9" ht="15">
      <c r="B76" s="200"/>
      <c r="C76" s="442" t="s">
        <v>233</v>
      </c>
      <c r="D76" s="208"/>
      <c r="E76" s="215"/>
      <c r="F76" s="215"/>
      <c r="G76" s="464">
        <v>1085</v>
      </c>
      <c r="H76" s="233">
        <f>IF(G76=0,0,G76/'Aktivi_Saistibas(001)'!$F$19*100)</f>
        <v>0.047329169636886326</v>
      </c>
      <c r="I76" s="53"/>
    </row>
    <row r="77" spans="2:9" ht="15">
      <c r="B77" s="200"/>
      <c r="C77" s="442" t="s">
        <v>233</v>
      </c>
      <c r="D77" s="208"/>
      <c r="E77" s="215"/>
      <c r="F77" s="215"/>
      <c r="G77" s="464">
        <v>682</v>
      </c>
      <c r="H77" s="233">
        <f>IF(G77=0,0,G77/'Aktivi_Saistibas(001)'!$F$19*100)</f>
        <v>0.029749763771757115</v>
      </c>
      <c r="I77" s="53"/>
    </row>
    <row r="78" spans="2:9" ht="15">
      <c r="B78" s="200"/>
      <c r="C78" s="442" t="s">
        <v>233</v>
      </c>
      <c r="D78" s="208"/>
      <c r="E78" s="215"/>
      <c r="F78" s="215"/>
      <c r="G78" s="464">
        <v>607.1999999999989</v>
      </c>
      <c r="H78" s="233">
        <f>IF(G78=0,0,G78/'Aktivi_Saistibas(001)'!$F$19*100)</f>
        <v>0.026486886454854676</v>
      </c>
      <c r="I78" s="53"/>
    </row>
    <row r="79" spans="2:9" ht="15">
      <c r="B79" s="200"/>
      <c r="C79" s="442" t="s">
        <v>233</v>
      </c>
      <c r="D79" s="208"/>
      <c r="E79" s="215"/>
      <c r="F79" s="215"/>
      <c r="G79" s="464">
        <v>1125</v>
      </c>
      <c r="H79" s="233">
        <f>IF(G79=0,0,G79/'Aktivi_Saistibas(001)'!$F$19*100)</f>
        <v>0.049074023817048035</v>
      </c>
      <c r="I79" s="53"/>
    </row>
    <row r="80" spans="2:9" ht="15">
      <c r="B80" s="200"/>
      <c r="C80" s="442" t="s">
        <v>233</v>
      </c>
      <c r="D80" s="208"/>
      <c r="E80" s="215"/>
      <c r="F80" s="215"/>
      <c r="G80" s="464">
        <v>482.4999999999982</v>
      </c>
      <c r="H80" s="233">
        <f>IF(G80=0,0,G80/'Aktivi_Saistibas(001)'!$F$19*100)</f>
        <v>0.021047303548200523</v>
      </c>
      <c r="I80" s="53"/>
    </row>
    <row r="81" spans="2:9" ht="15">
      <c r="B81" s="200"/>
      <c r="C81" s="442" t="s">
        <v>233</v>
      </c>
      <c r="D81" s="208"/>
      <c r="E81" s="215"/>
      <c r="F81" s="215"/>
      <c r="G81" s="464">
        <v>2125.2</v>
      </c>
      <c r="H81" s="233">
        <f>IF(G81=0,0,G81/'Aktivi_Saistibas(001)'!$F$19*100)</f>
        <v>0.09270410259199152</v>
      </c>
      <c r="I81" s="53"/>
    </row>
    <row r="82" spans="2:9" ht="15">
      <c r="B82" s="200"/>
      <c r="C82" s="442" t="s">
        <v>233</v>
      </c>
      <c r="D82" s="208"/>
      <c r="E82" s="215"/>
      <c r="F82" s="215"/>
      <c r="G82" s="464">
        <v>244</v>
      </c>
      <c r="H82" s="233">
        <f>IF(G82=0,0,G82/'Aktivi_Saistibas(001)'!$F$19*100)</f>
        <v>0.010643610498986418</v>
      </c>
      <c r="I82" s="53"/>
    </row>
    <row r="83" spans="2:9" ht="15">
      <c r="B83" s="200"/>
      <c r="C83" s="442" t="s">
        <v>233</v>
      </c>
      <c r="D83" s="208"/>
      <c r="E83" s="215"/>
      <c r="F83" s="215"/>
      <c r="G83" s="464">
        <v>0</v>
      </c>
      <c r="H83" s="233">
        <f>IF(G83=0,0,G83/'Aktivi_Saistibas(001)'!$F$19*100)</f>
        <v>0</v>
      </c>
      <c r="I83" s="53"/>
    </row>
    <row r="84" spans="2:9" ht="15">
      <c r="B84" s="200"/>
      <c r="C84" s="442" t="s">
        <v>233</v>
      </c>
      <c r="D84" s="208"/>
      <c r="E84" s="215"/>
      <c r="F84" s="215"/>
      <c r="G84" s="464">
        <v>952</v>
      </c>
      <c r="H84" s="233">
        <f>IF(G84=0,0,G84/'Aktivi_Saistibas(001)'!$F$19*100)</f>
        <v>0.04152752948784865</v>
      </c>
      <c r="I84" s="53"/>
    </row>
    <row r="85" spans="2:9" ht="15">
      <c r="B85" s="200"/>
      <c r="C85" s="442" t="s">
        <v>233</v>
      </c>
      <c r="D85" s="208"/>
      <c r="E85" s="215"/>
      <c r="F85" s="215"/>
      <c r="G85" s="464">
        <v>-402.8000000000029</v>
      </c>
      <c r="H85" s="233">
        <f>IF(G85=0,0,G85/'Aktivi_Saistibas(001)'!$F$19*100)</f>
        <v>-0.017570681594228525</v>
      </c>
      <c r="I85" s="53"/>
    </row>
    <row r="86" spans="2:9" ht="15">
      <c r="B86" s="200"/>
      <c r="C86" s="442" t="s">
        <v>233</v>
      </c>
      <c r="D86" s="208"/>
      <c r="E86" s="215"/>
      <c r="F86" s="215"/>
      <c r="G86" s="464">
        <v>676.7100000000028</v>
      </c>
      <c r="H86" s="233">
        <f>IF(G86=0,0,G86/'Aktivi_Saistibas(001)'!$F$19*100)</f>
        <v>0.029519006806430857</v>
      </c>
      <c r="I86" s="53"/>
    </row>
    <row r="87" spans="2:9" ht="15">
      <c r="B87" s="200"/>
      <c r="C87" s="442" t="s">
        <v>233</v>
      </c>
      <c r="D87" s="208"/>
      <c r="E87" s="215"/>
      <c r="F87" s="215"/>
      <c r="G87" s="464">
        <v>-500.15000000000873</v>
      </c>
      <c r="H87" s="233">
        <f>IF(G87=0,0,G87/'Aktivi_Saistibas(001)'!$F$19*100)</f>
        <v>-0.021817220455197336</v>
      </c>
      <c r="I87" s="53"/>
    </row>
    <row r="88" spans="2:9" ht="15">
      <c r="B88" s="200"/>
      <c r="C88" s="442" t="s">
        <v>233</v>
      </c>
      <c r="D88" s="208"/>
      <c r="E88" s="215"/>
      <c r="F88" s="215"/>
      <c r="G88" s="464">
        <v>-243.79999999999927</v>
      </c>
      <c r="H88" s="233">
        <f>IF(G88=0,0,G88/'Aktivi_Saistibas(001)'!$F$19*100)</f>
        <v>-0.010634886228085578</v>
      </c>
      <c r="I88" s="53"/>
    </row>
    <row r="89" spans="2:9" ht="15">
      <c r="B89" s="200"/>
      <c r="C89" s="442" t="s">
        <v>233</v>
      </c>
      <c r="D89" s="208"/>
      <c r="E89" s="215"/>
      <c r="F89" s="215"/>
      <c r="G89" s="464">
        <v>308.0400000000009</v>
      </c>
      <c r="H89" s="233">
        <f>IF(G89=0,0,G89/'Aktivi_Saistibas(001)'!$F$19*100)</f>
        <v>0.013437122041425349</v>
      </c>
      <c r="I89" s="53"/>
    </row>
    <row r="90" spans="2:9" ht="15">
      <c r="B90" s="200"/>
      <c r="C90" s="442" t="s">
        <v>233</v>
      </c>
      <c r="D90" s="208"/>
      <c r="E90" s="215"/>
      <c r="F90" s="215"/>
      <c r="G90" s="464">
        <v>360</v>
      </c>
      <c r="H90" s="233">
        <f>IF(G90=0,0,G90/'Aktivi_Saistibas(001)'!$F$19*100)</f>
        <v>0.01570368762145537</v>
      </c>
      <c r="I90" s="53"/>
    </row>
    <row r="91" spans="2:9" ht="15">
      <c r="B91" s="200"/>
      <c r="C91" s="442" t="s">
        <v>233</v>
      </c>
      <c r="D91" s="208"/>
      <c r="E91" s="215"/>
      <c r="F91" s="215"/>
      <c r="G91" s="464">
        <v>-64.41400000000067</v>
      </c>
      <c r="H91" s="233">
        <f>IF(G91=0,0,G91/'Aktivi_Saistibas(001)'!$F$19*100)</f>
        <v>-0.0028098259290234356</v>
      </c>
      <c r="I91" s="53"/>
    </row>
    <row r="92" spans="2:9" ht="15">
      <c r="B92" s="200"/>
      <c r="C92" s="442" t="s">
        <v>233</v>
      </c>
      <c r="D92" s="208"/>
      <c r="E92" s="215"/>
      <c r="F92" s="215"/>
      <c r="G92" s="464">
        <v>-252.00000000000728</v>
      </c>
      <c r="H92" s="233">
        <f>IF(G92=0,0,G92/'Aktivi_Saistibas(001)'!$F$19*100)</f>
        <v>-0.010992581335019076</v>
      </c>
      <c r="I92" s="53"/>
    </row>
    <row r="93" spans="2:9" ht="15">
      <c r="B93" s="200"/>
      <c r="C93" s="442" t="s">
        <v>233</v>
      </c>
      <c r="D93" s="208"/>
      <c r="E93" s="215"/>
      <c r="F93" s="215"/>
      <c r="G93" s="464">
        <v>19.26000000000022</v>
      </c>
      <c r="H93" s="233">
        <f>IF(G93=0,0,G93/'Aktivi_Saistibas(001)'!$F$19*100)</f>
        <v>0.0008401472877478719</v>
      </c>
      <c r="I93" s="53"/>
    </row>
    <row r="94" spans="2:9" ht="15">
      <c r="B94" s="200"/>
      <c r="C94" s="442" t="s">
        <v>233</v>
      </c>
      <c r="D94" s="208"/>
      <c r="E94" s="215"/>
      <c r="F94" s="215"/>
      <c r="G94" s="464">
        <v>-59.400000000001455</v>
      </c>
      <c r="H94" s="233">
        <f>IF(G94=0,0,G94/'Aktivi_Saistibas(001)'!$F$19*100)</f>
        <v>-0.0025911084575401997</v>
      </c>
      <c r="I94" s="53"/>
    </row>
    <row r="95" spans="2:9" ht="15">
      <c r="B95" s="200"/>
      <c r="C95" s="442"/>
      <c r="D95" s="208"/>
      <c r="E95" s="215"/>
      <c r="F95" s="215"/>
      <c r="G95" s="464"/>
      <c r="H95" s="233"/>
      <c r="I95" s="53"/>
    </row>
    <row r="96" spans="2:9" ht="15">
      <c r="B96" s="211"/>
      <c r="C96" s="216" t="s">
        <v>20</v>
      </c>
      <c r="D96" s="208"/>
      <c r="E96" s="215"/>
      <c r="F96" s="215"/>
      <c r="G96" s="444"/>
      <c r="H96" s="233"/>
      <c r="I96" s="53"/>
    </row>
    <row r="97" spans="2:9" ht="15.75" thickBot="1">
      <c r="B97" s="185"/>
      <c r="C97" s="254" t="s">
        <v>154</v>
      </c>
      <c r="D97" s="81">
        <v>12400</v>
      </c>
      <c r="E97" s="252">
        <f>SUM(E96:E96)</f>
        <v>0</v>
      </c>
      <c r="F97" s="252">
        <f>SUM(F96:F96)</f>
        <v>0</v>
      </c>
      <c r="G97" s="252">
        <f>SUM(G75:G96)</f>
        <v>8542.74599999998</v>
      </c>
      <c r="H97" s="253">
        <f>IF(G97=0,0,G97/'Aktivi_Saistibas(001)'!$F$19*100)</f>
        <v>0.37264615170399185</v>
      </c>
      <c r="I97" s="53"/>
    </row>
    <row r="98" spans="2:9" ht="25.5">
      <c r="B98" s="82"/>
      <c r="C98" s="255" t="s">
        <v>177</v>
      </c>
      <c r="D98" s="77">
        <v>12000</v>
      </c>
      <c r="E98" s="258">
        <f>E62+E70+E73+E97</f>
        <v>0</v>
      </c>
      <c r="F98" s="258">
        <f>F62+F70+F73+F97</f>
        <v>0</v>
      </c>
      <c r="G98" s="258">
        <f>G62+G70+G73+G97</f>
        <v>8542.74599999998</v>
      </c>
      <c r="H98" s="259">
        <f>IF(G98=0,0,G98/'Aktivi_Saistibas(001)'!$F$19*100)</f>
        <v>0.37264615170399185</v>
      </c>
      <c r="I98" s="53"/>
    </row>
    <row r="99" spans="2:9" ht="15">
      <c r="B99" s="230">
        <v>13000</v>
      </c>
      <c r="C99" s="231" t="s">
        <v>178</v>
      </c>
      <c r="D99" s="238"/>
      <c r="E99" s="226"/>
      <c r="F99" s="226"/>
      <c r="G99" s="226"/>
      <c r="H99" s="232"/>
      <c r="I99" s="53"/>
    </row>
    <row r="100" spans="2:11" ht="15">
      <c r="B100" s="211"/>
      <c r="C100" s="216" t="s">
        <v>219</v>
      </c>
      <c r="D100" s="208"/>
      <c r="E100" s="215"/>
      <c r="F100" s="215">
        <v>15000</v>
      </c>
      <c r="G100" s="215">
        <v>15000</v>
      </c>
      <c r="H100" s="236">
        <f>IF(G100=0,0,G100/'Aktivi_Saistibas(001)'!$F$19*100)</f>
        <v>0.6543203175606405</v>
      </c>
      <c r="I100" s="53"/>
      <c r="J100" s="445"/>
      <c r="K100" s="448"/>
    </row>
    <row r="101" spans="2:11" ht="15">
      <c r="B101" s="211"/>
      <c r="C101" s="216" t="s">
        <v>219</v>
      </c>
      <c r="D101" s="208"/>
      <c r="E101" s="215"/>
      <c r="F101" s="215">
        <v>40000</v>
      </c>
      <c r="G101" s="215">
        <v>40000</v>
      </c>
      <c r="H101" s="236">
        <f>IF(G101=0,0,G101/'Aktivi_Saistibas(001)'!$F$19*100)</f>
        <v>1.744854180161708</v>
      </c>
      <c r="I101" s="53"/>
      <c r="J101" s="445"/>
      <c r="K101" s="448"/>
    </row>
    <row r="102" spans="2:11" ht="15">
      <c r="B102" s="211"/>
      <c r="C102" s="216" t="s">
        <v>219</v>
      </c>
      <c r="D102" s="208"/>
      <c r="E102" s="215"/>
      <c r="F102" s="215">
        <v>25000</v>
      </c>
      <c r="G102" s="215">
        <v>25000</v>
      </c>
      <c r="H102" s="236">
        <f>IF(G102=0,0,G102/'Aktivi_Saistibas(001)'!$F$19*100)</f>
        <v>1.0905338626010674</v>
      </c>
      <c r="I102" s="53"/>
      <c r="J102" s="445"/>
      <c r="K102" s="448"/>
    </row>
    <row r="103" spans="2:11" ht="15">
      <c r="B103" s="211"/>
      <c r="C103" s="216" t="s">
        <v>219</v>
      </c>
      <c r="D103" s="208"/>
      <c r="E103" s="215"/>
      <c r="F103" s="215">
        <v>20000</v>
      </c>
      <c r="G103" s="215">
        <v>20000</v>
      </c>
      <c r="H103" s="236">
        <f>IF(G103=0,0,G103/'Aktivi_Saistibas(001)'!$F$19*100)</f>
        <v>0.872427090080854</v>
      </c>
      <c r="I103" s="53"/>
      <c r="J103" s="445"/>
      <c r="K103" s="448"/>
    </row>
    <row r="104" spans="2:11" ht="15">
      <c r="B104" s="211"/>
      <c r="C104" s="216" t="s">
        <v>219</v>
      </c>
      <c r="D104" s="208"/>
      <c r="E104" s="215"/>
      <c r="F104" s="215">
        <v>25000</v>
      </c>
      <c r="G104" s="215">
        <v>25000</v>
      </c>
      <c r="H104" s="236">
        <f>IF(G104=0,0,G104/'Aktivi_Saistibas(001)'!$F$19*100)</f>
        <v>1.0905338626010674</v>
      </c>
      <c r="I104" s="53"/>
      <c r="J104" s="445"/>
      <c r="K104" s="448"/>
    </row>
    <row r="105" spans="2:11" ht="15">
      <c r="B105" s="211"/>
      <c r="C105" s="216" t="s">
        <v>219</v>
      </c>
      <c r="D105" s="208"/>
      <c r="E105" s="215"/>
      <c r="F105" s="215">
        <v>40000</v>
      </c>
      <c r="G105" s="215">
        <v>40000</v>
      </c>
      <c r="H105" s="236">
        <f>IF(G105=0,0,G105/'Aktivi_Saistibas(001)'!$F$19*100)</f>
        <v>1.744854180161708</v>
      </c>
      <c r="I105" s="53"/>
      <c r="J105" s="445"/>
      <c r="K105" s="448"/>
    </row>
    <row r="106" spans="2:11" ht="15">
      <c r="B106" s="211"/>
      <c r="C106" s="216" t="s">
        <v>216</v>
      </c>
      <c r="D106" s="208"/>
      <c r="E106" s="215"/>
      <c r="F106" s="215">
        <v>16090.89</v>
      </c>
      <c r="G106" s="215">
        <v>16090.89</v>
      </c>
      <c r="H106" s="236">
        <f>IF(G106=0,0,G106/'Aktivi_Saistibas(001)'!$F$19*100)</f>
        <v>0.7019064169755556</v>
      </c>
      <c r="I106" s="53"/>
      <c r="J106" s="445"/>
      <c r="K106" s="448"/>
    </row>
    <row r="107" spans="2:11" ht="15">
      <c r="B107" s="211"/>
      <c r="C107" s="216" t="s">
        <v>216</v>
      </c>
      <c r="D107" s="208"/>
      <c r="E107" s="215"/>
      <c r="F107" s="215">
        <v>15376.38</v>
      </c>
      <c r="G107" s="215">
        <v>15376.38</v>
      </c>
      <c r="H107" s="236">
        <f>IF(G107=0,0,G107/'Aktivi_Saistibas(001)'!$F$19*100)</f>
        <v>0.670738522968872</v>
      </c>
      <c r="I107" s="53"/>
      <c r="J107" s="445"/>
      <c r="K107" s="448"/>
    </row>
    <row r="108" spans="2:11" ht="15">
      <c r="B108" s="211"/>
      <c r="C108" s="216" t="s">
        <v>240</v>
      </c>
      <c r="D108" s="208"/>
      <c r="E108" s="215"/>
      <c r="F108" s="215">
        <v>40000</v>
      </c>
      <c r="G108" s="215">
        <v>40000</v>
      </c>
      <c r="H108" s="236">
        <f>IF(G108=0,0,G108/'Aktivi_Saistibas(001)'!$F$19*100)</f>
        <v>1.744854180161708</v>
      </c>
      <c r="I108" s="53"/>
      <c r="J108" s="445"/>
      <c r="K108" s="448"/>
    </row>
    <row r="109" spans="2:9" ht="15">
      <c r="B109" s="211"/>
      <c r="C109" s="216" t="s">
        <v>240</v>
      </c>
      <c r="D109" s="208"/>
      <c r="E109" s="215"/>
      <c r="F109" s="215">
        <v>38000</v>
      </c>
      <c r="G109" s="215">
        <v>38000</v>
      </c>
      <c r="H109" s="236">
        <f>IF(G109=0,0,G109/'Aktivi_Saistibas(001)'!$F$19*100)</f>
        <v>1.6576114711536225</v>
      </c>
      <c r="I109" s="53"/>
    </row>
    <row r="110" spans="2:9" ht="15">
      <c r="B110" s="211"/>
      <c r="C110" s="216" t="s">
        <v>240</v>
      </c>
      <c r="D110" s="208"/>
      <c r="E110" s="215"/>
      <c r="F110" s="215">
        <v>30000</v>
      </c>
      <c r="G110" s="215">
        <v>30000</v>
      </c>
      <c r="H110" s="236">
        <f>IF(G110=0,0,G110/'Aktivi_Saistibas(001)'!$F$19*100)</f>
        <v>1.308640635121281</v>
      </c>
      <c r="I110" s="53"/>
    </row>
    <row r="111" spans="2:9" ht="15">
      <c r="B111" s="211"/>
      <c r="C111" s="216" t="s">
        <v>240</v>
      </c>
      <c r="D111" s="208"/>
      <c r="E111" s="215"/>
      <c r="F111" s="215">
        <v>40000</v>
      </c>
      <c r="G111" s="215">
        <v>40000</v>
      </c>
      <c r="H111" s="236">
        <f>IF(G111=0,0,G111/'Aktivi_Saistibas(001)'!$F$19*100)</f>
        <v>1.744854180161708</v>
      </c>
      <c r="I111" s="53"/>
    </row>
    <row r="112" spans="2:9" ht="15">
      <c r="B112" s="211"/>
      <c r="C112" s="216" t="s">
        <v>215</v>
      </c>
      <c r="D112" s="208"/>
      <c r="E112" s="215"/>
      <c r="F112" s="215">
        <v>20000</v>
      </c>
      <c r="G112" s="215">
        <v>20000</v>
      </c>
      <c r="H112" s="236">
        <f>IF(G112=0,0,G112/'Aktivi_Saistibas(001)'!$F$19*100)</f>
        <v>0.872427090080854</v>
      </c>
      <c r="I112" s="53"/>
    </row>
    <row r="113" spans="2:9" ht="15">
      <c r="B113" s="211"/>
      <c r="C113" s="216" t="s">
        <v>215</v>
      </c>
      <c r="D113" s="208"/>
      <c r="E113" s="215"/>
      <c r="F113" s="215">
        <v>15000</v>
      </c>
      <c r="G113" s="215">
        <v>15000</v>
      </c>
      <c r="H113" s="236">
        <f>IF(G113=0,0,G113/'Aktivi_Saistibas(001)'!$F$19*100)</f>
        <v>0.6543203175606405</v>
      </c>
      <c r="I113" s="53"/>
    </row>
    <row r="114" spans="2:9" ht="15">
      <c r="B114" s="211"/>
      <c r="C114" s="216" t="s">
        <v>217</v>
      </c>
      <c r="D114" s="208"/>
      <c r="E114" s="215"/>
      <c r="F114" s="215">
        <v>10646.23</v>
      </c>
      <c r="G114" s="215">
        <v>10646.23</v>
      </c>
      <c r="H114" s="236">
        <f>IF(G114=0,0,G114/'Aktivi_Saistibas(001)'!$F$19*100)</f>
        <v>0.46440297296157446</v>
      </c>
      <c r="I114" s="53"/>
    </row>
    <row r="115" spans="2:9" ht="15">
      <c r="B115" s="211"/>
      <c r="C115" s="216" t="s">
        <v>218</v>
      </c>
      <c r="D115" s="208"/>
      <c r="E115" s="215"/>
      <c r="F115" s="215">
        <v>6000</v>
      </c>
      <c r="G115" s="215">
        <v>6000</v>
      </c>
      <c r="H115" s="236">
        <f>IF(G115=0,0,G115/'Aktivi_Saistibas(001)'!$F$19*100)</f>
        <v>0.2617281270242562</v>
      </c>
      <c r="I115" s="53"/>
    </row>
    <row r="116" spans="2:9" ht="15">
      <c r="B116" s="211"/>
      <c r="C116" s="216" t="s">
        <v>232</v>
      </c>
      <c r="D116" s="208"/>
      <c r="E116" s="215"/>
      <c r="F116" s="215">
        <v>35000</v>
      </c>
      <c r="G116" s="215">
        <v>35000</v>
      </c>
      <c r="H116" s="236">
        <f>IF(G116=0,0,G116/'Aktivi_Saistibas(001)'!$F$19*100)</f>
        <v>1.5267474076414944</v>
      </c>
      <c r="I116" s="53"/>
    </row>
    <row r="117" spans="2:9" ht="15">
      <c r="B117" s="211"/>
      <c r="C117" s="216" t="s">
        <v>239</v>
      </c>
      <c r="D117" s="208"/>
      <c r="E117" s="215"/>
      <c r="F117" s="215">
        <v>40000</v>
      </c>
      <c r="G117" s="215">
        <v>40000</v>
      </c>
      <c r="H117" s="236">
        <f>IF(G117=0,0,G117/'Aktivi_Saistibas(001)'!$F$19*100)</f>
        <v>1.744854180161708</v>
      </c>
      <c r="I117" s="53"/>
    </row>
    <row r="118" spans="2:9" ht="15">
      <c r="B118" s="211"/>
      <c r="C118" s="216" t="s">
        <v>231</v>
      </c>
      <c r="D118" s="208"/>
      <c r="E118" s="215"/>
      <c r="F118" s="215"/>
      <c r="G118" s="215"/>
      <c r="H118" s="236"/>
      <c r="I118" s="53"/>
    </row>
    <row r="119" spans="2:9" ht="15">
      <c r="B119" s="166"/>
      <c r="C119" s="243" t="s">
        <v>154</v>
      </c>
      <c r="D119" s="80">
        <v>13000</v>
      </c>
      <c r="E119" s="260">
        <f>SUM(E100:E109)</f>
        <v>0</v>
      </c>
      <c r="F119" s="260">
        <f>SUM(F100:F118)</f>
        <v>471113.5</v>
      </c>
      <c r="G119" s="260">
        <f>SUM(G100:G118)</f>
        <v>471113.5</v>
      </c>
      <c r="H119" s="261">
        <f>IF(G119=0,0,G119/'Aktivi_Saistibas(001)'!$F$19*100)</f>
        <v>20.55060899514032</v>
      </c>
      <c r="I119" s="53"/>
    </row>
    <row r="120" spans="2:9" ht="26.25" thickBot="1">
      <c r="B120" s="184"/>
      <c r="C120" s="256" t="s">
        <v>181</v>
      </c>
      <c r="D120" s="79">
        <v>10000</v>
      </c>
      <c r="E120" s="262">
        <f>E53+E98+E119</f>
        <v>18025</v>
      </c>
      <c r="F120" s="262">
        <f>F53+F98+F119</f>
        <v>1333159.8699999999</v>
      </c>
      <c r="G120" s="262">
        <f>G53+G98+G119</f>
        <v>1336913.5559999999</v>
      </c>
      <c r="H120" s="263">
        <f>IF(G120=0,0,G120/'Aktivi_Saistibas(001)'!$F$19*100)</f>
        <v>58.317980167536334</v>
      </c>
      <c r="I120" s="53"/>
    </row>
    <row r="121" spans="9:12" s="8" customFormat="1" ht="15">
      <c r="I121" s="53"/>
      <c r="L121" s="449"/>
    </row>
    <row r="122" ht="15">
      <c r="I122" s="53"/>
    </row>
    <row r="123" ht="15">
      <c r="I123" s="53"/>
    </row>
    <row r="124" ht="12.75">
      <c r="I124" s="8"/>
    </row>
  </sheetData>
  <mergeCells count="2">
    <mergeCell ref="B12:C12"/>
    <mergeCell ref="B13:C13"/>
  </mergeCells>
  <dataValidations count="1">
    <dataValidation type="decimal" allowBlank="1" showErrorMessage="1" errorTitle="Oops!" error="Šeit jāievada skatlis" sqref="I14:I12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70" r:id="rId1"/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5"/>
  <sheetViews>
    <sheetView zoomScale="75" zoomScaleNormal="75" workbookViewId="0" topLeftCell="A133">
      <selection activeCell="C71" sqref="C71:H7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4.57421875" style="0" customWidth="1"/>
    <col min="4" max="4" width="13.28125" style="0" customWidth="1"/>
    <col min="5" max="9" width="12.7109375" style="0" customWidth="1"/>
    <col min="11" max="11" width="10.421875" style="0" bestFit="1" customWidth="1"/>
    <col min="12" max="12" width="12.140625" style="45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1" t="s">
        <v>11</v>
      </c>
      <c r="C2" s="482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83" t="s">
        <v>13</v>
      </c>
      <c r="C3" s="484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43.5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12.7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12" ht="12.75">
      <c r="A7" s="1"/>
      <c r="B7" s="211"/>
      <c r="C7" s="212" t="s">
        <v>186</v>
      </c>
      <c r="D7" s="213"/>
      <c r="E7" s="266"/>
      <c r="F7" s="215"/>
      <c r="G7" s="215"/>
      <c r="H7" s="215"/>
      <c r="I7" s="236"/>
      <c r="K7" s="446"/>
      <c r="L7" s="448"/>
    </row>
    <row r="8" spans="1:12" ht="12.75">
      <c r="A8" s="1"/>
      <c r="B8" s="211"/>
      <c r="C8" s="212" t="s">
        <v>282</v>
      </c>
      <c r="D8" s="208"/>
      <c r="E8" s="443" t="s">
        <v>248</v>
      </c>
      <c r="F8" s="215">
        <v>20</v>
      </c>
      <c r="G8" s="215">
        <v>13856.09</v>
      </c>
      <c r="H8" s="215">
        <v>14988.05</v>
      </c>
      <c r="I8" s="236">
        <f>IF(H8=0,0,H8/'Aktivi_Saistibas(001)'!$F$19*100)</f>
        <v>0.6537990423743171</v>
      </c>
      <c r="K8" s="446"/>
      <c r="L8" s="448"/>
    </row>
    <row r="9" spans="1:12" ht="12.75">
      <c r="A9" s="1"/>
      <c r="B9" s="211"/>
      <c r="C9" s="212" t="s">
        <v>281</v>
      </c>
      <c r="D9" s="208"/>
      <c r="E9" s="443" t="s">
        <v>259</v>
      </c>
      <c r="F9" s="215">
        <v>35</v>
      </c>
      <c r="G9" s="215">
        <v>19420.54</v>
      </c>
      <c r="H9" s="215">
        <v>20176.1</v>
      </c>
      <c r="I9" s="236">
        <f>IF(H9=0,0,H9/'Aktivi_Saistibas(001)'!$F$19*100)</f>
        <v>0.8801088106090158</v>
      </c>
      <c r="K9" s="446"/>
      <c r="L9" s="448"/>
    </row>
    <row r="10" spans="1:12" ht="12.75">
      <c r="A10" s="1"/>
      <c r="B10" s="211"/>
      <c r="C10" s="212" t="s">
        <v>281</v>
      </c>
      <c r="D10" s="208"/>
      <c r="E10" s="443" t="s">
        <v>259</v>
      </c>
      <c r="F10" s="215">
        <v>45</v>
      </c>
      <c r="G10" s="215">
        <v>31106.18</v>
      </c>
      <c r="H10" s="215">
        <v>30198.97</v>
      </c>
      <c r="I10" s="236">
        <f>IF(H10=0,0,H10/'Aktivi_Saistibas(001)'!$F$19*100)</f>
        <v>1.3173199760269503</v>
      </c>
      <c r="K10" s="446"/>
      <c r="L10" s="448"/>
    </row>
    <row r="11" spans="1:12" ht="12.75">
      <c r="A11" s="1"/>
      <c r="B11" s="211"/>
      <c r="C11" s="212" t="s">
        <v>291</v>
      </c>
      <c r="D11" s="208"/>
      <c r="E11" s="443" t="s">
        <v>285</v>
      </c>
      <c r="F11" s="215">
        <v>15</v>
      </c>
      <c r="G11" s="215">
        <v>12269.54</v>
      </c>
      <c r="H11" s="215">
        <v>12123.63</v>
      </c>
      <c r="I11" s="236">
        <f>IF(H11=0,0,H11/'Aktivi_Saistibas(001)'!$F$19*100)</f>
        <v>0.5288491621058471</v>
      </c>
      <c r="K11" s="446"/>
      <c r="L11" s="448"/>
    </row>
    <row r="12" spans="1:12" ht="12.75">
      <c r="A12" s="1"/>
      <c r="B12" s="211"/>
      <c r="C12" s="216" t="s">
        <v>20</v>
      </c>
      <c r="D12" s="213"/>
      <c r="E12" s="266"/>
      <c r="F12" s="215"/>
      <c r="G12" s="215"/>
      <c r="H12" s="215"/>
      <c r="I12" s="236">
        <f>IF(H12=0,0,H12/'Aktivi_Saistibas(001)'!$F$19*100)</f>
        <v>0</v>
      </c>
      <c r="K12" s="446"/>
      <c r="L12" s="448"/>
    </row>
    <row r="13" spans="1:12" ht="12.75">
      <c r="A13" s="1"/>
      <c r="B13" s="211"/>
      <c r="C13" s="212" t="s">
        <v>154</v>
      </c>
      <c r="D13" s="217">
        <v>21110</v>
      </c>
      <c r="E13" s="289"/>
      <c r="F13" s="265">
        <f>SUM(F7:F12)</f>
        <v>115</v>
      </c>
      <c r="G13" s="265">
        <f>SUM(G7:G12)</f>
        <v>76652.35</v>
      </c>
      <c r="H13" s="265">
        <f>SUM(H7:H12)</f>
        <v>77486.75</v>
      </c>
      <c r="I13" s="236">
        <f>IF(H13=0,0,H13/'Aktivi_Saistibas(001)'!$F$19*100)</f>
        <v>3.38007699111613</v>
      </c>
      <c r="K13" s="446"/>
      <c r="L13" s="448"/>
    </row>
    <row r="14" spans="1:12" ht="12.75">
      <c r="A14" s="1"/>
      <c r="B14" s="200">
        <v>21120</v>
      </c>
      <c r="C14" s="221" t="s">
        <v>155</v>
      </c>
      <c r="D14" s="219"/>
      <c r="E14" s="427"/>
      <c r="F14" s="210"/>
      <c r="G14" s="210"/>
      <c r="H14" s="210"/>
      <c r="I14" s="224"/>
      <c r="K14" s="446"/>
      <c r="L14" s="448"/>
    </row>
    <row r="15" spans="1:12" ht="25.5">
      <c r="A15" s="1"/>
      <c r="B15" s="211"/>
      <c r="C15" s="440" t="s">
        <v>258</v>
      </c>
      <c r="D15" s="208"/>
      <c r="E15" s="266" t="s">
        <v>259</v>
      </c>
      <c r="F15" s="215">
        <v>15</v>
      </c>
      <c r="G15" s="453">
        <v>10902.56</v>
      </c>
      <c r="H15" s="453">
        <v>10842.01</v>
      </c>
      <c r="I15" s="236">
        <v>0.4729431617463761</v>
      </c>
      <c r="K15" s="446"/>
      <c r="L15" s="448"/>
    </row>
    <row r="16" spans="1:12" ht="25.5">
      <c r="A16" s="1"/>
      <c r="B16" s="211"/>
      <c r="C16" s="440" t="s">
        <v>293</v>
      </c>
      <c r="D16" s="208"/>
      <c r="E16" s="266" t="s">
        <v>259</v>
      </c>
      <c r="F16" s="215">
        <v>50</v>
      </c>
      <c r="G16" s="453">
        <v>31601.82</v>
      </c>
      <c r="H16" s="453">
        <v>31593.93</v>
      </c>
      <c r="I16" s="236">
        <v>1.37817002070591</v>
      </c>
      <c r="K16" s="446"/>
      <c r="L16" s="448"/>
    </row>
    <row r="17" spans="1:9" ht="12.75">
      <c r="A17" s="1"/>
      <c r="B17" s="211"/>
      <c r="C17" s="440" t="s">
        <v>220</v>
      </c>
      <c r="D17" s="208"/>
      <c r="E17" s="266" t="s">
        <v>246</v>
      </c>
      <c r="F17" s="215">
        <v>50</v>
      </c>
      <c r="G17" s="453">
        <v>35621.48</v>
      </c>
      <c r="H17" s="453">
        <v>37569.74</v>
      </c>
      <c r="I17" s="236">
        <v>1.6388429471647135</v>
      </c>
    </row>
    <row r="18" spans="1:12" ht="25.5">
      <c r="A18" s="1"/>
      <c r="B18" s="211"/>
      <c r="C18" s="440" t="s">
        <v>260</v>
      </c>
      <c r="D18" s="208"/>
      <c r="E18" s="266" t="s">
        <v>261</v>
      </c>
      <c r="F18" s="215">
        <v>41</v>
      </c>
      <c r="G18" s="453">
        <v>25801.41</v>
      </c>
      <c r="H18" s="453">
        <v>25825.92</v>
      </c>
      <c r="I18" s="236">
        <v>1.1265616117130464</v>
      </c>
      <c r="K18" s="446"/>
      <c r="L18" s="448"/>
    </row>
    <row r="19" spans="1:12" ht="25.5">
      <c r="A19" s="1"/>
      <c r="B19" s="211"/>
      <c r="C19" s="440" t="s">
        <v>260</v>
      </c>
      <c r="D19" s="208"/>
      <c r="E19" s="266" t="s">
        <v>261</v>
      </c>
      <c r="F19" s="215">
        <v>30</v>
      </c>
      <c r="G19" s="453">
        <v>17058.31</v>
      </c>
      <c r="H19" s="453">
        <v>17860.72</v>
      </c>
      <c r="I19" s="236">
        <v>0.7791087988174457</v>
      </c>
      <c r="K19" s="446"/>
      <c r="L19" s="448"/>
    </row>
    <row r="20" spans="1:12" ht="12.75">
      <c r="A20" s="1"/>
      <c r="B20" s="211"/>
      <c r="C20" s="440" t="s">
        <v>221</v>
      </c>
      <c r="D20" s="208"/>
      <c r="E20" s="266" t="s">
        <v>250</v>
      </c>
      <c r="F20" s="215">
        <v>5</v>
      </c>
      <c r="G20" s="453">
        <v>3649.73</v>
      </c>
      <c r="H20" s="453">
        <v>3400.41</v>
      </c>
      <c r="I20" s="236">
        <v>0.14833049006909185</v>
      </c>
      <c r="K20" s="446"/>
      <c r="L20" s="448"/>
    </row>
    <row r="21" spans="1:9" ht="25.5">
      <c r="A21" s="1"/>
      <c r="B21" s="211"/>
      <c r="C21" s="440" t="s">
        <v>262</v>
      </c>
      <c r="D21" s="208"/>
      <c r="E21" s="266" t="s">
        <v>250</v>
      </c>
      <c r="F21" s="215">
        <v>5</v>
      </c>
      <c r="G21" s="453">
        <v>3370.37</v>
      </c>
      <c r="H21" s="453">
        <v>3181.51</v>
      </c>
      <c r="I21" s="236">
        <v>0.1387817755681569</v>
      </c>
    </row>
    <row r="22" spans="1:9" ht="12.75">
      <c r="A22" s="1"/>
      <c r="B22" s="211"/>
      <c r="C22" s="440" t="s">
        <v>263</v>
      </c>
      <c r="D22" s="208"/>
      <c r="E22" s="266" t="s">
        <v>249</v>
      </c>
      <c r="F22" s="215">
        <v>30</v>
      </c>
      <c r="G22" s="453">
        <v>19061.13</v>
      </c>
      <c r="H22" s="453">
        <v>18013.15</v>
      </c>
      <c r="I22" s="236">
        <v>0.7857580018844968</v>
      </c>
    </row>
    <row r="23" spans="1:9" ht="25.5">
      <c r="A23" s="1"/>
      <c r="B23" s="211"/>
      <c r="C23" s="440" t="s">
        <v>264</v>
      </c>
      <c r="D23" s="208"/>
      <c r="E23" s="266" t="s">
        <v>257</v>
      </c>
      <c r="F23" s="215">
        <v>10</v>
      </c>
      <c r="G23" s="453">
        <v>5830.34</v>
      </c>
      <c r="H23" s="453">
        <v>5509.07</v>
      </c>
      <c r="I23" s="236">
        <v>0.24031309545758653</v>
      </c>
    </row>
    <row r="24" spans="1:9" ht="25.5">
      <c r="A24" s="1"/>
      <c r="B24" s="211"/>
      <c r="C24" s="440" t="s">
        <v>264</v>
      </c>
      <c r="D24" s="208"/>
      <c r="E24" s="266" t="s">
        <v>257</v>
      </c>
      <c r="F24" s="215">
        <v>30</v>
      </c>
      <c r="G24" s="453">
        <v>16698.64</v>
      </c>
      <c r="H24" s="453">
        <v>17074.45</v>
      </c>
      <c r="I24" s="236">
        <v>0.744810636411552</v>
      </c>
    </row>
    <row r="25" spans="1:9" ht="25.5">
      <c r="A25" s="1"/>
      <c r="B25" s="211"/>
      <c r="C25" s="440" t="s">
        <v>265</v>
      </c>
      <c r="D25" s="208"/>
      <c r="E25" s="266" t="s">
        <v>261</v>
      </c>
      <c r="F25" s="215">
        <v>20</v>
      </c>
      <c r="G25" s="453">
        <v>12899.22</v>
      </c>
      <c r="H25" s="453">
        <v>12392.46</v>
      </c>
      <c r="I25" s="236">
        <v>0.5405758908371691</v>
      </c>
    </row>
    <row r="26" spans="1:9" ht="25.5">
      <c r="A26" s="1"/>
      <c r="B26" s="211"/>
      <c r="C26" s="473" t="s">
        <v>266</v>
      </c>
      <c r="D26" s="208"/>
      <c r="E26" s="266" t="s">
        <v>267</v>
      </c>
      <c r="F26" s="215">
        <v>5</v>
      </c>
      <c r="G26" s="453">
        <v>3147.04</v>
      </c>
      <c r="H26" s="453">
        <v>2935.22</v>
      </c>
      <c r="I26" s="236">
        <v>0.12803827216735622</v>
      </c>
    </row>
    <row r="27" spans="1:9" ht="12.75">
      <c r="A27" s="1"/>
      <c r="B27" s="211"/>
      <c r="C27" s="454" t="s">
        <v>266</v>
      </c>
      <c r="D27" s="208"/>
      <c r="E27" s="266" t="s">
        <v>267</v>
      </c>
      <c r="F27" s="215">
        <v>20</v>
      </c>
      <c r="G27" s="453">
        <v>12808.44</v>
      </c>
      <c r="H27" s="453">
        <v>11740.88</v>
      </c>
      <c r="I27" s="236">
        <v>0.5121530886694249</v>
      </c>
    </row>
    <row r="28" spans="1:9" ht="25.5">
      <c r="A28" s="1"/>
      <c r="B28" s="211"/>
      <c r="C28" s="474" t="s">
        <v>266</v>
      </c>
      <c r="D28" s="208"/>
      <c r="E28" s="452" t="s">
        <v>267</v>
      </c>
      <c r="F28" s="215">
        <v>20</v>
      </c>
      <c r="G28" s="453">
        <v>12266.7</v>
      </c>
      <c r="H28" s="476">
        <v>12122.48</v>
      </c>
      <c r="I28" s="236">
        <v>0.5287989975481676</v>
      </c>
    </row>
    <row r="29" spans="1:9" ht="12.75">
      <c r="A29" s="1"/>
      <c r="B29" s="211"/>
      <c r="C29" s="474" t="s">
        <v>222</v>
      </c>
      <c r="D29" s="208"/>
      <c r="E29" s="452" t="s">
        <v>252</v>
      </c>
      <c r="F29" s="215">
        <v>10</v>
      </c>
      <c r="G29" s="453">
        <v>6249.12</v>
      </c>
      <c r="H29" s="476">
        <v>5870.89</v>
      </c>
      <c r="I29" s="236">
        <v>0.2560961739442393</v>
      </c>
    </row>
    <row r="30" spans="1:9" ht="12.75">
      <c r="A30" s="1"/>
      <c r="B30" s="211"/>
      <c r="C30" s="474" t="s">
        <v>222</v>
      </c>
      <c r="D30" s="208"/>
      <c r="E30" s="266" t="s">
        <v>252</v>
      </c>
      <c r="F30" s="215">
        <v>30</v>
      </c>
      <c r="G30" s="453">
        <v>17921.6</v>
      </c>
      <c r="H30" s="476">
        <v>18322.44</v>
      </c>
      <c r="I30" s="236">
        <v>0.7992496506190522</v>
      </c>
    </row>
    <row r="31" spans="1:9" ht="12.75">
      <c r="A31" s="1"/>
      <c r="B31" s="211"/>
      <c r="C31" s="455" t="s">
        <v>268</v>
      </c>
      <c r="D31" s="208"/>
      <c r="E31" s="266" t="s">
        <v>252</v>
      </c>
      <c r="F31" s="215">
        <v>40</v>
      </c>
      <c r="G31" s="453">
        <v>22817.08</v>
      </c>
      <c r="H31" s="476">
        <v>22291.94</v>
      </c>
      <c r="I31" s="236">
        <v>0.9724046173228496</v>
      </c>
    </row>
    <row r="32" spans="1:9" ht="12.75">
      <c r="A32" s="1"/>
      <c r="B32" s="211"/>
      <c r="C32" s="455" t="s">
        <v>269</v>
      </c>
      <c r="D32" s="208"/>
      <c r="E32" s="266" t="s">
        <v>259</v>
      </c>
      <c r="F32" s="215">
        <v>40</v>
      </c>
      <c r="G32" s="453">
        <v>28318.74</v>
      </c>
      <c r="H32" s="476">
        <v>28508.06</v>
      </c>
      <c r="I32" s="236">
        <v>1.2435601914825198</v>
      </c>
    </row>
    <row r="33" spans="1:9" ht="12.75">
      <c r="A33" s="1"/>
      <c r="B33" s="211"/>
      <c r="C33" s="455" t="s">
        <v>270</v>
      </c>
      <c r="D33" s="208"/>
      <c r="E33" s="266" t="s">
        <v>267</v>
      </c>
      <c r="F33" s="215">
        <v>20</v>
      </c>
      <c r="G33" s="453">
        <v>11341.34</v>
      </c>
      <c r="H33" s="476">
        <v>11511.6</v>
      </c>
      <c r="I33" s="236">
        <v>0.502151584508738</v>
      </c>
    </row>
    <row r="34" spans="1:9" ht="12.75">
      <c r="A34" s="1"/>
      <c r="B34" s="211"/>
      <c r="C34" s="474" t="s">
        <v>228</v>
      </c>
      <c r="D34" s="208"/>
      <c r="E34" s="266" t="s">
        <v>247</v>
      </c>
      <c r="F34" s="215">
        <v>10</v>
      </c>
      <c r="G34" s="453">
        <v>6996.14</v>
      </c>
      <c r="H34" s="476">
        <v>7389.48</v>
      </c>
      <c r="I34" s="236">
        <v>0.3223391266805335</v>
      </c>
    </row>
    <row r="35" spans="1:9" ht="12.75">
      <c r="A35" s="1"/>
      <c r="B35" s="211"/>
      <c r="C35" s="455" t="s">
        <v>229</v>
      </c>
      <c r="D35" s="208"/>
      <c r="E35" s="266" t="s">
        <v>252</v>
      </c>
      <c r="F35" s="215">
        <v>10</v>
      </c>
      <c r="G35" s="453">
        <v>11335.3</v>
      </c>
      <c r="H35" s="476">
        <v>11166.38</v>
      </c>
      <c r="I35" s="236">
        <v>0.4870926205068523</v>
      </c>
    </row>
    <row r="36" spans="1:9" ht="12.75">
      <c r="A36" s="1"/>
      <c r="B36" s="211"/>
      <c r="C36" s="455" t="s">
        <v>244</v>
      </c>
      <c r="D36" s="208"/>
      <c r="E36" s="266" t="s">
        <v>245</v>
      </c>
      <c r="F36" s="215">
        <v>20</v>
      </c>
      <c r="G36" s="453">
        <v>13098.76</v>
      </c>
      <c r="H36" s="476">
        <v>12782.43</v>
      </c>
      <c r="I36" s="236">
        <v>0.5575869104531106</v>
      </c>
    </row>
    <row r="37" spans="1:9" ht="25.5">
      <c r="A37" s="1"/>
      <c r="B37" s="211"/>
      <c r="C37" s="474" t="s">
        <v>271</v>
      </c>
      <c r="D37" s="208"/>
      <c r="E37" s="266" t="s">
        <v>267</v>
      </c>
      <c r="F37" s="215">
        <v>20</v>
      </c>
      <c r="G37" s="453">
        <v>11227.34</v>
      </c>
      <c r="H37" s="476">
        <v>11258.92</v>
      </c>
      <c r="I37" s="236">
        <v>0.49112934065265645</v>
      </c>
    </row>
    <row r="38" spans="1:9" ht="12.75">
      <c r="A38" s="1"/>
      <c r="B38" s="211"/>
      <c r="C38" s="474" t="s">
        <v>253</v>
      </c>
      <c r="D38" s="208"/>
      <c r="E38" s="266" t="s">
        <v>254</v>
      </c>
      <c r="F38" s="215">
        <v>50</v>
      </c>
      <c r="G38" s="453">
        <v>31651.62</v>
      </c>
      <c r="H38" s="476">
        <v>29887.03</v>
      </c>
      <c r="I38" s="236">
        <v>1.3037127307029595</v>
      </c>
    </row>
    <row r="39" spans="1:9" ht="12.75">
      <c r="A39" s="1"/>
      <c r="B39" s="211"/>
      <c r="C39" s="474" t="s">
        <v>256</v>
      </c>
      <c r="D39" s="208"/>
      <c r="E39" s="266" t="s">
        <v>257</v>
      </c>
      <c r="F39" s="215">
        <v>30</v>
      </c>
      <c r="G39" s="453">
        <v>23127.82</v>
      </c>
      <c r="H39" s="476">
        <v>22571.35</v>
      </c>
      <c r="I39" s="236">
        <v>0.9845928599848243</v>
      </c>
    </row>
    <row r="40" spans="1:9" ht="25.5">
      <c r="A40" s="1"/>
      <c r="B40" s="211"/>
      <c r="C40" s="474" t="s">
        <v>272</v>
      </c>
      <c r="D40" s="208"/>
      <c r="E40" s="266" t="s">
        <v>267</v>
      </c>
      <c r="F40" s="215">
        <v>5</v>
      </c>
      <c r="G40" s="453">
        <v>2771.78</v>
      </c>
      <c r="H40" s="476">
        <v>2865.23</v>
      </c>
      <c r="I40" s="236">
        <v>0.12498521356561827</v>
      </c>
    </row>
    <row r="41" spans="1:9" ht="25.5">
      <c r="A41" s="1"/>
      <c r="B41" s="211"/>
      <c r="C41" s="474" t="s">
        <v>273</v>
      </c>
      <c r="D41" s="208"/>
      <c r="E41" s="266" t="s">
        <v>247</v>
      </c>
      <c r="F41" s="215">
        <v>3</v>
      </c>
      <c r="G41" s="453">
        <v>16920</v>
      </c>
      <c r="H41" s="476">
        <v>16045.65</v>
      </c>
      <c r="I41" s="236">
        <v>0.6999329868977928</v>
      </c>
    </row>
    <row r="42" spans="1:9" ht="12.75">
      <c r="A42" s="1"/>
      <c r="B42" s="211"/>
      <c r="C42" s="474"/>
      <c r="D42" s="208"/>
      <c r="E42" s="266"/>
      <c r="F42" s="215"/>
      <c r="G42" s="453"/>
      <c r="H42" s="476"/>
      <c r="I42" s="236"/>
    </row>
    <row r="43" spans="1:9" ht="12.75">
      <c r="A43" s="1"/>
      <c r="B43" s="211"/>
      <c r="C43" s="223" t="s">
        <v>20</v>
      </c>
      <c r="D43" s="208"/>
      <c r="E43" s="266"/>
      <c r="F43" s="215"/>
      <c r="G43" s="215"/>
      <c r="H43" s="215"/>
      <c r="I43" s="236"/>
    </row>
    <row r="44" spans="1:9" ht="12.75">
      <c r="A44" s="1"/>
      <c r="B44" s="211"/>
      <c r="C44" s="222" t="s">
        <v>154</v>
      </c>
      <c r="D44" s="217">
        <v>21120</v>
      </c>
      <c r="E44" s="289"/>
      <c r="F44" s="265">
        <f>SUM(F15:F43)</f>
        <v>619</v>
      </c>
      <c r="G44" s="265">
        <f>SUM(G15:G43)</f>
        <v>414493.8300000001</v>
      </c>
      <c r="H44" s="265">
        <f>SUM(H15:H43)</f>
        <v>410533.35</v>
      </c>
      <c r="I44" s="236">
        <f>IF(H44=0,0,H44/'Aktivi_Saistibas(001)'!$F$19*100)</f>
        <v>17.908020796082237</v>
      </c>
    </row>
    <row r="45" spans="1:9" ht="12.75">
      <c r="A45" s="1"/>
      <c r="B45" s="200">
        <v>21130</v>
      </c>
      <c r="C45" s="221" t="s">
        <v>158</v>
      </c>
      <c r="D45" s="208"/>
      <c r="E45" s="427"/>
      <c r="F45" s="210"/>
      <c r="G45" s="210"/>
      <c r="H45" s="210"/>
      <c r="I45" s="224"/>
    </row>
    <row r="46" spans="1:9" ht="12.75">
      <c r="A46" s="1"/>
      <c r="B46" s="200"/>
      <c r="C46" s="455" t="s">
        <v>242</v>
      </c>
      <c r="D46" s="208"/>
      <c r="E46" s="266" t="s">
        <v>241</v>
      </c>
      <c r="F46" s="215">
        <v>38</v>
      </c>
      <c r="G46" s="453">
        <v>38368.32</v>
      </c>
      <c r="H46" s="476">
        <v>38523.4</v>
      </c>
      <c r="I46" s="236">
        <f>IF(H46=0,0,H46/'Aktivi_Saistibas(001)'!$F$19*100)</f>
        <v>1.6804428881010387</v>
      </c>
    </row>
    <row r="47" spans="1:9" ht="12.75">
      <c r="A47" s="1"/>
      <c r="B47" s="200"/>
      <c r="C47" s="455" t="s">
        <v>243</v>
      </c>
      <c r="D47" s="208"/>
      <c r="E47" s="266" t="s">
        <v>241</v>
      </c>
      <c r="F47" s="215">
        <v>1</v>
      </c>
      <c r="G47" s="453">
        <v>1488.38</v>
      </c>
      <c r="H47" s="476">
        <v>1461.59</v>
      </c>
      <c r="I47" s="236">
        <f>IF(H47=0,0,H47/'Aktivi_Saistibas(001)'!$F$19*100)</f>
        <v>0.06375653552956376</v>
      </c>
    </row>
    <row r="48" spans="1:9" ht="12.75">
      <c r="A48" s="1"/>
      <c r="B48" s="200"/>
      <c r="C48" s="455" t="s">
        <v>223</v>
      </c>
      <c r="D48" s="208"/>
      <c r="E48" s="266" t="s">
        <v>251</v>
      </c>
      <c r="F48" s="215">
        <v>20</v>
      </c>
      <c r="G48" s="453">
        <v>20064.87</v>
      </c>
      <c r="H48" s="476">
        <v>20730.01</v>
      </c>
      <c r="I48" s="236">
        <f>IF(H48=0,0,H48/'Aktivi_Saistibas(001)'!$F$19*100)</f>
        <v>0.9042711150823499</v>
      </c>
    </row>
    <row r="49" spans="1:9" ht="12.75">
      <c r="A49" s="1"/>
      <c r="B49" s="211"/>
      <c r="C49" s="223" t="s">
        <v>20</v>
      </c>
      <c r="D49" s="208"/>
      <c r="E49" s="266"/>
      <c r="F49" s="215"/>
      <c r="G49" s="215"/>
      <c r="H49" s="215"/>
      <c r="I49" s="236"/>
    </row>
    <row r="50" spans="1:9" ht="12.75">
      <c r="A50" s="1"/>
      <c r="B50" s="211"/>
      <c r="C50" s="222" t="s">
        <v>154</v>
      </c>
      <c r="D50" s="217">
        <v>21130</v>
      </c>
      <c r="E50" s="289"/>
      <c r="F50" s="265">
        <f>SUM(F46:F49)</f>
        <v>59</v>
      </c>
      <c r="G50" s="265">
        <f>SUM(G46:G49)</f>
        <v>59921.56999999999</v>
      </c>
      <c r="H50" s="265">
        <f>SUM(H46:H49)</f>
        <v>60715</v>
      </c>
      <c r="I50" s="236">
        <f>IF(H50=0,0,H50/'Aktivi_Saistibas(001)'!$F$19*100)</f>
        <v>2.6484705387129526</v>
      </c>
    </row>
    <row r="51" spans="1:9" ht="12.75">
      <c r="A51" s="1"/>
      <c r="B51" s="166"/>
      <c r="C51" s="161" t="s">
        <v>187</v>
      </c>
      <c r="D51" s="76">
        <v>21000</v>
      </c>
      <c r="E51" s="290"/>
      <c r="F51" s="267">
        <f>F13+F44+F50</f>
        <v>793</v>
      </c>
      <c r="G51" s="267">
        <f>G13+G44+G50</f>
        <v>551067.75</v>
      </c>
      <c r="H51" s="267">
        <f>H13+H44+H50</f>
        <v>548735.1</v>
      </c>
      <c r="I51" s="239">
        <f>IF(H51=0,0,H51/'Aktivi_Saistibas(001)'!$F$19*100)</f>
        <v>23.936568325911317</v>
      </c>
    </row>
    <row r="52" spans="1:9" ht="25.5">
      <c r="A52" s="1"/>
      <c r="B52" s="230">
        <v>21200</v>
      </c>
      <c r="C52" s="231" t="s">
        <v>162</v>
      </c>
      <c r="D52" s="238"/>
      <c r="E52" s="428"/>
      <c r="F52" s="226"/>
      <c r="G52" s="226"/>
      <c r="H52" s="226"/>
      <c r="I52" s="232"/>
    </row>
    <row r="53" spans="1:12" ht="12.75">
      <c r="A53" s="1"/>
      <c r="B53" s="200">
        <v>21210</v>
      </c>
      <c r="C53" s="207" t="s">
        <v>163</v>
      </c>
      <c r="D53" s="208"/>
      <c r="E53" s="427"/>
      <c r="F53" s="210"/>
      <c r="G53" s="210"/>
      <c r="H53" s="210"/>
      <c r="I53" s="224"/>
      <c r="J53" s="465"/>
      <c r="K53" s="465"/>
      <c r="L53" s="466"/>
    </row>
    <row r="54" spans="1:12" ht="12.75">
      <c r="A54" s="1"/>
      <c r="B54" s="211"/>
      <c r="C54" s="154" t="s">
        <v>224</v>
      </c>
      <c r="D54" s="208"/>
      <c r="E54" s="266" t="s">
        <v>248</v>
      </c>
      <c r="F54" s="215">
        <v>1684</v>
      </c>
      <c r="G54" s="453">
        <v>796.87</v>
      </c>
      <c r="H54" s="453">
        <v>2251.508</v>
      </c>
      <c r="I54" s="236">
        <f>IF(H54=0,0,H54/'Aktivi_Saistibas(001)'!$F$19*100)</f>
        <v>0.09821382863668816</v>
      </c>
      <c r="J54" s="465"/>
      <c r="K54" s="465"/>
      <c r="L54" s="466"/>
    </row>
    <row r="55" spans="1:12" ht="12.75">
      <c r="A55" s="1"/>
      <c r="B55" s="211"/>
      <c r="C55" s="154" t="s">
        <v>225</v>
      </c>
      <c r="D55" s="208"/>
      <c r="E55" s="266" t="s">
        <v>248</v>
      </c>
      <c r="F55" s="215">
        <v>700</v>
      </c>
      <c r="G55" s="453">
        <v>932.81</v>
      </c>
      <c r="H55" s="453">
        <v>1176.56</v>
      </c>
      <c r="I55" s="236">
        <f>IF(H55=0,0,H55/'Aktivi_Saistibas(001)'!$F$19*100)</f>
        <v>0.05132314085527647</v>
      </c>
      <c r="J55" s="465"/>
      <c r="K55" s="465"/>
      <c r="L55" s="466"/>
    </row>
    <row r="56" spans="1:9" ht="12.75">
      <c r="A56" s="1"/>
      <c r="B56" s="211"/>
      <c r="C56" s="154" t="s">
        <v>226</v>
      </c>
      <c r="D56" s="208"/>
      <c r="E56" s="266" t="s">
        <v>246</v>
      </c>
      <c r="F56" s="215">
        <v>500</v>
      </c>
      <c r="G56" s="453">
        <v>1626.87</v>
      </c>
      <c r="H56" s="453">
        <v>2588.337</v>
      </c>
      <c r="I56" s="236">
        <f>IF(H56=0,0,H56/'Aktivi_Saistibas(001)'!$F$19*100)</f>
        <v>0.11290676585293037</v>
      </c>
    </row>
    <row r="57" spans="1:11" ht="12.75">
      <c r="A57" s="1"/>
      <c r="B57" s="211"/>
      <c r="C57" s="456" t="s">
        <v>227</v>
      </c>
      <c r="D57" s="208"/>
      <c r="E57" s="266" t="s">
        <v>287</v>
      </c>
      <c r="F57" s="215">
        <v>150</v>
      </c>
      <c r="G57" s="457">
        <v>1145.15</v>
      </c>
      <c r="H57" s="453">
        <v>1485.267</v>
      </c>
      <c r="I57" s="236">
        <f>IF(H57=0,0,H57/'Aktivi_Saistibas(001)'!$F$19*100)</f>
        <v>0.06478935834015599</v>
      </c>
      <c r="K57" s="450"/>
    </row>
    <row r="58" spans="1:9" ht="12.75">
      <c r="A58" s="1"/>
      <c r="B58" s="211"/>
      <c r="C58" s="154" t="s">
        <v>230</v>
      </c>
      <c r="D58" s="208"/>
      <c r="E58" s="266" t="s">
        <v>247</v>
      </c>
      <c r="F58" s="215">
        <v>100</v>
      </c>
      <c r="G58" s="453">
        <v>1768.9</v>
      </c>
      <c r="H58" s="453">
        <v>2269.213</v>
      </c>
      <c r="I58" s="236">
        <f>IF(H58=0,0,H58/'Aktivi_Saistibas(001)'!$F$19*100)</f>
        <v>0.09898614471818225</v>
      </c>
    </row>
    <row r="59" spans="1:9" ht="12.75">
      <c r="A59" s="1"/>
      <c r="B59" s="211"/>
      <c r="C59" s="154" t="s">
        <v>276</v>
      </c>
      <c r="D59" s="208"/>
      <c r="E59" s="266" t="s">
        <v>247</v>
      </c>
      <c r="F59" s="215">
        <v>500</v>
      </c>
      <c r="G59" s="453">
        <v>4717.73</v>
      </c>
      <c r="H59" s="453">
        <v>4898.01</v>
      </c>
      <c r="I59" s="236">
        <f>IF(H59=0,0,H59/'Aktivi_Saistibas(001)'!$F$19*100)</f>
        <v>0.21365783057434617</v>
      </c>
    </row>
    <row r="60" spans="1:9" ht="12.75">
      <c r="A60" s="1"/>
      <c r="B60" s="211"/>
      <c r="C60" s="154" t="s">
        <v>286</v>
      </c>
      <c r="D60" s="208"/>
      <c r="E60" s="266" t="s">
        <v>287</v>
      </c>
      <c r="F60" s="215">
        <v>1500</v>
      </c>
      <c r="G60" s="453">
        <v>7828.3</v>
      </c>
      <c r="H60" s="453">
        <v>8169.96</v>
      </c>
      <c r="I60" s="236">
        <f>IF(H60=0,0,H60/'Aktivi_Saistibas(001)'!$F$19*100)</f>
        <v>0.3563847214438487</v>
      </c>
    </row>
    <row r="61" spans="1:9" ht="12.75">
      <c r="A61" s="1"/>
      <c r="B61" s="211"/>
      <c r="C61" s="154" t="s">
        <v>294</v>
      </c>
      <c r="D61" s="208"/>
      <c r="E61" s="266" t="s">
        <v>249</v>
      </c>
      <c r="F61" s="215">
        <v>2500</v>
      </c>
      <c r="G61" s="453">
        <v>9536.59</v>
      </c>
      <c r="H61" s="453">
        <v>9121.8</v>
      </c>
      <c r="I61" s="236">
        <f>IF(H61=0,0,H61/'Aktivi_Saistibas(001)'!$F$19*100)</f>
        <v>0.3979052715149766</v>
      </c>
    </row>
    <row r="62" spans="1:9" ht="12.75">
      <c r="A62" s="1"/>
      <c r="B62" s="211"/>
      <c r="C62" s="154" t="s">
        <v>295</v>
      </c>
      <c r="D62" s="208"/>
      <c r="E62" s="266" t="s">
        <v>249</v>
      </c>
      <c r="F62" s="215">
        <v>600</v>
      </c>
      <c r="G62" s="453">
        <v>10413.31</v>
      </c>
      <c r="H62" s="453">
        <v>10673.61</v>
      </c>
      <c r="I62" s="236">
        <f>IF(H62=0,0,H62/'Aktivi_Saistibas(001)'!$F$19*100)</f>
        <v>0.4655973256478952</v>
      </c>
    </row>
    <row r="63" spans="1:9" ht="12.75">
      <c r="A63" s="1"/>
      <c r="B63" s="211"/>
      <c r="C63" s="154" t="s">
        <v>296</v>
      </c>
      <c r="D63" s="208"/>
      <c r="E63" s="266" t="s">
        <v>249</v>
      </c>
      <c r="F63" s="215">
        <v>600</v>
      </c>
      <c r="G63" s="453">
        <v>11048.9</v>
      </c>
      <c r="H63" s="453">
        <v>11550.6</v>
      </c>
      <c r="I63" s="236">
        <f>IF(H63=0,0,H63/'Aktivi_Saistibas(001)'!$F$19*100)</f>
        <v>0.5038528173343956</v>
      </c>
    </row>
    <row r="64" spans="1:9" ht="12.75">
      <c r="A64" s="1"/>
      <c r="B64" s="211"/>
      <c r="C64" s="216" t="s">
        <v>231</v>
      </c>
      <c r="D64" s="208"/>
      <c r="E64" s="266"/>
      <c r="F64" s="215"/>
      <c r="G64" s="215"/>
      <c r="H64" s="215"/>
      <c r="I64" s="236"/>
    </row>
    <row r="65" spans="1:9" ht="12.75">
      <c r="A65" s="1"/>
      <c r="B65" s="211"/>
      <c r="C65" s="212" t="s">
        <v>154</v>
      </c>
      <c r="D65" s="217">
        <v>21210</v>
      </c>
      <c r="E65" s="289"/>
      <c r="F65" s="265">
        <f>SUM(F54:F64)</f>
        <v>8834</v>
      </c>
      <c r="G65" s="265">
        <f>SUM(G54:G64)</f>
        <v>49815.43</v>
      </c>
      <c r="H65" s="265">
        <f>SUM(H54:H64)</f>
        <v>54184.865</v>
      </c>
      <c r="I65" s="236">
        <f>IF(H65=0,0,H65/'Aktivi_Saistibas(001)'!$F$19*100)</f>
        <v>2.3636172049186954</v>
      </c>
    </row>
    <row r="66" spans="1:9" ht="12.75">
      <c r="A66" s="1"/>
      <c r="B66" s="200">
        <v>21220</v>
      </c>
      <c r="C66" s="207" t="s">
        <v>164</v>
      </c>
      <c r="D66" s="208"/>
      <c r="E66" s="427"/>
      <c r="F66" s="210"/>
      <c r="G66" s="210"/>
      <c r="H66" s="210"/>
      <c r="I66" s="224"/>
    </row>
    <row r="67" spans="1:9" ht="12.75">
      <c r="A67" s="1"/>
      <c r="B67" s="211"/>
      <c r="C67" s="223" t="s">
        <v>20</v>
      </c>
      <c r="D67" s="208"/>
      <c r="E67" s="266"/>
      <c r="F67" s="215"/>
      <c r="G67" s="215"/>
      <c r="H67" s="215"/>
      <c r="I67" s="236"/>
    </row>
    <row r="68" spans="1:9" ht="12.75">
      <c r="A68" s="1"/>
      <c r="B68" s="211"/>
      <c r="C68" s="212" t="s">
        <v>154</v>
      </c>
      <c r="D68" s="217">
        <v>21220</v>
      </c>
      <c r="E68" s="289"/>
      <c r="F68" s="265">
        <f>SUM(F67:F67)</f>
        <v>0</v>
      </c>
      <c r="G68" s="265">
        <f>SUM(G67:G67)</f>
        <v>0</v>
      </c>
      <c r="H68" s="265">
        <f>SUM(H67:H67)</f>
        <v>0</v>
      </c>
      <c r="I68" s="236">
        <f>IF(H68=0,0,H68/'Aktivi_Saistibas(001)'!$F$19*100)</f>
        <v>0</v>
      </c>
    </row>
    <row r="69" spans="1:9" ht="12.75">
      <c r="A69" s="1"/>
      <c r="B69" s="166"/>
      <c r="C69" s="190" t="s">
        <v>188</v>
      </c>
      <c r="D69" s="76">
        <v>21200</v>
      </c>
      <c r="E69" s="290"/>
      <c r="F69" s="267">
        <f>F65+F68</f>
        <v>8834</v>
      </c>
      <c r="G69" s="267">
        <f>G65+G68</f>
        <v>49815.43</v>
      </c>
      <c r="H69" s="267">
        <f>H65+H68</f>
        <v>54184.865</v>
      </c>
      <c r="I69" s="239">
        <f>IF(H69=0,0,H69/'Aktivi_Saistibas(001)'!$F$19*100)</f>
        <v>2.3636172049186954</v>
      </c>
    </row>
    <row r="70" spans="1:9" ht="12.75">
      <c r="A70" s="1"/>
      <c r="B70" s="200">
        <v>21300</v>
      </c>
      <c r="C70" s="201" t="s">
        <v>168</v>
      </c>
      <c r="D70" s="208"/>
      <c r="E70" s="428"/>
      <c r="F70" s="226"/>
      <c r="G70" s="226"/>
      <c r="H70" s="226"/>
      <c r="I70" s="232"/>
    </row>
    <row r="71" spans="1:9" ht="12.75">
      <c r="A71" s="1"/>
      <c r="B71" s="200"/>
      <c r="C71" s="154" t="s">
        <v>277</v>
      </c>
      <c r="D71" s="208"/>
      <c r="E71" s="266" t="s">
        <v>249</v>
      </c>
      <c r="F71" s="215">
        <v>30626.722818</v>
      </c>
      <c r="G71" s="453">
        <v>29760</v>
      </c>
      <c r="H71" s="453">
        <v>37668.572161</v>
      </c>
      <c r="I71" s="236">
        <f>IF(H71=0,0,H71/'Aktivi_Saistibas(001)'!$F$19*100)</f>
        <v>1.6431541398960945</v>
      </c>
    </row>
    <row r="72" spans="1:9" ht="12.75">
      <c r="A72" s="1"/>
      <c r="B72" s="200"/>
      <c r="C72" s="154" t="s">
        <v>288</v>
      </c>
      <c r="D72" s="208"/>
      <c r="E72" s="266" t="s">
        <v>289</v>
      </c>
      <c r="F72" s="215">
        <v>2784.452</v>
      </c>
      <c r="G72" s="453">
        <v>21440</v>
      </c>
      <c r="H72" s="453">
        <v>21696.59127</v>
      </c>
      <c r="I72" s="236">
        <f>IF(H72=0,0,H72/'Aktivi_Saistibas(001)'!$F$19*100)</f>
        <v>0.9464346993179878</v>
      </c>
    </row>
    <row r="73" spans="1:9" ht="12.75">
      <c r="A73" s="1"/>
      <c r="B73" s="211"/>
      <c r="C73" s="154" t="s">
        <v>290</v>
      </c>
      <c r="D73" s="208"/>
      <c r="E73" s="266" t="s">
        <v>289</v>
      </c>
      <c r="F73" s="215">
        <v>1001.525</v>
      </c>
      <c r="G73" s="453">
        <v>21439.99</v>
      </c>
      <c r="H73" s="453">
        <v>21769.44015</v>
      </c>
      <c r="I73" s="236">
        <f>IF(H73=0,0,H73/'Aktivi_Saistibas(001)'!$F$19*100)</f>
        <v>0.9496124661376902</v>
      </c>
    </row>
    <row r="74" spans="1:9" ht="12.75">
      <c r="A74" s="1"/>
      <c r="B74" s="200"/>
      <c r="C74" s="154" t="s">
        <v>283</v>
      </c>
      <c r="D74" s="208"/>
      <c r="E74" s="266" t="s">
        <v>257</v>
      </c>
      <c r="F74" s="215">
        <v>900</v>
      </c>
      <c r="G74" s="453">
        <v>16728.41</v>
      </c>
      <c r="H74" s="453">
        <v>16734.537</v>
      </c>
      <c r="I74" s="236">
        <f>IF(H74=0,0,H74/'Aktivi_Saistibas(001)'!$F$19*100)</f>
        <v>0.7299831709380191</v>
      </c>
    </row>
    <row r="75" spans="1:9" ht="12.75">
      <c r="A75" s="1"/>
      <c r="B75" s="200"/>
      <c r="C75" s="154" t="s">
        <v>297</v>
      </c>
      <c r="D75" s="208"/>
      <c r="E75" s="266" t="s">
        <v>289</v>
      </c>
      <c r="F75" s="215">
        <v>6499.732</v>
      </c>
      <c r="G75" s="453">
        <v>21640</v>
      </c>
      <c r="H75" s="453">
        <v>21780.7074</v>
      </c>
      <c r="I75" s="236">
        <f>IF(H75=0,0,H75/'Aktivi_Saistibas(001)'!$F$19*100)</f>
        <v>0.9501039588442262</v>
      </c>
    </row>
    <row r="76" spans="1:9" ht="12.75">
      <c r="A76" s="1"/>
      <c r="B76" s="200"/>
      <c r="C76" s="154" t="s">
        <v>298</v>
      </c>
      <c r="D76" s="208"/>
      <c r="E76" s="266" t="s">
        <v>289</v>
      </c>
      <c r="F76" s="215">
        <v>2971.342</v>
      </c>
      <c r="G76" s="453">
        <v>21679.99</v>
      </c>
      <c r="H76" s="453">
        <v>21700.75065</v>
      </c>
      <c r="I76" s="236">
        <f>IF(H76=0,0,H76/'Aktivi_Saistibas(001)'!$F$19*100)</f>
        <v>0.946616137107485</v>
      </c>
    </row>
    <row r="77" spans="1:9" ht="25.5">
      <c r="A77" s="1"/>
      <c r="B77" s="200"/>
      <c r="C77" s="154" t="s">
        <v>299</v>
      </c>
      <c r="D77" s="208"/>
      <c r="E77" s="266" t="s">
        <v>289</v>
      </c>
      <c r="F77" s="215">
        <v>110</v>
      </c>
      <c r="G77" s="453">
        <v>20985.19</v>
      </c>
      <c r="H77" s="453">
        <v>21150.9903</v>
      </c>
      <c r="I77" s="236">
        <f>IF(H77=0,0,H77/'Aktivi_Saistibas(001)'!$F$19*100)</f>
        <v>0.9226348459878684</v>
      </c>
    </row>
    <row r="78" spans="1:9" ht="12.75">
      <c r="A78" s="1"/>
      <c r="B78" s="211"/>
      <c r="C78" s="216" t="s">
        <v>20</v>
      </c>
      <c r="D78" s="208"/>
      <c r="E78" s="266"/>
      <c r="F78" s="215"/>
      <c r="G78" s="215"/>
      <c r="H78" s="215"/>
      <c r="I78" s="236">
        <f>IF(H78=0,0,H78/'Aktivi_Saistibas(001)'!$F$19*100)</f>
        <v>0</v>
      </c>
    </row>
    <row r="79" spans="1:9" ht="12.75">
      <c r="A79" s="1"/>
      <c r="B79" s="166"/>
      <c r="C79" s="243" t="s">
        <v>154</v>
      </c>
      <c r="D79" s="76">
        <v>21300</v>
      </c>
      <c r="E79" s="290"/>
      <c r="F79" s="267">
        <f>SUM(F71:F78)</f>
        <v>44893.773817999994</v>
      </c>
      <c r="G79" s="267">
        <f>SUM(G71:G78)</f>
        <v>153673.58000000002</v>
      </c>
      <c r="H79" s="267">
        <f>SUM(H71:H78)</f>
        <v>162501.58893099998</v>
      </c>
      <c r="I79" s="239">
        <f>IF(H79=0,0,H79/'Aktivi_Saistibas(001)'!$F$19*100)</f>
        <v>7.08853941822937</v>
      </c>
    </row>
    <row r="80" spans="1:9" ht="12.75">
      <c r="A80" s="1"/>
      <c r="B80" s="230">
        <v>21400</v>
      </c>
      <c r="C80" s="231" t="s">
        <v>81</v>
      </c>
      <c r="D80" s="238"/>
      <c r="E80" s="428"/>
      <c r="F80" s="226"/>
      <c r="G80" s="226"/>
      <c r="H80" s="226"/>
      <c r="I80" s="232"/>
    </row>
    <row r="81" spans="1:9" ht="12.75">
      <c r="A81" s="1"/>
      <c r="B81" s="211"/>
      <c r="C81" s="216" t="s">
        <v>20</v>
      </c>
      <c r="D81" s="208"/>
      <c r="E81" s="266"/>
      <c r="F81" s="215"/>
      <c r="G81" s="215"/>
      <c r="H81" s="215"/>
      <c r="I81" s="236">
        <f>IF(H81=0,0,H81/'Aktivi_Saistibas(001)'!$F$19*100)</f>
        <v>0</v>
      </c>
    </row>
    <row r="82" spans="1:9" ht="12.75">
      <c r="A82" s="1"/>
      <c r="B82" s="166"/>
      <c r="C82" s="243" t="s">
        <v>154</v>
      </c>
      <c r="D82" s="76">
        <v>21400</v>
      </c>
      <c r="E82" s="290"/>
      <c r="F82" s="267">
        <f>SUM(F81:F81)</f>
        <v>0</v>
      </c>
      <c r="G82" s="267">
        <f>SUM(G81:G81)</f>
        <v>0</v>
      </c>
      <c r="H82" s="267">
        <f>SUM(H81:H81)</f>
        <v>0</v>
      </c>
      <c r="I82" s="239">
        <f>IF(H82=0,0,H82/'Aktivi_Saistibas(001)'!$F$19*100)</f>
        <v>0</v>
      </c>
    </row>
    <row r="83" spans="1:9" ht="26.25" thickBot="1">
      <c r="A83" s="1"/>
      <c r="B83" s="184"/>
      <c r="C83" s="268" t="s">
        <v>189</v>
      </c>
      <c r="D83" s="79">
        <v>21000</v>
      </c>
      <c r="E83" s="291"/>
      <c r="F83" s="269">
        <f>F51+F69+F79+F82</f>
        <v>54520.773817999994</v>
      </c>
      <c r="G83" s="269">
        <f>G51+G69+G79+G82</f>
        <v>754556.76</v>
      </c>
      <c r="H83" s="269">
        <f>H51+H69+H79+H82</f>
        <v>765421.553931</v>
      </c>
      <c r="I83" s="263">
        <f>IF(H83=0,0,H83/'Aktivi_Saistibas(001)'!$F$19*100)</f>
        <v>33.38872494905939</v>
      </c>
    </row>
    <row r="84" spans="1:9" ht="25.5">
      <c r="A84" s="1"/>
      <c r="B84" s="193">
        <v>22000</v>
      </c>
      <c r="C84" s="194" t="s">
        <v>190</v>
      </c>
      <c r="D84" s="279"/>
      <c r="E84" s="280"/>
      <c r="F84" s="280"/>
      <c r="G84" s="280"/>
      <c r="H84" s="280"/>
      <c r="I84" s="281"/>
    </row>
    <row r="85" spans="1:9" ht="25.5">
      <c r="A85" s="1"/>
      <c r="B85" s="200">
        <v>22100</v>
      </c>
      <c r="C85" s="201" t="s">
        <v>149</v>
      </c>
      <c r="D85" s="202"/>
      <c r="E85" s="273"/>
      <c r="F85" s="273"/>
      <c r="G85" s="273"/>
      <c r="H85" s="273"/>
      <c r="I85" s="282"/>
    </row>
    <row r="86" spans="1:9" ht="12.75">
      <c r="A86" s="1"/>
      <c r="B86" s="200">
        <v>22110</v>
      </c>
      <c r="C86" s="207" t="s">
        <v>150</v>
      </c>
      <c r="D86" s="208"/>
      <c r="E86" s="273"/>
      <c r="F86" s="273"/>
      <c r="G86" s="273"/>
      <c r="H86" s="273"/>
      <c r="I86" s="282"/>
    </row>
    <row r="87" spans="1:9" ht="12.75">
      <c r="A87" s="1"/>
      <c r="B87" s="211"/>
      <c r="C87" s="212" t="s">
        <v>186</v>
      </c>
      <c r="D87" s="213"/>
      <c r="E87" s="283"/>
      <c r="F87" s="283"/>
      <c r="G87" s="283"/>
      <c r="H87" s="283"/>
      <c r="I87" s="236">
        <f>IF(H87=0,0,H87/'Aktivi_Saistibas(001)'!$F$19*100)</f>
        <v>0</v>
      </c>
    </row>
    <row r="88" spans="1:9" ht="12.75">
      <c r="A88" s="1"/>
      <c r="B88" s="211"/>
      <c r="C88" s="216" t="s">
        <v>20</v>
      </c>
      <c r="D88" s="213"/>
      <c r="E88" s="283"/>
      <c r="F88" s="283"/>
      <c r="G88" s="283"/>
      <c r="H88" s="283"/>
      <c r="I88" s="236">
        <f>IF(H88=0,0,H88/'Aktivi_Saistibas(001)'!$F$19*100)</f>
        <v>0</v>
      </c>
    </row>
    <row r="89" spans="1:9" ht="12.75">
      <c r="A89" s="1"/>
      <c r="B89" s="211"/>
      <c r="C89" s="212" t="s">
        <v>154</v>
      </c>
      <c r="D89" s="217">
        <v>22110</v>
      </c>
      <c r="E89" s="289"/>
      <c r="F89" s="265">
        <f>SUM(F87:F88)</f>
        <v>0</v>
      </c>
      <c r="G89" s="265">
        <f>SUM(G87:G88)</f>
        <v>0</v>
      </c>
      <c r="H89" s="265">
        <f>SUM(H87:H88)</f>
        <v>0</v>
      </c>
      <c r="I89" s="236">
        <f>IF(H89=0,0,H89/'Aktivi_Saistibas(001)'!$F$19*100)</f>
        <v>0</v>
      </c>
    </row>
    <row r="90" spans="1:9" ht="12.75">
      <c r="A90" s="1"/>
      <c r="B90" s="200">
        <v>22120</v>
      </c>
      <c r="C90" s="207" t="s">
        <v>155</v>
      </c>
      <c r="D90" s="219"/>
      <c r="E90" s="273"/>
      <c r="F90" s="273"/>
      <c r="G90" s="273"/>
      <c r="H90" s="273"/>
      <c r="I90" s="282"/>
    </row>
    <row r="91" spans="1:9" ht="12.75">
      <c r="A91" s="1"/>
      <c r="B91" s="211"/>
      <c r="C91" s="216" t="s">
        <v>20</v>
      </c>
      <c r="D91" s="208"/>
      <c r="E91" s="283"/>
      <c r="F91" s="283"/>
      <c r="G91" s="283"/>
      <c r="H91" s="283"/>
      <c r="I91" s="236">
        <f>IF(H91=0,0,H91/'Aktivi_Saistibas(001)'!$F$19*100)</f>
        <v>0</v>
      </c>
    </row>
    <row r="92" spans="1:9" ht="12.75">
      <c r="A92" s="1"/>
      <c r="B92" s="211"/>
      <c r="C92" s="212" t="s">
        <v>154</v>
      </c>
      <c r="D92" s="217">
        <v>22120</v>
      </c>
      <c r="E92" s="289"/>
      <c r="F92" s="265">
        <f>SUM(F91:F91)</f>
        <v>0</v>
      </c>
      <c r="G92" s="265">
        <f>SUM(G91:G91)</f>
        <v>0</v>
      </c>
      <c r="H92" s="265">
        <f>SUM(H91:H91)</f>
        <v>0</v>
      </c>
      <c r="I92" s="236">
        <f>IF(H92=0,0,H92/'Aktivi_Saistibas(001)'!$F$19*100)</f>
        <v>0</v>
      </c>
    </row>
    <row r="93" spans="1:9" ht="12.75">
      <c r="A93" s="1"/>
      <c r="B93" s="200">
        <v>22130</v>
      </c>
      <c r="C93" s="207" t="s">
        <v>158</v>
      </c>
      <c r="D93" s="208"/>
      <c r="E93" s="273"/>
      <c r="F93" s="273"/>
      <c r="G93" s="273"/>
      <c r="H93" s="273"/>
      <c r="I93" s="282"/>
    </row>
    <row r="94" spans="1:9" ht="12.75">
      <c r="A94" s="1"/>
      <c r="B94" s="211"/>
      <c r="C94" s="216" t="s">
        <v>20</v>
      </c>
      <c r="D94" s="208"/>
      <c r="E94" s="283"/>
      <c r="F94" s="283"/>
      <c r="G94" s="283"/>
      <c r="H94" s="283"/>
      <c r="I94" s="236">
        <f>IF(H94=0,0,H94/'Aktivi_Saistibas(001)'!$F$19*100)</f>
        <v>0</v>
      </c>
    </row>
    <row r="95" spans="1:9" ht="12.75">
      <c r="A95" s="1"/>
      <c r="B95" s="211"/>
      <c r="C95" s="212" t="s">
        <v>154</v>
      </c>
      <c r="D95" s="217">
        <v>22130</v>
      </c>
      <c r="E95" s="289"/>
      <c r="F95" s="265">
        <f>SUM(F94:F94)</f>
        <v>0</v>
      </c>
      <c r="G95" s="265">
        <f>SUM(G94:G94)</f>
        <v>0</v>
      </c>
      <c r="H95" s="265">
        <f>SUM(H94:H94)</f>
        <v>0</v>
      </c>
      <c r="I95" s="236">
        <f>IF(H95=0,0,H95/'Aktivi_Saistibas(001)'!$F$19*100)</f>
        <v>0</v>
      </c>
    </row>
    <row r="96" spans="1:9" ht="12.75">
      <c r="A96" s="1"/>
      <c r="B96" s="166"/>
      <c r="C96" s="190" t="s">
        <v>191</v>
      </c>
      <c r="D96" s="76">
        <v>22100</v>
      </c>
      <c r="E96" s="290"/>
      <c r="F96" s="267">
        <f>F89+F92+F95</f>
        <v>0</v>
      </c>
      <c r="G96" s="267">
        <f>G89+G92+G95</f>
        <v>0</v>
      </c>
      <c r="H96" s="267">
        <f>H89+H92+H95</f>
        <v>0</v>
      </c>
      <c r="I96" s="239">
        <f>IF(H96=0,0,H96/'Aktivi_Saistibas(001)'!$F$19*100)</f>
        <v>0</v>
      </c>
    </row>
    <row r="97" spans="1:9" ht="25.5">
      <c r="A97" s="1"/>
      <c r="B97" s="230">
        <v>22200</v>
      </c>
      <c r="C97" s="231" t="s">
        <v>162</v>
      </c>
      <c r="D97" s="238"/>
      <c r="E97" s="284"/>
      <c r="F97" s="284"/>
      <c r="G97" s="284"/>
      <c r="H97" s="284"/>
      <c r="I97" s="285"/>
    </row>
    <row r="98" spans="1:9" ht="12.75">
      <c r="A98" s="1"/>
      <c r="B98" s="200">
        <v>22210</v>
      </c>
      <c r="C98" s="207" t="s">
        <v>163</v>
      </c>
      <c r="D98" s="208"/>
      <c r="E98" s="273"/>
      <c r="F98" s="273"/>
      <c r="G98" s="273"/>
      <c r="H98" s="273"/>
      <c r="I98" s="282"/>
    </row>
    <row r="99" spans="1:9" ht="12.75">
      <c r="A99" s="1"/>
      <c r="B99" s="211"/>
      <c r="C99" s="216" t="s">
        <v>20</v>
      </c>
      <c r="D99" s="208"/>
      <c r="E99" s="283"/>
      <c r="F99" s="283"/>
      <c r="G99" s="283"/>
      <c r="H99" s="283"/>
      <c r="I99" s="236">
        <f>IF(H99=0,0,H99/'Aktivi_Saistibas(001)'!$F$19*100)</f>
        <v>0</v>
      </c>
    </row>
    <row r="100" spans="1:9" ht="12.75">
      <c r="A100" s="1"/>
      <c r="B100" s="211"/>
      <c r="C100" s="212" t="s">
        <v>154</v>
      </c>
      <c r="D100" s="217">
        <v>22210</v>
      </c>
      <c r="E100" s="289"/>
      <c r="F100" s="265">
        <f>SUM(F99:F99)</f>
        <v>0</v>
      </c>
      <c r="G100" s="265">
        <f>SUM(G99:G99)</f>
        <v>0</v>
      </c>
      <c r="H100" s="265">
        <f>SUM(H99:H99)</f>
        <v>0</v>
      </c>
      <c r="I100" s="236">
        <f>IF(H100=0,0,H100/'Aktivi_Saistibas(001)'!$F$19*100)</f>
        <v>0</v>
      </c>
    </row>
    <row r="101" spans="1:9" ht="12.75">
      <c r="A101" s="1"/>
      <c r="B101" s="200">
        <v>22220</v>
      </c>
      <c r="C101" s="207" t="s">
        <v>164</v>
      </c>
      <c r="D101" s="208"/>
      <c r="E101" s="273"/>
      <c r="F101" s="273"/>
      <c r="G101" s="273"/>
      <c r="H101" s="273"/>
      <c r="I101" s="282"/>
    </row>
    <row r="102" spans="1:9" ht="12.75">
      <c r="A102" s="1"/>
      <c r="B102" s="211"/>
      <c r="C102" s="223" t="s">
        <v>20</v>
      </c>
      <c r="D102" s="208"/>
      <c r="E102" s="283"/>
      <c r="F102" s="283"/>
      <c r="G102" s="283"/>
      <c r="H102" s="283"/>
      <c r="I102" s="236">
        <f>IF(H102=0,0,H102/'Aktivi_Saistibas(001)'!$F$19*100)</f>
        <v>0</v>
      </c>
    </row>
    <row r="103" spans="1:9" ht="12.75">
      <c r="A103" s="1"/>
      <c r="B103" s="211"/>
      <c r="C103" s="212" t="s">
        <v>154</v>
      </c>
      <c r="D103" s="217">
        <v>22220</v>
      </c>
      <c r="E103" s="289"/>
      <c r="F103" s="265">
        <f>SUM(F102:F102)</f>
        <v>0</v>
      </c>
      <c r="G103" s="265">
        <f>SUM(G102:G102)</f>
        <v>0</v>
      </c>
      <c r="H103" s="265">
        <f>SUM(H102:H102)</f>
        <v>0</v>
      </c>
      <c r="I103" s="236">
        <f>IF(H103=0,0,H103/'Aktivi_Saistibas(001)'!$F$19*100)</f>
        <v>0</v>
      </c>
    </row>
    <row r="104" spans="1:9" ht="12.75">
      <c r="A104" s="1"/>
      <c r="B104" s="166"/>
      <c r="C104" s="190" t="s">
        <v>188</v>
      </c>
      <c r="D104" s="76">
        <v>22200</v>
      </c>
      <c r="E104" s="290"/>
      <c r="F104" s="267">
        <f>F100+F103</f>
        <v>0</v>
      </c>
      <c r="G104" s="267">
        <f>G100+G103</f>
        <v>0</v>
      </c>
      <c r="H104" s="267">
        <f>H100+H103</f>
        <v>0</v>
      </c>
      <c r="I104" s="239">
        <f>IF(H104=0,0,H104/'Aktivi_Saistibas(001)'!$F$19*100)</f>
        <v>0</v>
      </c>
    </row>
    <row r="105" spans="1:9" ht="12.75">
      <c r="A105" s="1"/>
      <c r="B105" s="200">
        <v>22300</v>
      </c>
      <c r="C105" s="201" t="s">
        <v>168</v>
      </c>
      <c r="D105" s="208"/>
      <c r="E105" s="273"/>
      <c r="F105" s="273"/>
      <c r="G105" s="273"/>
      <c r="H105" s="273"/>
      <c r="I105" s="282"/>
    </row>
    <row r="106" spans="1:9" ht="12.75">
      <c r="A106" s="1"/>
      <c r="B106" s="211"/>
      <c r="C106" s="216" t="s">
        <v>20</v>
      </c>
      <c r="D106" s="208"/>
      <c r="E106" s="283"/>
      <c r="F106" s="283"/>
      <c r="G106" s="283"/>
      <c r="H106" s="283"/>
      <c r="I106" s="236">
        <f>IF(H106=0,0,H106/'Aktivi_Saistibas(001)'!$F$19*100)</f>
        <v>0</v>
      </c>
    </row>
    <row r="107" spans="1:9" ht="12.75">
      <c r="A107" s="1"/>
      <c r="B107" s="166"/>
      <c r="C107" s="243" t="s">
        <v>154</v>
      </c>
      <c r="D107" s="76">
        <v>22300</v>
      </c>
      <c r="E107" s="290"/>
      <c r="F107" s="267">
        <f>SUM(F106:F106)</f>
        <v>0</v>
      </c>
      <c r="G107" s="267">
        <f>SUM(G106:G106)</f>
        <v>0</v>
      </c>
      <c r="H107" s="267">
        <f>SUM(H106:H106)</f>
        <v>0</v>
      </c>
      <c r="I107" s="239">
        <f>IF(H107=0,0,H107/'Aktivi_Saistibas(001)'!$F$19*100)</f>
        <v>0</v>
      </c>
    </row>
    <row r="108" spans="1:9" ht="12.75">
      <c r="A108" s="1"/>
      <c r="B108" s="230">
        <v>22400</v>
      </c>
      <c r="C108" s="231" t="s">
        <v>81</v>
      </c>
      <c r="D108" s="238"/>
      <c r="E108" s="273"/>
      <c r="F108" s="273"/>
      <c r="G108" s="273"/>
      <c r="H108" s="273"/>
      <c r="I108" s="282"/>
    </row>
    <row r="109" spans="1:9" ht="12.75">
      <c r="A109" s="1"/>
      <c r="B109" s="211"/>
      <c r="C109" s="216" t="s">
        <v>20</v>
      </c>
      <c r="D109" s="208"/>
      <c r="E109" s="266"/>
      <c r="F109" s="215"/>
      <c r="G109" s="215"/>
      <c r="H109" s="215"/>
      <c r="I109" s="236">
        <f>IF(H109=0,0,H109/'Aktivi_Saistibas(001)'!$F$19*100)</f>
        <v>0</v>
      </c>
    </row>
    <row r="110" spans="1:9" ht="12.75">
      <c r="A110" s="1"/>
      <c r="B110" s="166"/>
      <c r="C110" s="243" t="s">
        <v>154</v>
      </c>
      <c r="D110" s="76">
        <v>22400</v>
      </c>
      <c r="E110" s="290"/>
      <c r="F110" s="267">
        <f>SUM(F109:F109)</f>
        <v>0</v>
      </c>
      <c r="G110" s="267">
        <f>SUM(G109:G109)</f>
        <v>0</v>
      </c>
      <c r="H110" s="267">
        <f>SUM(H109:H109)</f>
        <v>0</v>
      </c>
      <c r="I110" s="239">
        <f>IF(H110=0,0,H110/'Aktivi_Saistibas(001)'!$F$19*100)</f>
        <v>0</v>
      </c>
    </row>
    <row r="111" spans="1:9" ht="38.25">
      <c r="A111" s="1"/>
      <c r="B111" s="183"/>
      <c r="C111" s="191" t="s">
        <v>192</v>
      </c>
      <c r="D111" s="78">
        <v>22000</v>
      </c>
      <c r="E111" s="292"/>
      <c r="F111" s="286">
        <f>F96+F104+F107+F110</f>
        <v>0</v>
      </c>
      <c r="G111" s="286">
        <f>G96+G104+G107+G110</f>
        <v>0</v>
      </c>
      <c r="H111" s="286">
        <f>H96+H104+H107+H110</f>
        <v>0</v>
      </c>
      <c r="I111" s="287">
        <f>IF(H111=0,0,H111/'Aktivi_Saistibas(001)'!$F$19*100)</f>
        <v>0</v>
      </c>
    </row>
    <row r="112" spans="1:9" ht="12.75">
      <c r="A112" s="1"/>
      <c r="B112" s="200">
        <v>23000</v>
      </c>
      <c r="C112" s="288" t="s">
        <v>193</v>
      </c>
      <c r="D112" s="238"/>
      <c r="E112" s="238"/>
      <c r="F112" s="226"/>
      <c r="G112" s="226"/>
      <c r="H112" s="226"/>
      <c r="I112" s="232"/>
    </row>
    <row r="113" spans="1:9" ht="25.5">
      <c r="A113" s="1"/>
      <c r="B113" s="200">
        <v>23100</v>
      </c>
      <c r="C113" s="201" t="s">
        <v>149</v>
      </c>
      <c r="D113" s="208"/>
      <c r="E113" s="208"/>
      <c r="F113" s="210"/>
      <c r="G113" s="210"/>
      <c r="H113" s="210"/>
      <c r="I113" s="224"/>
    </row>
    <row r="114" spans="1:9" ht="12.75">
      <c r="A114" s="1"/>
      <c r="B114" s="200">
        <v>23110</v>
      </c>
      <c r="C114" s="207" t="s">
        <v>150</v>
      </c>
      <c r="D114" s="208"/>
      <c r="E114" s="208"/>
      <c r="F114" s="210"/>
      <c r="G114" s="210"/>
      <c r="H114" s="210"/>
      <c r="I114" s="224"/>
    </row>
    <row r="115" spans="1:9" ht="12.75">
      <c r="A115" s="1"/>
      <c r="B115" s="211"/>
      <c r="C115" s="212" t="s">
        <v>186</v>
      </c>
      <c r="D115" s="213"/>
      <c r="E115" s="266"/>
      <c r="F115" s="215"/>
      <c r="G115" s="215"/>
      <c r="H115" s="215"/>
      <c r="I115" s="236">
        <f>IF(H115=0,0,H115/'Aktivi_Saistibas(001)'!$F$19*100)</f>
        <v>0</v>
      </c>
    </row>
    <row r="116" spans="1:9" ht="12.75">
      <c r="A116" s="1"/>
      <c r="B116" s="211"/>
      <c r="C116" s="216" t="s">
        <v>20</v>
      </c>
      <c r="D116" s="213"/>
      <c r="E116" s="266"/>
      <c r="F116" s="215"/>
      <c r="G116" s="215"/>
      <c r="H116" s="215"/>
      <c r="I116" s="236">
        <f>IF(H116=0,0,H116/'Aktivi_Saistibas(001)'!$F$19*100)</f>
        <v>0</v>
      </c>
    </row>
    <row r="117" spans="1:9" ht="12.75">
      <c r="A117" s="1"/>
      <c r="B117" s="211"/>
      <c r="C117" s="212" t="s">
        <v>154</v>
      </c>
      <c r="D117" s="217">
        <v>23110</v>
      </c>
      <c r="E117" s="289"/>
      <c r="F117" s="265">
        <f>SUM(F115:F116)</f>
        <v>0</v>
      </c>
      <c r="G117" s="265">
        <f>SUM(G115:G116)</f>
        <v>0</v>
      </c>
      <c r="H117" s="265">
        <f>SUM(H115:H116)</f>
        <v>0</v>
      </c>
      <c r="I117" s="236">
        <f>IF(H117=0,0,H117/'Aktivi_Saistibas(001)'!$F$19*100)</f>
        <v>0</v>
      </c>
    </row>
    <row r="118" spans="1:9" ht="12.75">
      <c r="A118" s="1"/>
      <c r="B118" s="200">
        <v>23120</v>
      </c>
      <c r="C118" s="207" t="s">
        <v>155</v>
      </c>
      <c r="D118" s="219"/>
      <c r="E118" s="427"/>
      <c r="F118" s="210"/>
      <c r="G118" s="210"/>
      <c r="H118" s="210"/>
      <c r="I118" s="224"/>
    </row>
    <row r="119" spans="1:9" ht="12.75">
      <c r="A119" s="1"/>
      <c r="B119" s="211"/>
      <c r="C119" s="216" t="s">
        <v>20</v>
      </c>
      <c r="D119" s="208"/>
      <c r="E119" s="266"/>
      <c r="F119" s="215"/>
      <c r="G119" s="215"/>
      <c r="H119" s="215"/>
      <c r="I119" s="236">
        <f>IF(H119=0,0,H119/'Aktivi_Saistibas(001)'!$F$19*100)</f>
        <v>0</v>
      </c>
    </row>
    <row r="120" spans="1:9" ht="12.75">
      <c r="A120" s="1"/>
      <c r="B120" s="211"/>
      <c r="C120" s="212" t="s">
        <v>154</v>
      </c>
      <c r="D120" s="217">
        <v>23120</v>
      </c>
      <c r="E120" s="289"/>
      <c r="F120" s="265">
        <f>SUM(F119:F119)</f>
        <v>0</v>
      </c>
      <c r="G120" s="265">
        <f>SUM(G119:G119)</f>
        <v>0</v>
      </c>
      <c r="H120" s="265">
        <f>SUM(H119:H119)</f>
        <v>0</v>
      </c>
      <c r="I120" s="236">
        <f>IF(H120=0,0,H120/'Aktivi_Saistibas(001)'!$F$19*100)</f>
        <v>0</v>
      </c>
    </row>
    <row r="121" spans="1:9" ht="12.75">
      <c r="A121" s="1"/>
      <c r="B121" s="200">
        <v>23130</v>
      </c>
      <c r="C121" s="207" t="s">
        <v>158</v>
      </c>
      <c r="D121" s="208"/>
      <c r="E121" s="427"/>
      <c r="F121" s="210"/>
      <c r="G121" s="210"/>
      <c r="H121" s="210"/>
      <c r="I121" s="224"/>
    </row>
    <row r="122" spans="1:9" ht="12.75">
      <c r="A122" s="1"/>
      <c r="B122" s="211"/>
      <c r="C122" s="216" t="s">
        <v>20</v>
      </c>
      <c r="D122" s="208"/>
      <c r="E122" s="266"/>
      <c r="F122" s="215"/>
      <c r="G122" s="215"/>
      <c r="H122" s="215"/>
      <c r="I122" s="236">
        <f>IF(H122=0,0,H122/'Aktivi_Saistibas(001)'!$F$19*100)</f>
        <v>0</v>
      </c>
    </row>
    <row r="123" spans="1:9" ht="12.75">
      <c r="A123" s="1"/>
      <c r="B123" s="211"/>
      <c r="C123" s="212" t="s">
        <v>154</v>
      </c>
      <c r="D123" s="217">
        <v>23130</v>
      </c>
      <c r="E123" s="289"/>
      <c r="F123" s="265">
        <f>SUM(F122:F122)</f>
        <v>0</v>
      </c>
      <c r="G123" s="265">
        <f>SUM(G122:G122)</f>
        <v>0</v>
      </c>
      <c r="H123" s="265">
        <f>SUM(H122:H122)</f>
        <v>0</v>
      </c>
      <c r="I123" s="236">
        <f>IF(H123=0,0,H123/'Aktivi_Saistibas(001)'!$F$19*100)</f>
        <v>0</v>
      </c>
    </row>
    <row r="124" spans="1:9" ht="12.75">
      <c r="A124" s="1"/>
      <c r="B124" s="166"/>
      <c r="C124" s="190" t="s">
        <v>194</v>
      </c>
      <c r="D124" s="76">
        <v>23100</v>
      </c>
      <c r="E124" s="290"/>
      <c r="F124" s="267">
        <f>F117+F120+F123</f>
        <v>0</v>
      </c>
      <c r="G124" s="267">
        <f>G117+G120+G123</f>
        <v>0</v>
      </c>
      <c r="H124" s="267">
        <f>H117+H120+H123</f>
        <v>0</v>
      </c>
      <c r="I124" s="239">
        <f>IF(H124=0,0,H124/'Aktivi_Saistibas(001)'!$F$19*100)</f>
        <v>0</v>
      </c>
    </row>
    <row r="125" spans="1:9" ht="25.5">
      <c r="A125" s="1"/>
      <c r="B125" s="230">
        <v>23200</v>
      </c>
      <c r="C125" s="231" t="s">
        <v>162</v>
      </c>
      <c r="D125" s="238"/>
      <c r="E125" s="428"/>
      <c r="F125" s="226"/>
      <c r="G125" s="226"/>
      <c r="H125" s="226"/>
      <c r="I125" s="232"/>
    </row>
    <row r="126" spans="1:9" ht="12.75">
      <c r="A126" s="1"/>
      <c r="B126" s="200">
        <v>23210</v>
      </c>
      <c r="C126" s="207" t="s">
        <v>163</v>
      </c>
      <c r="D126" s="208"/>
      <c r="E126" s="427"/>
      <c r="F126" s="210"/>
      <c r="G126" s="210"/>
      <c r="H126" s="210"/>
      <c r="I126" s="224"/>
    </row>
    <row r="127" spans="1:9" ht="12.75">
      <c r="A127" s="1"/>
      <c r="B127" s="211"/>
      <c r="C127" s="216" t="s">
        <v>20</v>
      </c>
      <c r="D127" s="208"/>
      <c r="E127" s="266"/>
      <c r="F127" s="215"/>
      <c r="G127" s="215"/>
      <c r="H127" s="215"/>
      <c r="I127" s="236">
        <f>IF(H127=0,0,H127/'Aktivi_Saistibas(001)'!$F$19*100)</f>
        <v>0</v>
      </c>
    </row>
    <row r="128" spans="1:9" ht="12.75">
      <c r="A128" s="1"/>
      <c r="B128" s="211"/>
      <c r="C128" s="212" t="s">
        <v>154</v>
      </c>
      <c r="D128" s="217">
        <v>23210</v>
      </c>
      <c r="E128" s="289"/>
      <c r="F128" s="265">
        <f>SUM(F127:F127)</f>
        <v>0</v>
      </c>
      <c r="G128" s="265">
        <f>SUM(G127:G127)</f>
        <v>0</v>
      </c>
      <c r="H128" s="265">
        <f>SUM(H127:H127)</f>
        <v>0</v>
      </c>
      <c r="I128" s="236">
        <f>IF(H128=0,0,H128/'Aktivi_Saistibas(001)'!$F$19*100)</f>
        <v>0</v>
      </c>
    </row>
    <row r="129" spans="1:9" ht="12.75">
      <c r="A129" s="1"/>
      <c r="B129" s="200">
        <v>23220</v>
      </c>
      <c r="C129" s="207" t="s">
        <v>164</v>
      </c>
      <c r="D129" s="208"/>
      <c r="E129" s="427"/>
      <c r="F129" s="210"/>
      <c r="G129" s="210"/>
      <c r="H129" s="210"/>
      <c r="I129" s="224"/>
    </row>
    <row r="130" spans="1:9" ht="12.75">
      <c r="A130" s="1"/>
      <c r="B130" s="211"/>
      <c r="C130" s="223" t="s">
        <v>20</v>
      </c>
      <c r="D130" s="208"/>
      <c r="E130" s="266"/>
      <c r="F130" s="215"/>
      <c r="G130" s="215"/>
      <c r="H130" s="215"/>
      <c r="I130" s="236">
        <f>IF(H130=0,0,H130/'Aktivi_Saistibas(001)'!$F$19*100)</f>
        <v>0</v>
      </c>
    </row>
    <row r="131" spans="1:9" ht="12.75">
      <c r="A131" s="1"/>
      <c r="B131" s="211"/>
      <c r="C131" s="212" t="s">
        <v>154</v>
      </c>
      <c r="D131" s="217">
        <v>23220</v>
      </c>
      <c r="E131" s="289"/>
      <c r="F131" s="265">
        <f>SUM(F130:F130)</f>
        <v>0</v>
      </c>
      <c r="G131" s="265">
        <f>SUM(G130:G130)</f>
        <v>0</v>
      </c>
      <c r="H131" s="265">
        <f>SUM(H130:H130)</f>
        <v>0</v>
      </c>
      <c r="I131" s="236">
        <f>IF(H131=0,0,H131/'Aktivi_Saistibas(001)'!$F$19*100)</f>
        <v>0</v>
      </c>
    </row>
    <row r="132" spans="1:9" ht="12.75">
      <c r="A132" s="1"/>
      <c r="B132" s="166"/>
      <c r="C132" s="190" t="s">
        <v>188</v>
      </c>
      <c r="D132" s="76">
        <v>23200</v>
      </c>
      <c r="E132" s="290"/>
      <c r="F132" s="267">
        <f>F128+F131</f>
        <v>0</v>
      </c>
      <c r="G132" s="267">
        <f>G128+G131</f>
        <v>0</v>
      </c>
      <c r="H132" s="267">
        <f>H128+H131</f>
        <v>0</v>
      </c>
      <c r="I132" s="239">
        <f>IF(H132=0,0,H132/'Aktivi_Saistibas(001)'!$F$19*100)</f>
        <v>0</v>
      </c>
    </row>
    <row r="133" spans="1:9" ht="12.75">
      <c r="A133" s="1"/>
      <c r="B133" s="200">
        <v>23300</v>
      </c>
      <c r="C133" s="201" t="s">
        <v>168</v>
      </c>
      <c r="D133" s="208"/>
      <c r="E133" s="428"/>
      <c r="F133" s="226"/>
      <c r="G133" s="226"/>
      <c r="H133" s="226"/>
      <c r="I133" s="232"/>
    </row>
    <row r="134" spans="1:9" ht="12.75">
      <c r="A134" s="1"/>
      <c r="B134" s="211"/>
      <c r="C134" s="216" t="s">
        <v>20</v>
      </c>
      <c r="D134" s="208"/>
      <c r="E134" s="266"/>
      <c r="F134" s="215"/>
      <c r="G134" s="215"/>
      <c r="H134" s="215"/>
      <c r="I134" s="236">
        <f>IF(H134=0,0,H134/'Aktivi_Saistibas(001)'!$F$19*100)</f>
        <v>0</v>
      </c>
    </row>
    <row r="135" spans="1:9" ht="12.75">
      <c r="A135" s="1"/>
      <c r="B135" s="166"/>
      <c r="C135" s="243" t="s">
        <v>154</v>
      </c>
      <c r="D135" s="76">
        <v>23300</v>
      </c>
      <c r="E135" s="290"/>
      <c r="F135" s="267">
        <f>SUM(F134:F134)</f>
        <v>0</v>
      </c>
      <c r="G135" s="267">
        <f>SUM(G134:G134)</f>
        <v>0</v>
      </c>
      <c r="H135" s="267">
        <f>SUM(H134:H134)</f>
        <v>0</v>
      </c>
      <c r="I135" s="239">
        <f>IF(H135=0,0,H135/'Aktivi_Saistibas(001)'!$F$19*100)</f>
        <v>0</v>
      </c>
    </row>
    <row r="136" spans="1:9" ht="12.75">
      <c r="A136" s="1"/>
      <c r="B136" s="230">
        <v>23400</v>
      </c>
      <c r="C136" s="231" t="s">
        <v>81</v>
      </c>
      <c r="D136" s="238"/>
      <c r="E136" s="428"/>
      <c r="F136" s="226"/>
      <c r="G136" s="226"/>
      <c r="H136" s="226"/>
      <c r="I136" s="232"/>
    </row>
    <row r="137" spans="1:9" ht="12.75">
      <c r="A137" s="1"/>
      <c r="B137" s="211"/>
      <c r="C137" s="216" t="s">
        <v>20</v>
      </c>
      <c r="D137" s="208"/>
      <c r="E137" s="264"/>
      <c r="F137" s="215"/>
      <c r="G137" s="215"/>
      <c r="H137" s="215"/>
      <c r="I137" s="236">
        <f>IF(H137=0,0,H137/'Aktivi_Saistibas(001)'!$F$19*100)</f>
        <v>0</v>
      </c>
    </row>
    <row r="138" spans="1:9" ht="12.75">
      <c r="A138" s="1"/>
      <c r="B138" s="166"/>
      <c r="C138" s="243" t="s">
        <v>154</v>
      </c>
      <c r="D138" s="76">
        <v>23400</v>
      </c>
      <c r="E138" s="290"/>
      <c r="F138" s="267">
        <f>SUM(F137:F137)</f>
        <v>0</v>
      </c>
      <c r="G138" s="267">
        <f>SUM(G137:G137)</f>
        <v>0</v>
      </c>
      <c r="H138" s="267">
        <f>SUM(H137:H137)</f>
        <v>0</v>
      </c>
      <c r="I138" s="239">
        <f>IF(H138=0,0,H138/'Aktivi_Saistibas(001)'!$F$19*100)</f>
        <v>0</v>
      </c>
    </row>
    <row r="139" spans="1:9" ht="25.5">
      <c r="A139" s="1"/>
      <c r="B139" s="183"/>
      <c r="C139" s="191" t="s">
        <v>195</v>
      </c>
      <c r="D139" s="74">
        <v>23000</v>
      </c>
      <c r="E139" s="292"/>
      <c r="F139" s="286">
        <f>F124+F132+F135+F138</f>
        <v>0</v>
      </c>
      <c r="G139" s="286">
        <f>G124+G132+G135+G138</f>
        <v>0</v>
      </c>
      <c r="H139" s="286">
        <f>H124+H132+H135+H138</f>
        <v>0</v>
      </c>
      <c r="I139" s="261">
        <f>IF(H139=0,0,H139/'Aktivi_Saistibas(001)'!$F$19*100)</f>
        <v>0</v>
      </c>
    </row>
    <row r="140" spans="1:9" ht="12.75">
      <c r="A140" s="1"/>
      <c r="B140" s="200">
        <v>24000</v>
      </c>
      <c r="C140" s="231" t="s">
        <v>178</v>
      </c>
      <c r="D140" s="238"/>
      <c r="E140" s="428"/>
      <c r="F140" s="226"/>
      <c r="G140" s="226"/>
      <c r="H140" s="226"/>
      <c r="I140" s="232"/>
    </row>
    <row r="141" spans="1:9" ht="12.75">
      <c r="A141" s="1"/>
      <c r="B141" s="211"/>
      <c r="C141" s="216" t="s">
        <v>20</v>
      </c>
      <c r="D141" s="208"/>
      <c r="E141" s="266"/>
      <c r="F141" s="215"/>
      <c r="G141" s="215"/>
      <c r="H141" s="215"/>
      <c r="I141" s="236">
        <f>IF(H141=0,0,H141/'Aktivi_Saistibas(001)'!$F$19*100)</f>
        <v>0</v>
      </c>
    </row>
    <row r="142" spans="1:9" ht="12.75">
      <c r="A142" s="1"/>
      <c r="B142" s="166"/>
      <c r="C142" s="243" t="s">
        <v>154</v>
      </c>
      <c r="D142" s="80">
        <v>24000</v>
      </c>
      <c r="E142" s="293"/>
      <c r="F142" s="278">
        <f>SUM(F141:F141)</f>
        <v>0</v>
      </c>
      <c r="G142" s="278">
        <f>SUM(G141:G141)</f>
        <v>0</v>
      </c>
      <c r="H142" s="278">
        <f>SUM(H141:H141)</f>
        <v>0</v>
      </c>
      <c r="I142" s="239">
        <f>IF(H142=0,0,H142/'Aktivi_Saistibas(001)'!$F$19*100)</f>
        <v>0</v>
      </c>
    </row>
    <row r="143" spans="1:9" ht="25.5">
      <c r="A143" s="1"/>
      <c r="B143" s="183"/>
      <c r="C143" s="191" t="s">
        <v>196</v>
      </c>
      <c r="D143" s="78">
        <v>20000</v>
      </c>
      <c r="E143" s="292"/>
      <c r="F143" s="286">
        <f>F83+F111+F139+F142</f>
        <v>54520.773817999994</v>
      </c>
      <c r="G143" s="286">
        <f>G83+G111+G139+G142</f>
        <v>754556.76</v>
      </c>
      <c r="H143" s="286">
        <f>H83+H111+H139+H142</f>
        <v>765421.553931</v>
      </c>
      <c r="I143" s="261">
        <f>IF(H143=0,0,H143/'Aktivi_Saistibas(001)'!$F$19*100)</f>
        <v>33.38872494905939</v>
      </c>
    </row>
    <row r="144" spans="1:9" ht="26.25" thickBot="1">
      <c r="A144" s="1"/>
      <c r="B144" s="294">
        <v>30000</v>
      </c>
      <c r="C144" s="256" t="s">
        <v>197</v>
      </c>
      <c r="D144" s="79">
        <v>30000</v>
      </c>
      <c r="E144" s="429"/>
      <c r="F144" s="262">
        <f>'Portfelis(001-1)'!E120+'Portfelis(001-2)'!F143</f>
        <v>72545.77381799999</v>
      </c>
      <c r="G144" s="262">
        <f>'Portfelis(001-1)'!F120+'Portfelis(001-2)'!G143</f>
        <v>2087716.63</v>
      </c>
      <c r="H144" s="262">
        <f>'Portfelis(001-1)'!G120+'Portfelis(001-2)'!H143</f>
        <v>2102335.1099309996</v>
      </c>
      <c r="I144" s="263">
        <f>IF(H144=0,0,H144/'Aktivi_Saistibas(001)'!$F$19*100)</f>
        <v>91.7067051165957</v>
      </c>
    </row>
    <row r="145" spans="1:9" ht="48.75" customHeight="1">
      <c r="A145" s="37" t="str">
        <f>Parametri!$A$18</f>
        <v>Līdzekļu pārvaldītāja valdes priekšsēdētājs </v>
      </c>
      <c r="B145" s="38"/>
      <c r="C145" s="38"/>
      <c r="D145" s="128"/>
      <c r="E145" s="128"/>
      <c r="F145" s="128" t="str">
        <f>CONCATENATE(Nosaukumi!B6," ",Nosaukumi!C6,"/")</f>
        <v>Sergejs Medvedevs /</v>
      </c>
      <c r="G145" s="39"/>
      <c r="H145" s="295"/>
      <c r="I145" s="296"/>
    </row>
    <row r="146" spans="1:9" ht="12.75">
      <c r="A146" s="41"/>
      <c r="B146" s="129"/>
      <c r="C146" s="42"/>
      <c r="D146" s="42"/>
      <c r="E146" s="42"/>
      <c r="F146" s="42"/>
      <c r="G146" s="127" t="str">
        <f>CONCATENATE("(",Parametri!$A$20,")")</f>
        <v>(paraksts)</v>
      </c>
      <c r="H146" s="134"/>
      <c r="I146" s="40"/>
    </row>
    <row r="147" spans="1:9" ht="33" customHeight="1">
      <c r="A147" s="37" t="str">
        <f>Parametri!$A$19</f>
        <v>Ieguldījumu plāna pārvaldnieks  </v>
      </c>
      <c r="B147" s="40"/>
      <c r="C147" s="41"/>
      <c r="D147" s="128"/>
      <c r="E147" s="128"/>
      <c r="F147" s="128" t="str">
        <f>CONCATENATE(Nosaukumi!B14,"/")</f>
        <v>Sergejs Medvedevs, Roberts Idelsons, Aija Kļaševa/</v>
      </c>
      <c r="G147" s="43"/>
      <c r="H147" s="297"/>
      <c r="I147" s="40"/>
    </row>
    <row r="148" spans="1:9" ht="12.75">
      <c r="A148" s="41"/>
      <c r="B148" s="131"/>
      <c r="C148" s="44"/>
      <c r="D148" s="44"/>
      <c r="E148" s="44"/>
      <c r="F148" s="44"/>
      <c r="G148" s="127" t="str">
        <f>G146</f>
        <v>(paraksts)</v>
      </c>
      <c r="H148" s="135"/>
      <c r="I148" s="40"/>
    </row>
    <row r="149" spans="1:9" ht="24" customHeight="1">
      <c r="A149" s="96" t="str">
        <f>Nosaukumi!A7</f>
        <v>Izpildītājs</v>
      </c>
      <c r="B149" s="17"/>
      <c r="C149" s="133"/>
      <c r="D149" s="133" t="str">
        <f>CONCATENATE(Nosaukumi!B19,"; ",Nosaukumi!C19)</f>
        <v>Svetlana Korhova; 7010172</v>
      </c>
      <c r="E149" s="132"/>
      <c r="F149" s="8"/>
      <c r="G149" s="8"/>
      <c r="H149" s="8"/>
      <c r="I149" s="8"/>
    </row>
    <row r="150" spans="1:9" ht="12.75">
      <c r="A150" s="1"/>
      <c r="B150" s="1"/>
      <c r="C150" s="1"/>
      <c r="D150" s="1"/>
      <c r="E150" s="1"/>
      <c r="F150" s="8"/>
      <c r="G150" s="8"/>
      <c r="H150" s="8"/>
      <c r="I150" s="8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</sheetData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59" r:id="rId1"/>
  <rowBreaks count="1" manualBreakCount="1"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workbookViewId="0" topLeftCell="C13">
      <selection activeCell="H27" sqref="H2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Nosaukumi!B20</f>
        <v>Parekss Universālais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0" t="s">
        <v>11</v>
      </c>
      <c r="C10" s="479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478" t="s">
        <v>13</v>
      </c>
      <c r="C11" s="479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90">
        <v>377264.37682350003</v>
      </c>
      <c r="F12" s="90">
        <v>504452.6895000002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36">
        <v>5882.429999999974</v>
      </c>
      <c r="F13" s="36">
        <v>38777.17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36">
        <v>1615.881829440639</v>
      </c>
      <c r="F16" s="36">
        <v>2250.7188477777777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1615.881829440639</v>
      </c>
      <c r="F17" s="46">
        <f>SUM(F15:F16)</f>
        <v>2250.7188477777777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384762.6886529407</v>
      </c>
      <c r="F19" s="47">
        <f>F12+F13+F17+F18</f>
        <v>545480.5783477781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0" t="s">
        <v>11</v>
      </c>
      <c r="C22" s="479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478" t="s">
        <v>13</v>
      </c>
      <c r="C23" s="479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6">
        <v>423.673</v>
      </c>
      <c r="F25" s="116">
        <v>241.02200000000002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6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6">
        <v>306.74</v>
      </c>
      <c r="F27" s="116">
        <v>410.32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730.413</v>
      </c>
      <c r="F30" s="122">
        <f>SUM(F24:F29)</f>
        <v>651.342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384032.2756529407</v>
      </c>
      <c r="F31" s="126">
        <f>F19-F30</f>
        <v>544829.2363477781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Sergejs Medvedevs, Roberts Idelsons,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16 E25:E27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C19">
      <selection activeCell="F33" sqref="F3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Nosaukumi!B20</f>
        <v>Parekss Universālais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1" t="s">
        <v>11</v>
      </c>
      <c r="C10" s="485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483" t="s">
        <v>13</v>
      </c>
      <c r="C11" s="485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>
        <v>166.2</v>
      </c>
      <c r="F13" s="139">
        <v>1817.8770183371385</v>
      </c>
    </row>
    <row r="14" spans="2:6" ht="12.75">
      <c r="B14" s="71"/>
      <c r="C14" s="160" t="s">
        <v>95</v>
      </c>
      <c r="D14" s="137" t="s">
        <v>93</v>
      </c>
      <c r="E14" s="138">
        <v>376.86</v>
      </c>
      <c r="F14" s="139">
        <v>3432.840827230716</v>
      </c>
    </row>
    <row r="15" spans="2:6" ht="12.75">
      <c r="B15" s="71"/>
      <c r="C15" s="160" t="s">
        <v>96</v>
      </c>
      <c r="D15" s="137" t="s">
        <v>94</v>
      </c>
      <c r="E15" s="138">
        <v>0</v>
      </c>
      <c r="F15" s="140">
        <v>0</v>
      </c>
    </row>
    <row r="16" spans="2:6" ht="12.75">
      <c r="B16" s="71"/>
      <c r="C16" s="160" t="s">
        <v>17</v>
      </c>
      <c r="D16" s="137" t="s">
        <v>97</v>
      </c>
      <c r="E16" s="138">
        <v>0</v>
      </c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543.06</v>
      </c>
      <c r="F17" s="143">
        <f>SUM(F13:F16)</f>
        <v>5250.717845567855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>
        <v>43</v>
      </c>
      <c r="F20" s="139">
        <v>798.26</v>
      </c>
    </row>
    <row r="21" spans="2:6" ht="12.75">
      <c r="B21" s="71"/>
      <c r="C21" s="160" t="s">
        <v>106</v>
      </c>
      <c r="D21" s="137" t="s">
        <v>102</v>
      </c>
      <c r="E21" s="138">
        <v>75.77</v>
      </c>
      <c r="F21" s="139">
        <v>207.16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0.25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118.77</v>
      </c>
      <c r="F24" s="145">
        <f>SUM(F19:F23)</f>
        <v>1005.67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>
        <v>0</v>
      </c>
      <c r="F26" s="139">
        <v>13609.38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14504.05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-894.6700000000001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-35.59000000000049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-930.2600000000006</v>
      </c>
    </row>
    <row r="31" spans="2:6" ht="12.75">
      <c r="B31" s="71"/>
      <c r="C31" s="160" t="s">
        <v>118</v>
      </c>
      <c r="D31" s="137" t="s">
        <v>113</v>
      </c>
      <c r="E31" s="138">
        <v>464.22</v>
      </c>
      <c r="F31" s="140">
        <v>3203.3936727692912</v>
      </c>
    </row>
    <row r="32" spans="2:6" ht="12.75">
      <c r="B32" s="72"/>
      <c r="C32" s="161" t="s">
        <v>119</v>
      </c>
      <c r="D32" s="141" t="s">
        <v>69</v>
      </c>
      <c r="E32" s="142">
        <f>E30+E31</f>
        <v>464.22</v>
      </c>
      <c r="F32" s="143">
        <f>F30+F31</f>
        <v>2273.1336727692906</v>
      </c>
    </row>
    <row r="33" spans="2:6" ht="12.75">
      <c r="B33" s="68" t="s">
        <v>76</v>
      </c>
      <c r="C33" s="163" t="s">
        <v>120</v>
      </c>
      <c r="D33" s="69" t="s">
        <v>76</v>
      </c>
      <c r="E33" s="146">
        <v>68.99</v>
      </c>
      <c r="F33" s="147">
        <v>-201.89632350000602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957.5</v>
      </c>
      <c r="F35" s="153">
        <f>F17-F24+F32+F33-F34</f>
        <v>6316.285194837139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Sergejs Medvedevs, Roberts Idelsons,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akupce</cp:lastModifiedBy>
  <cp:lastPrinted>2004-03-12T10:48:17Z</cp:lastPrinted>
  <dcterms:created xsi:type="dcterms:W3CDTF">2001-09-06T09:37:33Z</dcterms:created>
  <dcterms:modified xsi:type="dcterms:W3CDTF">2004-06-01T08:28:19Z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