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55" yWindow="75" windowWidth="24645" windowHeight="11730" tabRatio="825" activeTab="1"/>
  </bookViews>
  <sheets>
    <sheet name="DEC-2015" sheetId="45" r:id="rId1"/>
    <sheet name="JAN-2016" sheetId="46" r:id="rId2"/>
  </sheets>
  <calcPr calcId="145621"/>
</workbook>
</file>

<file path=xl/calcChain.xml><?xml version="1.0" encoding="utf-8"?>
<calcChain xmlns="http://schemas.openxmlformats.org/spreadsheetml/2006/main">
  <c r="F42" i="46"/>
  <c r="F41"/>
  <c r="L25" l="1"/>
  <c r="F25"/>
  <c r="E25"/>
  <c r="H25" s="1"/>
  <c r="L21"/>
  <c r="F21"/>
  <c r="E21"/>
  <c r="L10"/>
  <c r="K10"/>
  <c r="J10"/>
  <c r="F10"/>
  <c r="E10"/>
  <c r="E27" l="1"/>
  <c r="L27" s="1"/>
  <c r="K25"/>
  <c r="F27"/>
  <c r="F28" s="1"/>
  <c r="F32" s="1"/>
  <c r="G25"/>
  <c r="I21"/>
  <c r="M21"/>
  <c r="G10"/>
  <c r="J21"/>
  <c r="I25"/>
  <c r="M25"/>
  <c r="H10"/>
  <c r="G21"/>
  <c r="K21"/>
  <c r="J25"/>
  <c r="I10"/>
  <c r="M10"/>
  <c r="H21"/>
  <c r="L25" i="45"/>
  <c r="F25"/>
  <c r="E25"/>
  <c r="L21"/>
  <c r="F21"/>
  <c r="E21"/>
  <c r="L10"/>
  <c r="K10"/>
  <c r="J10"/>
  <c r="F10"/>
  <c r="E10"/>
  <c r="G27" i="46" l="1"/>
  <c r="E28"/>
  <c r="E32" s="1"/>
  <c r="E41" s="1"/>
  <c r="H27"/>
  <c r="K27"/>
  <c r="J27"/>
  <c r="I27"/>
  <c r="E42"/>
  <c r="M27"/>
  <c r="L36"/>
  <c r="L37" s="1"/>
  <c r="J36"/>
  <c r="J37" s="1"/>
  <c r="M36"/>
  <c r="M37" s="1"/>
  <c r="E27" i="45"/>
  <c r="L27" s="1"/>
  <c r="H25"/>
  <c r="K25"/>
  <c r="F27"/>
  <c r="F28" s="1"/>
  <c r="F32" s="1"/>
  <c r="G25"/>
  <c r="I21"/>
  <c r="M21"/>
  <c r="G10"/>
  <c r="J21"/>
  <c r="I25"/>
  <c r="M25"/>
  <c r="H10"/>
  <c r="G21"/>
  <c r="K21"/>
  <c r="J25"/>
  <c r="I10"/>
  <c r="M10"/>
  <c r="H21"/>
  <c r="I36" i="46" l="1"/>
  <c r="I37" s="1"/>
  <c r="H36"/>
  <c r="H37" s="1"/>
  <c r="G36"/>
  <c r="K36"/>
  <c r="K37" s="1"/>
  <c r="E28" i="45"/>
  <c r="E32" s="1"/>
  <c r="I27"/>
  <c r="H27"/>
  <c r="K27"/>
  <c r="G27"/>
  <c r="M27"/>
  <c r="J27"/>
  <c r="J36"/>
  <c r="M36"/>
  <c r="I36"/>
  <c r="L36"/>
  <c r="K36"/>
  <c r="H36" l="1"/>
  <c r="G36"/>
</calcChain>
</file>

<file path=xl/sharedStrings.xml><?xml version="1.0" encoding="utf-8"?>
<sst xmlns="http://schemas.openxmlformats.org/spreadsheetml/2006/main" count="160" uniqueCount="58">
  <si>
    <t>Nosaukums</t>
  </si>
  <si>
    <t>Dalībnieku skaits</t>
  </si>
  <si>
    <t>Ienesīgums pēc komisiju atskaitīšanas %%*</t>
  </si>
  <si>
    <t>12 mēn.**</t>
  </si>
  <si>
    <t>2 Gadi**</t>
  </si>
  <si>
    <t>3 Gadi**</t>
  </si>
  <si>
    <t>5 Gadi**</t>
  </si>
  <si>
    <t>Kopš darbības sākuma**</t>
  </si>
  <si>
    <t>EUR</t>
  </si>
  <si>
    <t>USD</t>
  </si>
  <si>
    <t xml:space="preserve">Plāna valūta </t>
  </si>
  <si>
    <t xml:space="preserve">Swedbank pensiju plāns Stabilitāte+25            </t>
  </si>
  <si>
    <t xml:space="preserve">Nordea progresīvais pensiju plāns </t>
  </si>
  <si>
    <t>Swedbank pensiju plāns Dinamika+60</t>
  </si>
  <si>
    <t>Swedbank pensiju plāns Dinamika+(USD)</t>
  </si>
  <si>
    <t>Plānā pieļaujamie max ieguldījumi akcijās</t>
  </si>
  <si>
    <t>līdz 50%</t>
  </si>
  <si>
    <t>līdz 30%</t>
  </si>
  <si>
    <t>līdz 25%</t>
  </si>
  <si>
    <t>līdz 75%</t>
  </si>
  <si>
    <t>līdz 60%</t>
  </si>
  <si>
    <t>līdz 80%</t>
  </si>
  <si>
    <t>Slēgtais pensiju fonds</t>
  </si>
  <si>
    <t>līdz 20%</t>
  </si>
  <si>
    <t>** Vēsturiskais ienesīgums negarantē līdzvērtīgu ienesīgumu nākotnē.</t>
  </si>
  <si>
    <t>līdz 100%</t>
  </si>
  <si>
    <t>KOPĀ VISI PENSIJU 3.LĪMEŅA PENSIJU PLĀNI</t>
  </si>
  <si>
    <t>Nordea sabalansētais pensiju plāns</t>
  </si>
  <si>
    <t>Swedbank pensiju plāns Dinamika+100</t>
  </si>
  <si>
    <t xml:space="preserve">Plāna darbības sākums </t>
  </si>
  <si>
    <t>"SEB - Sabalansētais" pensiju plāns</t>
  </si>
  <si>
    <t>"SEB Aktīvais" pensiju plāns</t>
  </si>
  <si>
    <t xml:space="preserve">"Pirmais Pensiju Plāns"                                           (tikai "Pirmā Slēgtā Pensiju Fonda" akcionāru uzņēmumu darbiniekiem)  </t>
  </si>
  <si>
    <t xml:space="preserve">Sabalansētie pensiju plāni </t>
  </si>
  <si>
    <t>Aktīvie pensiju plāni</t>
  </si>
  <si>
    <t>Kopā sabalansētie pensiju plāni</t>
  </si>
  <si>
    <t>Kopā aktīvie pensiju plāni</t>
  </si>
  <si>
    <t>Kopā Atklāto pensiju fondu pensiju plāni</t>
  </si>
  <si>
    <t>Atklāto privāto pensiju fondu pensiju plāni</t>
  </si>
  <si>
    <t>Vidējais nozares</t>
  </si>
  <si>
    <t>Kopš gada sākuma***</t>
  </si>
  <si>
    <t>10 Gadi **</t>
  </si>
  <si>
    <t>*** Ienesīgums izteikts abosūtā pieauguma vērtībā no gada sākuma, nevis gada procentu likmē</t>
  </si>
  <si>
    <t>Kopējā neto aktīvu vērtība (milj.EUR)</t>
  </si>
  <si>
    <t>* Pensiju plāna ienesīgums aprēķināts kā pārskata perioda atsevišķo mēnešu ienesīguma saliktais rezultāts no attiecīgā periodā gūtās bruto peļņas atskaitot līdzekļu pārvaldītāju un turētājbanku komisijas un ir izteikts gada procentos.  Nav ņemtas vērā privāto pensiju fondu komisijas.</t>
  </si>
  <si>
    <t>Izmaiņas pret iepriekšējo mēnesi</t>
  </si>
  <si>
    <t xml:space="preserve">CBL Sabalansētais </t>
  </si>
  <si>
    <t xml:space="preserve">CBL Aktīvais </t>
  </si>
  <si>
    <t>CBL Aktīvais USD</t>
  </si>
  <si>
    <t>INVL plāns "Dzintars - Konservatīvais"</t>
  </si>
  <si>
    <t>INVL plāns "Jūra - Aktīvais"</t>
  </si>
  <si>
    <t xml:space="preserve">INVL plāns "Saule - Sabalansētais" </t>
  </si>
  <si>
    <t>Pārskats par privāto pensiju fondu (PENSIJU 3.LĪMENIS) pensiju plāniem  31.12.2015</t>
  </si>
  <si>
    <t>Aktīvu pieaugums 12M 2015</t>
  </si>
  <si>
    <t>Dalībnieku skaita pieaugums 12M 2015</t>
  </si>
  <si>
    <t>Pārskats par privāto pensiju fondu (PENSIJU 3.LĪMENIS) pensiju plāniem  31.01.2016</t>
  </si>
  <si>
    <t>Aktīvu pieaugums 1M 2016</t>
  </si>
  <si>
    <t>Dalībnieku skaita pieaugums 1M 2016</t>
  </si>
</sst>
</file>

<file path=xl/styles.xml><?xml version="1.0" encoding="utf-8"?>
<styleSheet xmlns="http://schemas.openxmlformats.org/spreadsheetml/2006/main">
  <numFmts count="2">
    <numFmt numFmtId="164" formatCode="#,##0.000"/>
    <numFmt numFmtId="165" formatCode="0.000"/>
  </numFmts>
  <fonts count="18">
    <font>
      <sz val="10"/>
      <name val="Arial"/>
      <charset val="186"/>
    </font>
    <font>
      <sz val="10"/>
      <name val="Arial"/>
      <family val="2"/>
      <charset val="186"/>
    </font>
    <font>
      <sz val="10"/>
      <name val="Arial"/>
      <family val="2"/>
      <charset val="186"/>
    </font>
    <font>
      <b/>
      <sz val="9"/>
      <name val="Arial"/>
      <family val="2"/>
      <charset val="186"/>
    </font>
    <font>
      <sz val="9"/>
      <name val="Arial"/>
      <family val="2"/>
      <charset val="186"/>
    </font>
    <font>
      <sz val="10"/>
      <color indexed="17"/>
      <name val="Arial"/>
      <family val="2"/>
      <charset val="186"/>
    </font>
    <font>
      <sz val="10"/>
      <color indexed="10"/>
      <name val="Arial"/>
      <family val="2"/>
      <charset val="186"/>
    </font>
    <font>
      <b/>
      <sz val="8"/>
      <name val="Arial"/>
      <family val="2"/>
      <charset val="186"/>
    </font>
    <font>
      <sz val="8"/>
      <name val="Arial"/>
      <family val="2"/>
      <charset val="186"/>
    </font>
    <font>
      <b/>
      <sz val="10"/>
      <name val="Arial"/>
      <family val="2"/>
      <charset val="186"/>
    </font>
    <font>
      <b/>
      <sz val="9"/>
      <color indexed="9"/>
      <name val="Arial"/>
      <family val="2"/>
      <charset val="186"/>
    </font>
    <font>
      <sz val="9"/>
      <color indexed="9"/>
      <name val="Arial"/>
      <family val="2"/>
      <charset val="186"/>
    </font>
    <font>
      <i/>
      <sz val="9"/>
      <name val="Arial"/>
      <family val="2"/>
      <charset val="186"/>
    </font>
    <font>
      <i/>
      <sz val="10"/>
      <name val="Arial"/>
      <family val="2"/>
      <charset val="186"/>
    </font>
    <font>
      <b/>
      <sz val="12"/>
      <color indexed="9"/>
      <name val="Arial"/>
      <family val="2"/>
      <charset val="186"/>
    </font>
    <font>
      <b/>
      <u/>
      <sz val="9"/>
      <name val="Arial"/>
      <family val="2"/>
      <charset val="186"/>
    </font>
    <font>
      <sz val="9"/>
      <color indexed="62"/>
      <name val="Arial"/>
      <family val="2"/>
      <charset val="186"/>
    </font>
    <font>
      <b/>
      <sz val="9"/>
      <name val="Arial"/>
      <family val="2"/>
      <charset val="186"/>
    </font>
  </fonts>
  <fills count="10">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54"/>
        <bgColor indexed="64"/>
      </patternFill>
    </fill>
    <fill>
      <patternFill patternType="solid">
        <fgColor indexed="46"/>
        <bgColor indexed="64"/>
      </patternFill>
    </fill>
    <fill>
      <patternFill patternType="solid">
        <fgColor indexed="45"/>
        <bgColor indexed="64"/>
      </patternFill>
    </fill>
    <fill>
      <patternFill patternType="solid">
        <fgColor indexed="4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161">
    <xf numFmtId="0" fontId="0" fillId="0" borderId="0" xfId="0"/>
    <xf numFmtId="0" fontId="2" fillId="0" borderId="0" xfId="0" applyFont="1"/>
    <xf numFmtId="0" fontId="2" fillId="0" borderId="0" xfId="0" applyFont="1" applyBorder="1"/>
    <xf numFmtId="0" fontId="5" fillId="0" borderId="0" xfId="0" applyFont="1"/>
    <xf numFmtId="0" fontId="6" fillId="0" borderId="0" xfId="0" applyFont="1"/>
    <xf numFmtId="10" fontId="4" fillId="0" borderId="0" xfId="2" applyNumberFormat="1" applyFont="1" applyFill="1" applyBorder="1"/>
    <xf numFmtId="10" fontId="4" fillId="0" borderId="0" xfId="0" applyNumberFormat="1" applyFont="1" applyBorder="1"/>
    <xf numFmtId="10" fontId="4" fillId="0" borderId="0" xfId="0" applyNumberFormat="1" applyFont="1" applyFill="1" applyBorder="1"/>
    <xf numFmtId="0" fontId="2" fillId="0" borderId="0" xfId="0" applyFont="1" applyAlignment="1">
      <alignment horizontal="center"/>
    </xf>
    <xf numFmtId="10" fontId="8" fillId="0" borderId="0" xfId="0" applyNumberFormat="1" applyFont="1" applyBorder="1"/>
    <xf numFmtId="0" fontId="7" fillId="0" borderId="0" xfId="0" applyFont="1" applyAlignment="1">
      <alignment horizontal="center"/>
    </xf>
    <xf numFmtId="0" fontId="7" fillId="0" borderId="0" xfId="0" applyNumberFormat="1" applyFont="1" applyBorder="1" applyAlignment="1">
      <alignment horizontal="center" wrapText="1"/>
    </xf>
    <xf numFmtId="0" fontId="4" fillId="0" borderId="1" xfId="0" applyFont="1" applyFill="1" applyBorder="1" applyAlignment="1">
      <alignment horizontal="center" wrapText="1"/>
    </xf>
    <xf numFmtId="2" fontId="4" fillId="0" borderId="1" xfId="2" applyNumberFormat="1" applyFont="1" applyFill="1" applyBorder="1" applyAlignment="1">
      <alignment horizontal="right"/>
    </xf>
    <xf numFmtId="0" fontId="2" fillId="0" borderId="0" xfId="0" applyFont="1" applyFill="1"/>
    <xf numFmtId="0" fontId="4" fillId="0" borderId="0" xfId="0" applyFont="1" applyFill="1" applyBorder="1" applyAlignment="1">
      <alignment horizontal="center" wrapText="1"/>
    </xf>
    <xf numFmtId="164" fontId="7" fillId="0" borderId="0" xfId="0" applyNumberFormat="1" applyFont="1" applyAlignment="1">
      <alignment horizontal="center"/>
    </xf>
    <xf numFmtId="164" fontId="8" fillId="0" borderId="0" xfId="0" applyNumberFormat="1" applyFont="1" applyBorder="1"/>
    <xf numFmtId="164" fontId="2" fillId="0" borderId="0" xfId="0" applyNumberFormat="1" applyFont="1" applyBorder="1"/>
    <xf numFmtId="164" fontId="2" fillId="0" borderId="0" xfId="0" applyNumberFormat="1" applyFont="1"/>
    <xf numFmtId="0" fontId="9" fillId="0" borderId="0" xfId="0" applyFont="1"/>
    <xf numFmtId="0" fontId="9" fillId="0" borderId="0" xfId="0" applyFont="1" applyFill="1"/>
    <xf numFmtId="0" fontId="4" fillId="0" borderId="1" xfId="0" applyFont="1" applyBorder="1" applyAlignment="1">
      <alignment horizontal="center" wrapText="1"/>
    </xf>
    <xf numFmtId="14" fontId="4" fillId="0" borderId="1" xfId="0" applyNumberFormat="1" applyFont="1" applyFill="1" applyBorder="1" applyAlignment="1">
      <alignment horizontal="right" wrapText="1"/>
    </xf>
    <xf numFmtId="14" fontId="4" fillId="0" borderId="1"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2" xfId="0" applyFont="1" applyBorder="1" applyAlignment="1">
      <alignment horizontal="center" wrapText="1"/>
    </xf>
    <xf numFmtId="14" fontId="4" fillId="0" borderId="2" xfId="0" applyNumberFormat="1" applyFont="1" applyFill="1" applyBorder="1" applyAlignment="1">
      <alignment horizontal="right" wrapText="1"/>
    </xf>
    <xf numFmtId="3" fontId="3" fillId="0" borderId="0" xfId="0" applyNumberFormat="1" applyFont="1" applyFill="1" applyBorder="1" applyAlignment="1"/>
    <xf numFmtId="0" fontId="9" fillId="0" borderId="0" xfId="0" applyFont="1" applyFill="1" applyBorder="1"/>
    <xf numFmtId="0" fontId="3" fillId="2" borderId="1" xfId="0" applyFont="1" applyFill="1" applyBorder="1" applyAlignment="1">
      <alignment horizontal="right" wrapText="1"/>
    </xf>
    <xf numFmtId="0" fontId="3" fillId="2" borderId="1" xfId="0" applyFont="1" applyFill="1" applyBorder="1" applyAlignment="1">
      <alignment horizontal="center" wrapText="1"/>
    </xf>
    <xf numFmtId="14" fontId="3" fillId="2" borderId="1" xfId="0" applyNumberFormat="1" applyFont="1" applyFill="1" applyBorder="1" applyAlignment="1">
      <alignment horizontal="right" wrapText="1"/>
    </xf>
    <xf numFmtId="3" fontId="3" fillId="2" borderId="1" xfId="2" applyNumberFormat="1" applyFont="1" applyFill="1" applyBorder="1" applyAlignment="1"/>
    <xf numFmtId="3" fontId="3" fillId="2" borderId="1" xfId="0" applyNumberFormat="1" applyFont="1" applyFill="1" applyBorder="1" applyAlignment="1"/>
    <xf numFmtId="0" fontId="4" fillId="2" borderId="1" xfId="0" applyFont="1" applyFill="1" applyBorder="1" applyAlignment="1">
      <alignment horizontal="center" wrapText="1"/>
    </xf>
    <xf numFmtId="14" fontId="4" fillId="2" borderId="1" xfId="0" applyNumberFormat="1" applyFont="1" applyFill="1" applyBorder="1" applyAlignment="1">
      <alignment horizontal="right" wrapText="1"/>
    </xf>
    <xf numFmtId="0" fontId="3" fillId="0" borderId="0" xfId="0" applyFont="1" applyFill="1" applyBorder="1" applyAlignment="1">
      <alignment horizontal="center" wrapText="1"/>
    </xf>
    <xf numFmtId="1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3" fillId="3" borderId="1" xfId="0" applyFont="1" applyFill="1" applyBorder="1" applyAlignment="1">
      <alignment horizontal="left" wrapText="1"/>
    </xf>
    <xf numFmtId="0" fontId="3" fillId="3" borderId="1" xfId="0" applyFont="1" applyFill="1" applyBorder="1" applyAlignment="1">
      <alignment horizontal="center" wrapText="1"/>
    </xf>
    <xf numFmtId="14" fontId="3" fillId="3" borderId="1" xfId="0" applyNumberFormat="1" applyFont="1" applyFill="1" applyBorder="1" applyAlignment="1">
      <alignment horizontal="right" wrapText="1"/>
    </xf>
    <xf numFmtId="3" fontId="3" fillId="3" borderId="1" xfId="0" applyNumberFormat="1" applyFont="1" applyFill="1" applyBorder="1" applyAlignment="1">
      <alignment horizontal="right"/>
    </xf>
    <xf numFmtId="14" fontId="4" fillId="0" borderId="0" xfId="0" applyNumberFormat="1" applyFont="1" applyFill="1" applyBorder="1" applyAlignment="1">
      <alignment horizontal="right" wrapText="1"/>
    </xf>
    <xf numFmtId="0" fontId="3" fillId="0" borderId="0" xfId="0" applyFont="1" applyFill="1" applyBorder="1" applyAlignment="1">
      <alignment horizontal="left" wrapText="1"/>
    </xf>
    <xf numFmtId="164" fontId="3" fillId="0" borderId="0" xfId="0" applyNumberFormat="1" applyFont="1" applyFill="1" applyBorder="1" applyAlignment="1"/>
    <xf numFmtId="0" fontId="4" fillId="0" borderId="0" xfId="0" applyFont="1" applyBorder="1" applyAlignment="1">
      <alignment horizontal="center" wrapText="1"/>
    </xf>
    <xf numFmtId="164" fontId="4" fillId="0" borderId="0" xfId="0" applyNumberFormat="1" applyFont="1" applyBorder="1" applyAlignment="1"/>
    <xf numFmtId="3" fontId="4" fillId="0" borderId="0" xfId="0" applyNumberFormat="1" applyFont="1" applyBorder="1" applyAlignment="1"/>
    <xf numFmtId="0" fontId="3" fillId="2" borderId="1" xfId="0" applyFont="1" applyFill="1" applyBorder="1" applyAlignment="1">
      <alignment horizontal="left" wrapText="1"/>
    </xf>
    <xf numFmtId="0" fontId="3" fillId="2" borderId="1" xfId="0" applyFont="1" applyFill="1" applyBorder="1" applyAlignment="1"/>
    <xf numFmtId="3" fontId="3" fillId="4" borderId="1" xfId="0" applyNumberFormat="1" applyFont="1" applyFill="1" applyBorder="1" applyAlignment="1"/>
    <xf numFmtId="0" fontId="3" fillId="5" borderId="4" xfId="0" applyFont="1" applyFill="1" applyBorder="1" applyAlignment="1">
      <alignment horizontal="center" wrapText="1"/>
    </xf>
    <xf numFmtId="0" fontId="15" fillId="0" borderId="6" xfId="0" applyFont="1" applyFill="1" applyBorder="1" applyAlignment="1">
      <alignment horizontal="left" wrapText="1"/>
    </xf>
    <xf numFmtId="0" fontId="4" fillId="0" borderId="6" xfId="0" applyFont="1" applyFill="1" applyBorder="1" applyAlignment="1">
      <alignment horizontal="left" wrapText="1"/>
    </xf>
    <xf numFmtId="0" fontId="3" fillId="0" borderId="6" xfId="0" applyFont="1" applyFill="1" applyBorder="1" applyAlignment="1">
      <alignment horizontal="left" wrapText="1"/>
    </xf>
    <xf numFmtId="0" fontId="16" fillId="0" borderId="1" xfId="0" applyFont="1" applyFill="1" applyBorder="1" applyAlignment="1">
      <alignment wrapText="1"/>
    </xf>
    <xf numFmtId="0" fontId="16" fillId="0" borderId="2" xfId="0" applyFont="1" applyBorder="1" applyAlignment="1">
      <alignment wrapText="1"/>
    </xf>
    <xf numFmtId="0" fontId="16" fillId="0" borderId="1" xfId="0" applyFont="1" applyBorder="1" applyAlignment="1">
      <alignment horizontal="left" wrapText="1"/>
    </xf>
    <xf numFmtId="0" fontId="16" fillId="0" borderId="1" xfId="0" applyFont="1" applyFill="1" applyBorder="1" applyAlignment="1">
      <alignment horizontal="left" wrapText="1"/>
    </xf>
    <xf numFmtId="0" fontId="16" fillId="0" borderId="5" xfId="0" applyFont="1" applyFill="1" applyBorder="1" applyAlignment="1">
      <alignment horizontal="left" wrapText="1"/>
    </xf>
    <xf numFmtId="164" fontId="17" fillId="3" borderId="1" xfId="0" applyNumberFormat="1" applyFont="1" applyFill="1" applyBorder="1" applyAlignment="1">
      <alignment horizontal="right"/>
    </xf>
    <xf numFmtId="3" fontId="4" fillId="0" borderId="1" xfId="0" applyNumberFormat="1" applyFont="1" applyFill="1" applyBorder="1"/>
    <xf numFmtId="3" fontId="4" fillId="0" borderId="0" xfId="0" applyNumberFormat="1" applyFont="1" applyBorder="1"/>
    <xf numFmtId="3" fontId="4" fillId="0" borderId="0" xfId="0" applyNumberFormat="1" applyFont="1"/>
    <xf numFmtId="164" fontId="17" fillId="2" borderId="1" xfId="2" applyNumberFormat="1" applyFont="1" applyFill="1" applyBorder="1" applyAlignment="1"/>
    <xf numFmtId="164" fontId="17" fillId="2" borderId="1" xfId="0" applyNumberFormat="1" applyFont="1" applyFill="1" applyBorder="1" applyAlignment="1"/>
    <xf numFmtId="164" fontId="17" fillId="0" borderId="0" xfId="0" applyNumberFormat="1" applyFont="1" applyFill="1" applyBorder="1" applyAlignment="1"/>
    <xf numFmtId="164" fontId="17" fillId="4" borderId="1" xfId="0" applyNumberFormat="1" applyFont="1" applyFill="1" applyBorder="1" applyAlignment="1"/>
    <xf numFmtId="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4" fontId="4" fillId="0" borderId="1" xfId="0" applyNumberFormat="1" applyFont="1" applyFill="1" applyBorder="1"/>
    <xf numFmtId="4" fontId="4" fillId="0" borderId="1" xfId="0" applyNumberFormat="1" applyFont="1" applyFill="1" applyBorder="1" applyAlignment="1">
      <alignment horizontal="right"/>
    </xf>
    <xf numFmtId="4" fontId="4" fillId="0" borderId="1" xfId="2" applyNumberFormat="1" applyFont="1" applyFill="1" applyBorder="1" applyAlignment="1">
      <alignment horizontal="right"/>
    </xf>
    <xf numFmtId="4" fontId="4" fillId="0" borderId="0" xfId="2" applyNumberFormat="1" applyFont="1" applyFill="1" applyBorder="1" applyAlignment="1">
      <alignment horizontal="right"/>
    </xf>
    <xf numFmtId="4" fontId="4" fillId="0" borderId="7" xfId="2" applyNumberFormat="1" applyFont="1" applyFill="1" applyBorder="1" applyAlignment="1">
      <alignment horizontal="right"/>
    </xf>
    <xf numFmtId="4" fontId="3" fillId="0" borderId="0" xfId="0" applyNumberFormat="1" applyFont="1" applyFill="1" applyBorder="1" applyAlignment="1"/>
    <xf numFmtId="4" fontId="4" fillId="0" borderId="0" xfId="0" applyNumberFormat="1" applyFont="1" applyFill="1" applyBorder="1" applyAlignment="1">
      <alignment horizontal="right"/>
    </xf>
    <xf numFmtId="4" fontId="4" fillId="0" borderId="7" xfId="0" applyNumberFormat="1" applyFont="1" applyFill="1" applyBorder="1" applyAlignment="1">
      <alignment horizontal="right"/>
    </xf>
    <xf numFmtId="4" fontId="3" fillId="8" borderId="1" xfId="2" applyNumberFormat="1" applyFont="1" applyFill="1" applyBorder="1" applyAlignment="1">
      <alignment horizontal="right"/>
    </xf>
    <xf numFmtId="4" fontId="3" fillId="0" borderId="7" xfId="0" applyNumberFormat="1" applyFont="1" applyFill="1" applyBorder="1" applyAlignment="1"/>
    <xf numFmtId="4" fontId="4" fillId="0" borderId="0" xfId="0" applyNumberFormat="1" applyFont="1" applyBorder="1" applyAlignment="1"/>
    <xf numFmtId="4" fontId="3" fillId="9" borderId="0" xfId="0" applyNumberFormat="1" applyFont="1" applyFill="1" applyBorder="1" applyAlignment="1">
      <alignment horizontal="right"/>
    </xf>
    <xf numFmtId="4" fontId="7" fillId="3" borderId="0" xfId="0" applyNumberFormat="1" applyFont="1" applyFill="1" applyAlignment="1">
      <alignment horizontal="right"/>
    </xf>
    <xf numFmtId="0" fontId="9" fillId="0" borderId="0" xfId="0" applyFont="1" applyAlignment="1">
      <alignment horizontal="center"/>
    </xf>
    <xf numFmtId="164" fontId="9" fillId="0" borderId="0" xfId="0" applyNumberFormat="1" applyFont="1"/>
    <xf numFmtId="10" fontId="3" fillId="0" borderId="0" xfId="2" applyNumberFormat="1" applyFont="1"/>
    <xf numFmtId="3" fontId="9" fillId="0" borderId="0" xfId="0" applyNumberFormat="1" applyFont="1"/>
    <xf numFmtId="4" fontId="4" fillId="0" borderId="1" xfId="2" applyNumberFormat="1" applyFont="1" applyFill="1" applyBorder="1" applyAlignment="1"/>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4" fontId="3" fillId="0" borderId="1" xfId="0" applyNumberFormat="1" applyFont="1" applyFill="1" applyBorder="1" applyAlignment="1">
      <alignment horizontal="right" wrapText="1"/>
    </xf>
    <xf numFmtId="4" fontId="3" fillId="0" borderId="1" xfId="0" applyNumberFormat="1" applyFont="1" applyFill="1" applyBorder="1" applyAlignment="1">
      <alignment horizontal="right"/>
    </xf>
    <xf numFmtId="0" fontId="4" fillId="0" borderId="1" xfId="0" applyFont="1" applyBorder="1"/>
    <xf numFmtId="0" fontId="9" fillId="0" borderId="7" xfId="0" applyFont="1" applyFill="1" applyBorder="1"/>
    <xf numFmtId="4" fontId="2" fillId="0" borderId="0" xfId="0" applyNumberFormat="1" applyFont="1" applyBorder="1"/>
    <xf numFmtId="4" fontId="2" fillId="0" borderId="7" xfId="0" applyNumberFormat="1" applyFont="1" applyBorder="1"/>
    <xf numFmtId="164" fontId="10" fillId="6" borderId="15" xfId="0" applyNumberFormat="1" applyFont="1" applyFill="1" applyBorder="1" applyAlignment="1">
      <alignment horizontal="right" wrapText="1"/>
    </xf>
    <xf numFmtId="3" fontId="10" fillId="6" borderId="16" xfId="0" applyNumberFormat="1" applyFont="1" applyFill="1" applyBorder="1" applyAlignment="1">
      <alignment horizontal="right" wrapText="1"/>
    </xf>
    <xf numFmtId="4" fontId="10" fillId="6" borderId="16" xfId="0" applyNumberFormat="1" applyFont="1" applyFill="1" applyBorder="1" applyAlignment="1">
      <alignment horizontal="right" wrapText="1"/>
    </xf>
    <xf numFmtId="4" fontId="11" fillId="6" borderId="16" xfId="0" applyNumberFormat="1" applyFont="1" applyFill="1" applyBorder="1" applyAlignment="1">
      <alignment horizontal="center" vertical="center" wrapText="1"/>
    </xf>
    <xf numFmtId="3" fontId="3" fillId="0" borderId="0" xfId="0" applyNumberFormat="1" applyFont="1" applyAlignment="1">
      <alignment horizontal="right"/>
    </xf>
    <xf numFmtId="2" fontId="4" fillId="0" borderId="1" xfId="0" applyNumberFormat="1" applyFont="1" applyBorder="1"/>
    <xf numFmtId="4" fontId="3" fillId="8" borderId="4" xfId="0" applyNumberFormat="1" applyFont="1" applyFill="1" applyBorder="1" applyAlignment="1">
      <alignment horizontal="right" wrapText="1"/>
    </xf>
    <xf numFmtId="4" fontId="3" fillId="8" borderId="9" xfId="0" applyNumberFormat="1" applyFont="1" applyFill="1" applyBorder="1" applyAlignment="1">
      <alignment horizontal="right" wrapText="1"/>
    </xf>
    <xf numFmtId="4" fontId="3" fillId="8" borderId="10" xfId="0" applyNumberFormat="1" applyFont="1" applyFill="1" applyBorder="1" applyAlignment="1">
      <alignment horizontal="right" wrapText="1"/>
    </xf>
    <xf numFmtId="4" fontId="3" fillId="7" borderId="4" xfId="2" applyNumberFormat="1" applyFont="1" applyFill="1" applyBorder="1" applyAlignment="1">
      <alignment horizontal="right"/>
    </xf>
    <xf numFmtId="4" fontId="3" fillId="7" borderId="9" xfId="2" applyNumberFormat="1" applyFont="1" applyFill="1" applyBorder="1" applyAlignment="1">
      <alignment horizontal="right"/>
    </xf>
    <xf numFmtId="4" fontId="3" fillId="7" borderId="10" xfId="2" applyNumberFormat="1" applyFont="1" applyFill="1" applyBorder="1" applyAlignment="1">
      <alignment horizontal="right"/>
    </xf>
    <xf numFmtId="165"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4" fontId="4" fillId="0" borderId="1" xfId="0" applyNumberFormat="1" applyFont="1" applyBorder="1" applyAlignment="1">
      <alignment horizontal="right"/>
    </xf>
    <xf numFmtId="164" fontId="4" fillId="0" borderId="1" xfId="0" applyNumberFormat="1" applyFont="1" applyBorder="1" applyAlignment="1"/>
    <xf numFmtId="3" fontId="4" fillId="0" borderId="4" xfId="0" applyNumberFormat="1" applyFont="1" applyBorder="1" applyAlignment="1"/>
    <xf numFmtId="2" fontId="4" fillId="0" borderId="1" xfId="2" applyNumberFormat="1" applyFont="1" applyBorder="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6" xfId="0" applyFont="1" applyBorder="1" applyAlignment="1">
      <alignment horizontal="left"/>
    </xf>
    <xf numFmtId="0" fontId="12" fillId="0" borderId="0" xfId="0" applyFont="1" applyBorder="1" applyAlignment="1">
      <alignment horizontal="left"/>
    </xf>
    <xf numFmtId="0" fontId="12" fillId="0" borderId="7" xfId="0" applyFont="1" applyBorder="1" applyAlignment="1">
      <alignment horizontal="left"/>
    </xf>
    <xf numFmtId="4" fontId="3" fillId="4" borderId="4" xfId="0" applyNumberFormat="1" applyFont="1" applyFill="1" applyBorder="1" applyAlignment="1"/>
    <xf numFmtId="0" fontId="12" fillId="0" borderId="6" xfId="0" applyFont="1" applyBorder="1" applyAlignment="1">
      <alignment horizontal="left"/>
    </xf>
    <xf numFmtId="0" fontId="12" fillId="0" borderId="0" xfId="0" applyFont="1" applyBorder="1" applyAlignment="1">
      <alignment horizontal="left"/>
    </xf>
    <xf numFmtId="0" fontId="12"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3" xfId="0" applyNumberFormat="1" applyFont="1" applyBorder="1" applyAlignment="1">
      <alignment horizontal="left" wrapText="1"/>
    </xf>
    <xf numFmtId="0" fontId="12" fillId="0" borderId="8" xfId="0" applyNumberFormat="1" applyFont="1" applyBorder="1" applyAlignment="1">
      <alignment horizontal="left" wrapText="1"/>
    </xf>
    <xf numFmtId="0" fontId="13" fillId="0" borderId="11" xfId="0" applyFont="1" applyBorder="1" applyAlignment="1">
      <alignment horizontal="left" wrapText="1"/>
    </xf>
    <xf numFmtId="0" fontId="12" fillId="0" borderId="6" xfId="0" applyFont="1" applyBorder="1" applyAlignment="1">
      <alignment horizontal="left"/>
    </xf>
    <xf numFmtId="0" fontId="12" fillId="0" borderId="0" xfId="0" applyFont="1" applyBorder="1" applyAlignment="1">
      <alignment horizontal="left"/>
    </xf>
    <xf numFmtId="0" fontId="12" fillId="0" borderId="7" xfId="0" applyFont="1" applyBorder="1" applyAlignment="1">
      <alignment horizontal="left"/>
    </xf>
    <xf numFmtId="3" fontId="3" fillId="0" borderId="0" xfId="0" applyNumberFormat="1" applyFont="1" applyBorder="1" applyAlignment="1">
      <alignment horizontal="right" wrapText="1"/>
    </xf>
    <xf numFmtId="0" fontId="0" fillId="0" borderId="0" xfId="0" applyBorder="1" applyAlignment="1">
      <alignment horizontal="right"/>
    </xf>
    <xf numFmtId="0" fontId="3" fillId="4" borderId="4" xfId="0" applyFont="1"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xf>
    <xf numFmtId="0" fontId="3" fillId="4" borderId="1" xfId="0" applyFont="1" applyFill="1" applyBorder="1" applyAlignment="1">
      <alignment horizontal="left" wrapText="1"/>
    </xf>
    <xf numFmtId="4" fontId="3" fillId="4" borderId="4" xfId="0" applyNumberFormat="1" applyFont="1" applyFill="1" applyBorder="1" applyAlignment="1"/>
    <xf numFmtId="4" fontId="3" fillId="4" borderId="9" xfId="0" applyNumberFormat="1" applyFont="1" applyFill="1" applyBorder="1" applyAlignment="1"/>
    <xf numFmtId="4" fontId="3" fillId="4" borderId="10" xfId="0" applyNumberFormat="1" applyFont="1" applyFill="1" applyBorder="1" applyAlignment="1"/>
    <xf numFmtId="0" fontId="10" fillId="6" borderId="12" xfId="0" applyFont="1" applyFill="1" applyBorder="1" applyAlignment="1">
      <alignment horizontal="left" wrapText="1"/>
    </xf>
    <xf numFmtId="0" fontId="10" fillId="6" borderId="13" xfId="0" applyFont="1" applyFill="1" applyBorder="1" applyAlignment="1">
      <alignment horizontal="left" wrapText="1"/>
    </xf>
    <xf numFmtId="0" fontId="10" fillId="6" borderId="14" xfId="0" applyFont="1" applyFill="1" applyBorder="1" applyAlignment="1">
      <alignment horizontal="left" wrapText="1"/>
    </xf>
    <xf numFmtId="0" fontId="14" fillId="6" borderId="1" xfId="0" applyFont="1" applyFill="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cellXfs>
  <cellStyles count="4">
    <cellStyle name="Normal" xfId="0" builtinId="0"/>
    <cellStyle name="Normal 2" xfId="1"/>
    <cellStyle name="Percent" xfId="2" builtinId="5"/>
    <cellStyle name="Percent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42"/>
  <sheetViews>
    <sheetView zoomScaleNormal="100" workbookViewId="0">
      <pane ySplit="3" topLeftCell="A4" activePane="bottomLeft" state="frozen"/>
      <selection pane="bottomLeft" activeCell="E46" sqref="E46"/>
    </sheetView>
  </sheetViews>
  <sheetFormatPr defaultRowHeight="12.75"/>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c r="A1" s="151" t="s">
        <v>52</v>
      </c>
      <c r="B1" s="151"/>
      <c r="C1" s="151"/>
      <c r="D1" s="151"/>
      <c r="E1" s="151"/>
      <c r="F1" s="151"/>
      <c r="G1" s="151"/>
      <c r="H1" s="151"/>
      <c r="I1" s="151"/>
      <c r="J1" s="151"/>
      <c r="K1" s="151"/>
      <c r="L1" s="151"/>
      <c r="M1" s="151"/>
    </row>
    <row r="2" spans="1:15" ht="24" customHeight="1">
      <c r="A2" s="152" t="s">
        <v>0</v>
      </c>
      <c r="B2" s="153" t="s">
        <v>10</v>
      </c>
      <c r="C2" s="154" t="s">
        <v>15</v>
      </c>
      <c r="D2" s="155" t="s">
        <v>29</v>
      </c>
      <c r="E2" s="156" t="s">
        <v>43</v>
      </c>
      <c r="F2" s="157" t="s">
        <v>1</v>
      </c>
      <c r="G2" s="158" t="s">
        <v>2</v>
      </c>
      <c r="H2" s="159"/>
      <c r="I2" s="159"/>
      <c r="J2" s="159"/>
      <c r="K2" s="159"/>
      <c r="L2" s="159"/>
      <c r="M2" s="160"/>
    </row>
    <row r="3" spans="1:15" ht="42.75" customHeight="1">
      <c r="A3" s="152"/>
      <c r="B3" s="153"/>
      <c r="C3" s="154"/>
      <c r="D3" s="155"/>
      <c r="E3" s="156"/>
      <c r="F3" s="157"/>
      <c r="G3" s="72" t="s">
        <v>40</v>
      </c>
      <c r="H3" s="119" t="s">
        <v>3</v>
      </c>
      <c r="I3" s="119" t="s">
        <v>4</v>
      </c>
      <c r="J3" s="119" t="s">
        <v>5</v>
      </c>
      <c r="K3" s="119" t="s">
        <v>6</v>
      </c>
      <c r="L3" s="71" t="s">
        <v>41</v>
      </c>
      <c r="M3" s="120" t="s">
        <v>7</v>
      </c>
    </row>
    <row r="4" spans="1:15" ht="26.25" customHeight="1">
      <c r="A4" s="139" t="s">
        <v>38</v>
      </c>
      <c r="B4" s="140"/>
      <c r="C4" s="140"/>
      <c r="D4" s="140"/>
      <c r="E4" s="140"/>
      <c r="F4" s="140"/>
      <c r="G4" s="140"/>
      <c r="H4" s="140"/>
      <c r="I4" s="140"/>
      <c r="J4" s="140"/>
      <c r="K4" s="140"/>
      <c r="L4" s="140"/>
      <c r="M4" s="141"/>
    </row>
    <row r="5" spans="1:15" ht="23.25" customHeight="1">
      <c r="A5" s="142" t="s">
        <v>33</v>
      </c>
      <c r="B5" s="142"/>
      <c r="C5" s="142"/>
      <c r="D5" s="142"/>
      <c r="E5" s="142"/>
      <c r="F5" s="142"/>
      <c r="G5" s="142"/>
      <c r="H5" s="142"/>
      <c r="I5" s="142"/>
      <c r="J5" s="142"/>
      <c r="K5" s="142"/>
      <c r="L5" s="142"/>
      <c r="M5" s="142"/>
    </row>
    <row r="6" spans="1:15" s="14" customFormat="1">
      <c r="A6" s="58" t="s">
        <v>46</v>
      </c>
      <c r="B6" s="12" t="s">
        <v>8</v>
      </c>
      <c r="C6" s="12" t="s">
        <v>23</v>
      </c>
      <c r="D6" s="23">
        <v>36433</v>
      </c>
      <c r="E6" s="91">
        <v>26.866201649999994</v>
      </c>
      <c r="F6" s="64">
        <v>30217</v>
      </c>
      <c r="G6" s="73">
        <v>1.06</v>
      </c>
      <c r="H6" s="90">
        <v>1.06</v>
      </c>
      <c r="I6" s="90">
        <v>2.34</v>
      </c>
      <c r="J6" s="90">
        <v>2.72</v>
      </c>
      <c r="K6" s="90">
        <v>2.8</v>
      </c>
      <c r="L6" s="90">
        <v>3.13</v>
      </c>
      <c r="M6" s="90">
        <v>5.35</v>
      </c>
    </row>
    <row r="7" spans="1:15" s="2" customFormat="1" ht="12.75" customHeight="1">
      <c r="A7" s="58" t="s">
        <v>27</v>
      </c>
      <c r="B7" s="12" t="s">
        <v>8</v>
      </c>
      <c r="C7" s="12" t="s">
        <v>18</v>
      </c>
      <c r="D7" s="24">
        <v>40834</v>
      </c>
      <c r="E7" s="113">
        <v>9.59</v>
      </c>
      <c r="F7" s="114">
        <v>6713</v>
      </c>
      <c r="G7" s="74">
        <v>-0.03</v>
      </c>
      <c r="H7" s="74">
        <v>-0.03</v>
      </c>
      <c r="I7" s="74">
        <v>3.12</v>
      </c>
      <c r="J7" s="74">
        <v>2.02</v>
      </c>
      <c r="K7" s="74"/>
      <c r="L7" s="74"/>
      <c r="M7" s="75">
        <v>3.55</v>
      </c>
    </row>
    <row r="8" spans="1:15" s="2" customFormat="1" ht="12.75" customHeight="1">
      <c r="A8" s="58" t="s">
        <v>30</v>
      </c>
      <c r="B8" s="12" t="s">
        <v>8</v>
      </c>
      <c r="C8" s="12" t="s">
        <v>18</v>
      </c>
      <c r="D8" s="24">
        <v>36738</v>
      </c>
      <c r="E8" s="92">
        <v>82.217592999999994</v>
      </c>
      <c r="F8" s="25">
        <v>45908</v>
      </c>
      <c r="G8" s="106">
        <v>1.89</v>
      </c>
      <c r="H8" s="97">
        <v>1.89</v>
      </c>
      <c r="I8" s="97">
        <v>3.6</v>
      </c>
      <c r="J8" s="97">
        <v>2.99</v>
      </c>
      <c r="K8" s="106">
        <v>2.88</v>
      </c>
      <c r="L8" s="106">
        <v>3.83</v>
      </c>
      <c r="M8" s="106">
        <v>4.75</v>
      </c>
    </row>
    <row r="9" spans="1:15" ht="12.75" customHeight="1">
      <c r="A9" s="59" t="s">
        <v>11</v>
      </c>
      <c r="B9" s="26" t="s">
        <v>8</v>
      </c>
      <c r="C9" s="26" t="s">
        <v>18</v>
      </c>
      <c r="D9" s="27">
        <v>37816</v>
      </c>
      <c r="E9" s="116">
        <v>34.600943937543001</v>
      </c>
      <c r="F9" s="117">
        <v>33079</v>
      </c>
      <c r="G9" s="118">
        <v>2.1939842308153823</v>
      </c>
      <c r="H9" s="118">
        <v>2.1939842308153823</v>
      </c>
      <c r="I9" s="118">
        <v>4.4592175515675292</v>
      </c>
      <c r="J9" s="118">
        <v>3.6386074501740584</v>
      </c>
      <c r="K9" s="13">
        <v>3.8157551197588901</v>
      </c>
      <c r="L9" s="115">
        <v>2.7780176192827577</v>
      </c>
      <c r="M9" s="13">
        <v>3.0416815016037102</v>
      </c>
    </row>
    <row r="10" spans="1:15" s="20" customFormat="1" ht="23.25" customHeight="1">
      <c r="A10" s="41" t="s">
        <v>35</v>
      </c>
      <c r="B10" s="42" t="s">
        <v>8</v>
      </c>
      <c r="C10" s="42"/>
      <c r="D10" s="43"/>
      <c r="E10" s="63">
        <f>SUM(E6:E9)</f>
        <v>153.274738587543</v>
      </c>
      <c r="F10" s="44">
        <f>SUM(F6:F9)</f>
        <v>115917</v>
      </c>
      <c r="G10" s="107">
        <f>($E$6*G6+$E$7*G7+$E$8*G8+$E$9*G9+$E$31*G31)/($E$10+$E$31)</f>
        <v>1.709414985534927</v>
      </c>
      <c r="H10" s="108">
        <f>($E$6*H6+$E$7*H7+$E$8*H8+$E$9*H9+$E$31*H31)/($E$10+$E$31)</f>
        <v>1.709414985534927</v>
      </c>
      <c r="I10" s="108">
        <f>($E$6*I6+$E$7*I7+$E$8*I8+$E$9*I9+$E$31*I31)/($E$10+$E$31)</f>
        <v>3.3665974847425146</v>
      </c>
      <c r="J10" s="108">
        <f>($E$6*J6+$E$8*J8+$E$9*J9+$E$31*J31+E7*J7)/($E$6+$E$8+$E$9+$E$31+E7)</f>
        <v>2.9799269758642164</v>
      </c>
      <c r="K10" s="108">
        <f>($E$6*K6+$E$8*K8+$E$9*K9+$E$31*K31)/($E$6+$E$8+$E$9+$E$31)</f>
        <v>3.156549261088343</v>
      </c>
      <c r="L10" s="108">
        <f>($E$6*L6+$E$8*L8+$E$9*L9+$E$31*L31)/($E$6+$E$8+$E$9+$E$31)</f>
        <v>3.4621185916122594</v>
      </c>
      <c r="M10" s="109">
        <f>($E$6*M6+$E$7*M7+$E$8*M8+$E$9*M9+$E$31*M31)/($E$10+$E$31)</f>
        <v>5.1847758550364338</v>
      </c>
    </row>
    <row r="11" spans="1:15" s="21" customFormat="1" ht="12" customHeight="1">
      <c r="A11" s="55"/>
      <c r="B11" s="37"/>
      <c r="C11" s="37"/>
      <c r="D11" s="38"/>
      <c r="E11" s="39"/>
      <c r="F11" s="40"/>
      <c r="G11" s="29"/>
      <c r="H11" s="29"/>
      <c r="I11" s="29"/>
      <c r="J11" s="29"/>
      <c r="K11" s="29"/>
      <c r="L11" s="29"/>
      <c r="M11" s="98"/>
    </row>
    <row r="12" spans="1:15" ht="21" customHeight="1">
      <c r="A12" s="143" t="s">
        <v>34</v>
      </c>
      <c r="B12" s="143"/>
      <c r="C12" s="143"/>
      <c r="D12" s="143"/>
      <c r="E12" s="143"/>
      <c r="F12" s="143"/>
      <c r="G12" s="143"/>
      <c r="H12" s="143"/>
      <c r="I12" s="143"/>
      <c r="J12" s="143"/>
      <c r="K12" s="143"/>
      <c r="L12" s="143"/>
      <c r="M12" s="143"/>
    </row>
    <row r="13" spans="1:15">
      <c r="A13" s="61" t="s">
        <v>47</v>
      </c>
      <c r="B13" s="12" t="s">
        <v>8</v>
      </c>
      <c r="C13" s="12" t="s">
        <v>16</v>
      </c>
      <c r="D13" s="23">
        <v>36606</v>
      </c>
      <c r="E13" s="91">
        <v>12.726992340000001</v>
      </c>
      <c r="F13" s="64">
        <v>23616</v>
      </c>
      <c r="G13" s="73">
        <v>2.97</v>
      </c>
      <c r="H13" s="90">
        <v>2.97</v>
      </c>
      <c r="I13" s="90">
        <v>3.25</v>
      </c>
      <c r="J13" s="90">
        <v>3.71</v>
      </c>
      <c r="K13" s="90">
        <v>3.55</v>
      </c>
      <c r="L13" s="90">
        <v>3.21</v>
      </c>
      <c r="M13" s="90">
        <v>5.29</v>
      </c>
    </row>
    <row r="14" spans="1:15">
      <c r="A14" s="61" t="s">
        <v>49</v>
      </c>
      <c r="B14" s="12" t="s">
        <v>8</v>
      </c>
      <c r="C14" s="12" t="s">
        <v>17</v>
      </c>
      <c r="D14" s="23">
        <v>36091</v>
      </c>
      <c r="E14" s="92">
        <v>0.47919525000000002</v>
      </c>
      <c r="F14" s="25">
        <v>512</v>
      </c>
      <c r="G14" s="74">
        <v>1.4677583545182227</v>
      </c>
      <c r="H14" s="74">
        <v>1.4677583545182227</v>
      </c>
      <c r="I14" s="74">
        <v>4.6751403814683457</v>
      </c>
      <c r="J14" s="74">
        <v>4.2818723370147804</v>
      </c>
      <c r="K14" s="74">
        <v>4.0367149890302434</v>
      </c>
      <c r="L14" s="115"/>
      <c r="M14" s="74">
        <v>4.8036380153193337</v>
      </c>
      <c r="N14" s="2"/>
      <c r="O14" s="2"/>
    </row>
    <row r="15" spans="1:15" ht="13.5" customHeight="1">
      <c r="A15" s="61" t="s">
        <v>50</v>
      </c>
      <c r="B15" s="12" t="s">
        <v>8</v>
      </c>
      <c r="C15" s="12" t="s">
        <v>21</v>
      </c>
      <c r="D15" s="23">
        <v>4.1063829196259997E-2</v>
      </c>
      <c r="E15" s="92">
        <v>6.4200610000000005E-2</v>
      </c>
      <c r="F15" s="25">
        <v>103</v>
      </c>
      <c r="G15" s="74">
        <v>-1.3256954700753276</v>
      </c>
      <c r="H15" s="74">
        <v>-1.3256954700753276</v>
      </c>
      <c r="I15" s="74">
        <v>1.725821816730666</v>
      </c>
      <c r="J15" s="74">
        <v>1.8617575737094993</v>
      </c>
      <c r="K15" s="74">
        <v>2.4552852972359762</v>
      </c>
      <c r="L15" s="115"/>
      <c r="M15" s="74">
        <v>3.5031599341895259</v>
      </c>
      <c r="N15" s="2"/>
      <c r="O15" s="2"/>
    </row>
    <row r="16" spans="1:15" ht="12.75" customHeight="1">
      <c r="A16" s="61" t="s">
        <v>51</v>
      </c>
      <c r="B16" s="12" t="s">
        <v>8</v>
      </c>
      <c r="C16" s="12" t="s">
        <v>16</v>
      </c>
      <c r="D16" s="23">
        <v>39514</v>
      </c>
      <c r="E16" s="92">
        <v>0.64573818000000005</v>
      </c>
      <c r="F16" s="25">
        <v>1728</v>
      </c>
      <c r="G16" s="74">
        <v>3.5442397386626912</v>
      </c>
      <c r="H16" s="74">
        <v>3.5442397386626912</v>
      </c>
      <c r="I16" s="74">
        <v>3.9963240182583792</v>
      </c>
      <c r="J16" s="74">
        <v>3.7171934028505715</v>
      </c>
      <c r="K16" s="74">
        <v>3.4377157216169074</v>
      </c>
      <c r="L16" s="115"/>
      <c r="M16" s="74">
        <v>4.8884274003015982</v>
      </c>
      <c r="N16" s="2"/>
      <c r="O16" s="2"/>
    </row>
    <row r="17" spans="1:15" ht="12.75" customHeight="1">
      <c r="A17" s="58" t="s">
        <v>12</v>
      </c>
      <c r="B17" s="12" t="s">
        <v>8</v>
      </c>
      <c r="C17" s="12" t="s">
        <v>19</v>
      </c>
      <c r="D17" s="24">
        <v>40834</v>
      </c>
      <c r="E17" s="113">
        <v>5.0540000000000003</v>
      </c>
      <c r="F17" s="114">
        <v>4369</v>
      </c>
      <c r="G17" s="74">
        <v>2.0499999999999998</v>
      </c>
      <c r="H17" s="74">
        <v>2.0499999999999998</v>
      </c>
      <c r="I17" s="115">
        <v>5.53</v>
      </c>
      <c r="J17" s="115">
        <v>5.61</v>
      </c>
      <c r="K17" s="115"/>
      <c r="L17" s="115"/>
      <c r="M17" s="74">
        <v>5.28</v>
      </c>
      <c r="N17" s="79"/>
      <c r="O17" s="2"/>
    </row>
    <row r="18" spans="1:15">
      <c r="A18" s="58" t="s">
        <v>31</v>
      </c>
      <c r="B18" s="12" t="s">
        <v>8</v>
      </c>
      <c r="C18" s="12" t="s">
        <v>16</v>
      </c>
      <c r="D18" s="24">
        <v>38245</v>
      </c>
      <c r="E18" s="92">
        <v>37.857984999999999</v>
      </c>
      <c r="F18" s="25">
        <v>35949</v>
      </c>
      <c r="G18" s="106">
        <v>2.65</v>
      </c>
      <c r="H18" s="106">
        <v>2.65</v>
      </c>
      <c r="I18" s="97">
        <v>4.51</v>
      </c>
      <c r="J18" s="106">
        <v>4.3899999999999997</v>
      </c>
      <c r="K18" s="97">
        <v>3.39</v>
      </c>
      <c r="L18" s="97">
        <v>3.84</v>
      </c>
      <c r="M18" s="97">
        <v>5.04</v>
      </c>
      <c r="N18" s="2"/>
      <c r="O18" s="2"/>
    </row>
    <row r="19" spans="1:15" ht="12.75" customHeight="1">
      <c r="A19" s="60" t="s">
        <v>13</v>
      </c>
      <c r="B19" s="22" t="s">
        <v>8</v>
      </c>
      <c r="C19" s="22" t="s">
        <v>20</v>
      </c>
      <c r="D19" s="23">
        <v>37834</v>
      </c>
      <c r="E19" s="116">
        <v>42.322347768662198</v>
      </c>
      <c r="F19" s="117">
        <v>41505</v>
      </c>
      <c r="G19" s="118">
        <v>3.9581249261260609</v>
      </c>
      <c r="H19" s="118">
        <v>3.9581249261260609</v>
      </c>
      <c r="I19" s="118">
        <v>5.660427856001804</v>
      </c>
      <c r="J19" s="118">
        <v>5.7869194744306185</v>
      </c>
      <c r="K19" s="13">
        <v>4.3909871549626223</v>
      </c>
      <c r="L19" s="115">
        <v>2.5235444364998028</v>
      </c>
      <c r="M19" s="13">
        <v>3.8853310832244858</v>
      </c>
      <c r="N19" s="2"/>
      <c r="O19" s="2"/>
    </row>
    <row r="20" spans="1:15" ht="12.75" customHeight="1">
      <c r="A20" s="61" t="s">
        <v>28</v>
      </c>
      <c r="B20" s="22" t="s">
        <v>8</v>
      </c>
      <c r="C20" s="22" t="s">
        <v>25</v>
      </c>
      <c r="D20" s="23">
        <v>39078</v>
      </c>
      <c r="E20" s="116">
        <v>11.8133847833787</v>
      </c>
      <c r="F20" s="117">
        <v>15650</v>
      </c>
      <c r="G20" s="118">
        <v>5.4630337503101867</v>
      </c>
      <c r="H20" s="118">
        <v>5.4630337503101867</v>
      </c>
      <c r="I20" s="118">
        <v>7.7502058846916189</v>
      </c>
      <c r="J20" s="118">
        <v>9.0041896641583019</v>
      </c>
      <c r="K20" s="13">
        <v>4.7404662291371524</v>
      </c>
      <c r="L20" s="115"/>
      <c r="M20" s="13">
        <v>0.14063464185405383</v>
      </c>
      <c r="N20" s="2"/>
      <c r="O20" s="2"/>
    </row>
    <row r="21" spans="1:15" ht="12.75" customHeight="1">
      <c r="A21" s="30" t="s">
        <v>34</v>
      </c>
      <c r="B21" s="31" t="s">
        <v>8</v>
      </c>
      <c r="C21" s="31"/>
      <c r="D21" s="32"/>
      <c r="E21" s="67">
        <f>SUM(E13:E20)</f>
        <v>110.9638439320409</v>
      </c>
      <c r="F21" s="33">
        <f>SUM(F13:F20)</f>
        <v>123432</v>
      </c>
      <c r="G21" s="110">
        <f>($E$13*G13+$E$14*G14+$E$15*G15+$E$16*G16+$E$17*G17+$E$18*G18+$E$19*G19+$E$20*G20)/$E$21</f>
        <v>3.4555802738688639</v>
      </c>
      <c r="H21" s="111">
        <f>($E$13*H13+$E$14*H14+$E$15*H15+$E$16*H16+$E$17*H17+$E$18*H18+$E$19*H19+$E$20*H20)/$E$21</f>
        <v>3.4555802738688639</v>
      </c>
      <c r="I21" s="111">
        <f>($E$13*I13+$E$14*I14+$E$15*I15+$E$16*I16+$E$17*I17+$E$18*I18+$E$19*I19+$E$20*I20)/$E$21</f>
        <v>5.19179293383832</v>
      </c>
      <c r="J21" s="111">
        <f>($E$13*J13+$E$14*J14+$E$15*J15+$E$16*J16+$E$18*J18+$E$19*J19+$E$20*J20+E17*J17)/($E$21)</f>
        <v>5.3857572231212902</v>
      </c>
      <c r="K21" s="111">
        <f>($E$13*K13+$E$14*K14+$E$15*K15+$E$16*K16+$E$18*K18+$E$19*K19+$E$20*K20)/($E$21-$E$17)</f>
        <v>3.9625126727534683</v>
      </c>
      <c r="L21" s="111">
        <f>($E$13*L13+$E$19*L19+$E$18*L18)/($E$13+$E$19+$E$18)</f>
        <v>3.1540100064219438</v>
      </c>
      <c r="M21" s="112">
        <f>($E$13*M13+$E$14*M14+$E$15*M15+$E$16*M16+$E$17*M17+$E$18*M18+$E$19*M19+$E$20*M20)/$E$21</f>
        <v>4.1148203944146848</v>
      </c>
    </row>
    <row r="22" spans="1:15" s="14" customFormat="1" ht="12.75" customHeight="1">
      <c r="A22" s="56"/>
      <c r="B22" s="15"/>
      <c r="C22" s="15"/>
      <c r="D22" s="45"/>
      <c r="E22" s="69"/>
      <c r="F22" s="28"/>
      <c r="G22" s="78"/>
      <c r="H22" s="79"/>
      <c r="I22" s="79"/>
      <c r="J22" s="79"/>
      <c r="K22" s="79"/>
      <c r="L22" s="79"/>
      <c r="M22" s="80"/>
    </row>
    <row r="23" spans="1:15" ht="12.75" customHeight="1">
      <c r="A23" s="61" t="s">
        <v>48</v>
      </c>
      <c r="B23" s="12" t="s">
        <v>9</v>
      </c>
      <c r="C23" s="12" t="s">
        <v>16</v>
      </c>
      <c r="D23" s="23">
        <v>38808</v>
      </c>
      <c r="E23" s="91">
        <v>1.1497077799210065</v>
      </c>
      <c r="F23" s="64">
        <v>653</v>
      </c>
      <c r="G23" s="73">
        <v>-7.0000000000000007E-2</v>
      </c>
      <c r="H23" s="75">
        <v>-7.0000000000000007E-2</v>
      </c>
      <c r="I23" s="75">
        <v>-0.28000000000000003</v>
      </c>
      <c r="J23" s="75">
        <v>-0.16</v>
      </c>
      <c r="K23" s="75">
        <v>1.63</v>
      </c>
      <c r="L23" s="75"/>
      <c r="M23" s="90">
        <v>3.81</v>
      </c>
    </row>
    <row r="24" spans="1:15" ht="12.75" customHeight="1">
      <c r="A24" s="60" t="s">
        <v>14</v>
      </c>
      <c r="B24" s="22" t="s">
        <v>9</v>
      </c>
      <c r="C24" s="22" t="s">
        <v>20</v>
      </c>
      <c r="D24" s="23">
        <v>37816</v>
      </c>
      <c r="E24" s="116">
        <v>3.05316044792422</v>
      </c>
      <c r="F24" s="117">
        <v>2333</v>
      </c>
      <c r="G24" s="13">
        <v>0.30036933469153038</v>
      </c>
      <c r="H24" s="13">
        <v>0.30036933469153038</v>
      </c>
      <c r="I24" s="13">
        <v>1.8203574642459364</v>
      </c>
      <c r="J24" s="13">
        <v>2.2926332199424415</v>
      </c>
      <c r="K24" s="13">
        <v>2.0668272091083129</v>
      </c>
      <c r="L24" s="115">
        <v>1.3682306164842339</v>
      </c>
      <c r="M24" s="13">
        <v>2.0249523573954376</v>
      </c>
    </row>
    <row r="25" spans="1:15" ht="12.75" customHeight="1">
      <c r="A25" s="30" t="s">
        <v>34</v>
      </c>
      <c r="B25" s="31" t="s">
        <v>9</v>
      </c>
      <c r="C25" s="35"/>
      <c r="D25" s="36"/>
      <c r="E25" s="68">
        <f>SUM(E23:E24)</f>
        <v>4.2028682278452267</v>
      </c>
      <c r="F25" s="34">
        <f>SUM(F23:F24)</f>
        <v>2986</v>
      </c>
      <c r="G25" s="110">
        <f>($E$23*G23+$E$24*G24)/$E$25</f>
        <v>0.19905364206099269</v>
      </c>
      <c r="H25" s="111">
        <f>($E$23*H23+$E$24*H24)/$E$25</f>
        <v>0.19905364206099269</v>
      </c>
      <c r="I25" s="111">
        <f>($E$23*I23+$E$24*I24)/$E$25</f>
        <v>1.2457980951798364</v>
      </c>
      <c r="J25" s="111">
        <f>($E$23*J23+$E$24*J24)/$E$25</f>
        <v>1.6217077135041331</v>
      </c>
      <c r="K25" s="111">
        <f>($E$23*K23+$E$24*K24)/$E$25</f>
        <v>1.9473317565824331</v>
      </c>
      <c r="L25" s="111">
        <f>L24</f>
        <v>1.3682306164842339</v>
      </c>
      <c r="M25" s="112">
        <f>($E$23*M23+$E$24*M24)/$E$25</f>
        <v>2.5132577362400901</v>
      </c>
    </row>
    <row r="26" spans="1:15" s="14" customFormat="1" ht="12.75" customHeight="1">
      <c r="A26" s="56"/>
      <c r="B26" s="15"/>
      <c r="C26" s="15"/>
      <c r="D26" s="45"/>
      <c r="E26" s="69"/>
      <c r="F26" s="28"/>
      <c r="G26" s="78"/>
      <c r="H26" s="76"/>
      <c r="I26" s="76"/>
      <c r="J26" s="76"/>
      <c r="K26" s="76"/>
      <c r="L26" s="76"/>
      <c r="M26" s="77"/>
    </row>
    <row r="27" spans="1:15" s="20" customFormat="1" ht="21" customHeight="1">
      <c r="A27" s="51" t="s">
        <v>36</v>
      </c>
      <c r="B27" s="52"/>
      <c r="C27" s="52"/>
      <c r="D27" s="52"/>
      <c r="E27" s="68">
        <f>E25+E21</f>
        <v>115.16671215988613</v>
      </c>
      <c r="F27" s="34">
        <f>F25+F21</f>
        <v>126418</v>
      </c>
      <c r="G27" s="81">
        <f>($E$21*G21+$E$25*G25)/$E$27</f>
        <v>3.3367373195353598</v>
      </c>
      <c r="H27" s="81">
        <f t="shared" ref="H27:M27" si="0">($E$21*H21+$E$25*H25)/$E$27</f>
        <v>3.3367373195353598</v>
      </c>
      <c r="I27" s="81">
        <f t="shared" si="0"/>
        <v>5.0477886810155539</v>
      </c>
      <c r="J27" s="81">
        <f t="shared" si="0"/>
        <v>5.2483928424307686</v>
      </c>
      <c r="K27" s="81">
        <f t="shared" si="0"/>
        <v>3.8889711112458598</v>
      </c>
      <c r="L27" s="81">
        <f>($E$21*L21+$E$25*L25)/$E$27</f>
        <v>3.0888401728897485</v>
      </c>
      <c r="M27" s="81">
        <f t="shared" si="0"/>
        <v>4.0563733250774918</v>
      </c>
    </row>
    <row r="28" spans="1:15" s="20" customFormat="1" ht="26.25" customHeight="1">
      <c r="A28" s="144" t="s">
        <v>37</v>
      </c>
      <c r="B28" s="144"/>
      <c r="C28" s="144"/>
      <c r="D28" s="144"/>
      <c r="E28" s="70">
        <f>SUM(E10,E27)</f>
        <v>268.44145074742914</v>
      </c>
      <c r="F28" s="53">
        <f>SUM(F10, F27)</f>
        <v>242335</v>
      </c>
      <c r="G28" s="124"/>
      <c r="H28" s="145"/>
      <c r="I28" s="146"/>
      <c r="J28" s="146"/>
      <c r="K28" s="146"/>
      <c r="L28" s="146"/>
      <c r="M28" s="147"/>
    </row>
    <row r="29" spans="1:15" s="21" customFormat="1" ht="10.5" customHeight="1">
      <c r="A29" s="57"/>
      <c r="B29" s="46"/>
      <c r="C29" s="46"/>
      <c r="D29" s="46"/>
      <c r="E29" s="47"/>
      <c r="F29" s="28"/>
      <c r="G29" s="78"/>
      <c r="H29" s="78"/>
      <c r="I29" s="78"/>
      <c r="J29" s="78"/>
      <c r="K29" s="78"/>
      <c r="L29" s="78"/>
      <c r="M29" s="82"/>
    </row>
    <row r="30" spans="1:15" ht="22.5" customHeight="1">
      <c r="A30" s="54" t="s">
        <v>22</v>
      </c>
      <c r="B30" s="48"/>
      <c r="C30" s="48"/>
      <c r="D30" s="48"/>
      <c r="E30" s="49"/>
      <c r="F30" s="50"/>
      <c r="G30" s="83"/>
      <c r="H30" s="99"/>
      <c r="I30" s="99"/>
      <c r="J30" s="99"/>
      <c r="K30" s="99"/>
      <c r="L30" s="99"/>
      <c r="M30" s="100"/>
    </row>
    <row r="31" spans="1:15" ht="39" customHeight="1" thickBot="1">
      <c r="A31" s="62" t="s">
        <v>32</v>
      </c>
      <c r="B31" s="12" t="s">
        <v>8</v>
      </c>
      <c r="C31" s="12" t="s">
        <v>17</v>
      </c>
      <c r="D31" s="23">
        <v>36495</v>
      </c>
      <c r="E31" s="93">
        <v>61.956000000000003</v>
      </c>
      <c r="F31" s="94">
        <v>12677</v>
      </c>
      <c r="G31" s="95">
        <v>1.75</v>
      </c>
      <c r="H31" s="95">
        <v>1.75</v>
      </c>
      <c r="I31" s="95">
        <v>2.93</v>
      </c>
      <c r="J31" s="95">
        <v>2.86</v>
      </c>
      <c r="K31" s="95">
        <v>3.31</v>
      </c>
      <c r="L31" s="95">
        <v>3.5</v>
      </c>
      <c r="M31" s="96">
        <v>7.14</v>
      </c>
    </row>
    <row r="32" spans="1:15" ht="31.5" customHeight="1">
      <c r="A32" s="148" t="s">
        <v>26</v>
      </c>
      <c r="B32" s="149"/>
      <c r="C32" s="149"/>
      <c r="D32" s="150"/>
      <c r="E32" s="101">
        <f>E28+E31</f>
        <v>330.39745074742916</v>
      </c>
      <c r="F32" s="102">
        <f>F28+F31</f>
        <v>255012</v>
      </c>
      <c r="G32" s="103"/>
      <c r="H32" s="104"/>
      <c r="I32" s="104"/>
      <c r="J32" s="104"/>
      <c r="K32" s="104"/>
      <c r="L32" s="104"/>
      <c r="M32" s="104"/>
    </row>
    <row r="33" spans="1:13" ht="41.25" customHeight="1">
      <c r="A33" s="131" t="s">
        <v>44</v>
      </c>
      <c r="B33" s="132"/>
      <c r="C33" s="132"/>
      <c r="D33" s="132"/>
      <c r="E33" s="132"/>
      <c r="F33" s="132"/>
      <c r="G33" s="132"/>
      <c r="H33" s="132"/>
      <c r="I33" s="132"/>
      <c r="J33" s="132"/>
      <c r="K33" s="132"/>
      <c r="L33" s="132"/>
      <c r="M33" s="133"/>
    </row>
    <row r="34" spans="1:13" s="4" customFormat="1" ht="24" customHeight="1">
      <c r="A34" s="134" t="s">
        <v>24</v>
      </c>
      <c r="B34" s="135"/>
      <c r="C34" s="135"/>
      <c r="D34" s="135"/>
      <c r="E34" s="135"/>
      <c r="F34" s="135"/>
      <c r="G34" s="135"/>
      <c r="H34" s="135"/>
      <c r="I34" s="135"/>
      <c r="J34" s="135"/>
      <c r="K34" s="135"/>
      <c r="L34" s="135"/>
      <c r="M34" s="136"/>
    </row>
    <row r="35" spans="1:13" s="4" customFormat="1" ht="24" customHeight="1">
      <c r="A35" s="121" t="s">
        <v>42</v>
      </c>
      <c r="B35" s="122"/>
      <c r="C35" s="122"/>
      <c r="D35" s="122"/>
      <c r="E35" s="122"/>
      <c r="F35" s="122"/>
      <c r="G35" s="122"/>
      <c r="H35" s="122"/>
      <c r="I35" s="122"/>
      <c r="J35" s="122"/>
      <c r="K35" s="122"/>
      <c r="L35" s="122"/>
      <c r="M35" s="123"/>
    </row>
    <row r="36" spans="1:13" ht="22.5" customHeight="1">
      <c r="B36" s="11"/>
      <c r="C36" s="11"/>
      <c r="D36" s="11"/>
      <c r="E36" s="137" t="s">
        <v>39</v>
      </c>
      <c r="F36" s="138"/>
      <c r="G36" s="84">
        <f>($E$10*G10+$E$21*G21+$E$25*G25+$E$31*G31)/$E$32</f>
        <v>2.2842615757786557</v>
      </c>
      <c r="H36" s="84">
        <f t="shared" ref="H36:M36" si="1">($E$10*H10+$E$21*H21+$E$25*H25+$E$31*H31)/$E$32</f>
        <v>2.2842615757786557</v>
      </c>
      <c r="I36" s="84">
        <f t="shared" si="1"/>
        <v>3.8707400816221016</v>
      </c>
      <c r="J36" s="84">
        <f t="shared" si="1"/>
        <v>3.7481579631450046</v>
      </c>
      <c r="K36" s="84">
        <f t="shared" si="1"/>
        <v>3.4406247288753558</v>
      </c>
      <c r="L36" s="84">
        <f t="shared" si="1"/>
        <v>3.3391083578029468</v>
      </c>
      <c r="M36" s="84">
        <f t="shared" si="1"/>
        <v>5.1580911992590925</v>
      </c>
    </row>
    <row r="37" spans="1:13" ht="16.5" customHeight="1">
      <c r="B37" s="10"/>
      <c r="C37" s="10"/>
      <c r="D37" s="10"/>
      <c r="E37" s="16"/>
      <c r="F37" s="105" t="s">
        <v>45</v>
      </c>
      <c r="G37" s="85"/>
      <c r="H37" s="85">
        <v>-0.98034860690928705</v>
      </c>
      <c r="I37" s="85">
        <v>-0.72096248202888891</v>
      </c>
      <c r="J37" s="85">
        <v>-0.58170984823459104</v>
      </c>
      <c r="K37" s="85">
        <v>-0.60866130031182708</v>
      </c>
      <c r="L37" s="85">
        <v>-0.24136701287914564</v>
      </c>
      <c r="M37" s="85">
        <v>-0.18658650189881953</v>
      </c>
    </row>
    <row r="38" spans="1:13">
      <c r="E38" s="17"/>
      <c r="F38" s="65"/>
      <c r="G38" s="65"/>
      <c r="H38" s="9"/>
      <c r="I38" s="9"/>
      <c r="J38" s="9"/>
      <c r="K38" s="9"/>
      <c r="L38" s="9"/>
      <c r="M38" s="9"/>
    </row>
    <row r="39" spans="1:13">
      <c r="E39" s="18"/>
      <c r="F39" s="65"/>
      <c r="G39" s="65"/>
      <c r="H39" s="6"/>
      <c r="I39" s="6"/>
      <c r="J39" s="6"/>
      <c r="K39" s="6"/>
      <c r="L39" s="6"/>
      <c r="M39" s="6"/>
    </row>
    <row r="40" spans="1:13">
      <c r="H40" s="7"/>
      <c r="I40" s="6"/>
      <c r="J40" s="6"/>
      <c r="K40" s="6"/>
      <c r="L40" s="6"/>
      <c r="M40" s="6"/>
    </row>
    <row r="41" spans="1:13">
      <c r="A41" s="20" t="s">
        <v>53</v>
      </c>
      <c r="B41" s="86"/>
      <c r="C41" s="86"/>
      <c r="D41" s="20"/>
      <c r="E41" s="87">
        <v>49.691000000000003</v>
      </c>
      <c r="F41" s="88">
        <v>0.17699999999999999</v>
      </c>
      <c r="H41" s="6"/>
      <c r="I41" s="6"/>
      <c r="J41" s="6"/>
      <c r="K41" s="6"/>
      <c r="L41" s="6"/>
      <c r="M41" s="6"/>
    </row>
    <row r="42" spans="1:13">
      <c r="A42" s="20" t="s">
        <v>54</v>
      </c>
      <c r="B42" s="86"/>
      <c r="C42" s="86"/>
      <c r="D42" s="20"/>
      <c r="E42" s="89">
        <v>19129</v>
      </c>
      <c r="F42" s="88">
        <v>8.1100000000000005E-2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O42"/>
  <sheetViews>
    <sheetView tabSelected="1" zoomScaleNormal="100" workbookViewId="0">
      <pane ySplit="3" topLeftCell="A4" activePane="bottomLeft" state="frozen"/>
      <selection pane="bottomLeft" sqref="A1:M1"/>
    </sheetView>
  </sheetViews>
  <sheetFormatPr defaultRowHeight="12.75"/>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c r="A1" s="151" t="s">
        <v>55</v>
      </c>
      <c r="B1" s="151"/>
      <c r="C1" s="151"/>
      <c r="D1" s="151"/>
      <c r="E1" s="151"/>
      <c r="F1" s="151"/>
      <c r="G1" s="151"/>
      <c r="H1" s="151"/>
      <c r="I1" s="151"/>
      <c r="J1" s="151"/>
      <c r="K1" s="151"/>
      <c r="L1" s="151"/>
      <c r="M1" s="151"/>
    </row>
    <row r="2" spans="1:15" ht="24" customHeight="1">
      <c r="A2" s="152" t="s">
        <v>0</v>
      </c>
      <c r="B2" s="153" t="s">
        <v>10</v>
      </c>
      <c r="C2" s="154" t="s">
        <v>15</v>
      </c>
      <c r="D2" s="155" t="s">
        <v>29</v>
      </c>
      <c r="E2" s="156" t="s">
        <v>43</v>
      </c>
      <c r="F2" s="157" t="s">
        <v>1</v>
      </c>
      <c r="G2" s="158" t="s">
        <v>2</v>
      </c>
      <c r="H2" s="159"/>
      <c r="I2" s="159"/>
      <c r="J2" s="159"/>
      <c r="K2" s="159"/>
      <c r="L2" s="159"/>
      <c r="M2" s="160"/>
    </row>
    <row r="3" spans="1:15" ht="42.75" customHeight="1">
      <c r="A3" s="152"/>
      <c r="B3" s="153"/>
      <c r="C3" s="154"/>
      <c r="D3" s="155"/>
      <c r="E3" s="156"/>
      <c r="F3" s="157"/>
      <c r="G3" s="72" t="s">
        <v>40</v>
      </c>
      <c r="H3" s="129" t="s">
        <v>3</v>
      </c>
      <c r="I3" s="129" t="s">
        <v>4</v>
      </c>
      <c r="J3" s="129" t="s">
        <v>5</v>
      </c>
      <c r="K3" s="129" t="s">
        <v>6</v>
      </c>
      <c r="L3" s="71" t="s">
        <v>41</v>
      </c>
      <c r="M3" s="130" t="s">
        <v>7</v>
      </c>
    </row>
    <row r="4" spans="1:15" ht="26.25" customHeight="1">
      <c r="A4" s="139" t="s">
        <v>38</v>
      </c>
      <c r="B4" s="140"/>
      <c r="C4" s="140"/>
      <c r="D4" s="140"/>
      <c r="E4" s="140"/>
      <c r="F4" s="140"/>
      <c r="G4" s="140"/>
      <c r="H4" s="140"/>
      <c r="I4" s="140"/>
      <c r="J4" s="140"/>
      <c r="K4" s="140"/>
      <c r="L4" s="140"/>
      <c r="M4" s="141"/>
    </row>
    <row r="5" spans="1:15" ht="23.25" customHeight="1">
      <c r="A5" s="142" t="s">
        <v>33</v>
      </c>
      <c r="B5" s="142"/>
      <c r="C5" s="142"/>
      <c r="D5" s="142"/>
      <c r="E5" s="142"/>
      <c r="F5" s="142"/>
      <c r="G5" s="142"/>
      <c r="H5" s="142"/>
      <c r="I5" s="142"/>
      <c r="J5" s="142"/>
      <c r="K5" s="142"/>
      <c r="L5" s="142"/>
      <c r="M5" s="142"/>
    </row>
    <row r="6" spans="1:15" s="14" customFormat="1">
      <c r="A6" s="58" t="s">
        <v>46</v>
      </c>
      <c r="B6" s="12" t="s">
        <v>8</v>
      </c>
      <c r="C6" s="12" t="s">
        <v>23</v>
      </c>
      <c r="D6" s="23">
        <v>36433</v>
      </c>
      <c r="E6" s="91">
        <v>26.702000000000002</v>
      </c>
      <c r="F6" s="64">
        <v>30250</v>
      </c>
      <c r="G6" s="73">
        <v>-1.349624569363848</v>
      </c>
      <c r="H6" s="90">
        <v>-2.0164170295256634</v>
      </c>
      <c r="I6" s="90">
        <v>1.4751363802846251</v>
      </c>
      <c r="J6" s="90">
        <v>2.0791257629029891</v>
      </c>
      <c r="K6" s="90">
        <v>2.6344388755881631</v>
      </c>
      <c r="L6" s="90">
        <v>2.880072822984947</v>
      </c>
      <c r="M6" s="90">
        <v>5.2322695947178754</v>
      </c>
    </row>
    <row r="7" spans="1:15" s="2" customFormat="1" ht="12.75" customHeight="1">
      <c r="A7" s="58" t="s">
        <v>27</v>
      </c>
      <c r="B7" s="12" t="s">
        <v>8</v>
      </c>
      <c r="C7" s="12" t="s">
        <v>18</v>
      </c>
      <c r="D7" s="24">
        <v>40834</v>
      </c>
      <c r="E7" s="113">
        <v>9.4329999999999998</v>
      </c>
      <c r="F7" s="114">
        <v>6823</v>
      </c>
      <c r="G7" s="74">
        <v>-1.67</v>
      </c>
      <c r="H7" s="74">
        <v>-3.85</v>
      </c>
      <c r="I7" s="74">
        <v>2.06</v>
      </c>
      <c r="J7" s="74">
        <v>1.5</v>
      </c>
      <c r="K7" s="74"/>
      <c r="L7" s="74"/>
      <c r="M7" s="75">
        <v>3.08</v>
      </c>
    </row>
    <row r="8" spans="1:15" s="2" customFormat="1" ht="12.75" customHeight="1">
      <c r="A8" s="58" t="s">
        <v>30</v>
      </c>
      <c r="B8" s="12" t="s">
        <v>8</v>
      </c>
      <c r="C8" s="12" t="s">
        <v>18</v>
      </c>
      <c r="D8" s="24">
        <v>36738</v>
      </c>
      <c r="E8" s="92">
        <v>81.370502999999999</v>
      </c>
      <c r="F8" s="25">
        <v>46051</v>
      </c>
      <c r="G8" s="106">
        <v>-1.22</v>
      </c>
      <c r="H8" s="97">
        <v>-2.08</v>
      </c>
      <c r="I8" s="97">
        <v>3.24</v>
      </c>
      <c r="J8" s="97">
        <v>2.27</v>
      </c>
      <c r="K8" s="106">
        <v>2.62</v>
      </c>
      <c r="L8" s="106">
        <v>3.6</v>
      </c>
      <c r="M8" s="106">
        <v>4.6399999999999997</v>
      </c>
    </row>
    <row r="9" spans="1:15" ht="12.75" customHeight="1">
      <c r="A9" s="59" t="s">
        <v>11</v>
      </c>
      <c r="B9" s="26" t="s">
        <v>8</v>
      </c>
      <c r="C9" s="26" t="s">
        <v>18</v>
      </c>
      <c r="D9" s="27">
        <v>37816</v>
      </c>
      <c r="E9" s="116">
        <v>34.641630938721903</v>
      </c>
      <c r="F9" s="117">
        <v>33391</v>
      </c>
      <c r="G9" s="118">
        <v>-2.6184179361288251E-3</v>
      </c>
      <c r="H9" s="118">
        <v>0.45538472320192369</v>
      </c>
      <c r="I9" s="118">
        <v>4.3854110620387798</v>
      </c>
      <c r="J9" s="118">
        <v>3.6321924873468303</v>
      </c>
      <c r="K9" s="13">
        <v>3.88308432931459</v>
      </c>
      <c r="L9" s="115">
        <v>2.7711424020226527</v>
      </c>
      <c r="M9" s="13">
        <v>3.0205938793969267</v>
      </c>
    </row>
    <row r="10" spans="1:15" s="20" customFormat="1" ht="23.25" customHeight="1">
      <c r="A10" s="41" t="s">
        <v>35</v>
      </c>
      <c r="B10" s="42" t="s">
        <v>8</v>
      </c>
      <c r="C10" s="42"/>
      <c r="D10" s="43"/>
      <c r="E10" s="63">
        <f>SUM(E6:E9)</f>
        <v>152.14713393872191</v>
      </c>
      <c r="F10" s="44">
        <f>SUM(F6:F9)</f>
        <v>116515</v>
      </c>
      <c r="G10" s="107">
        <f>($E$6*G6+$E$7*G7+$E$8*G8+$E$9*G9+$E$31*G31)/($E$10+$E$31)</f>
        <v>-0.95794333044597768</v>
      </c>
      <c r="H10" s="108">
        <f>($E$6*H6+$E$7*H7+$E$8*H8+$E$9*H9+$E$31*H31)/($E$10+$E$31)</f>
        <v>-1.3218341792776556</v>
      </c>
      <c r="I10" s="108">
        <f>($E$6*I6+$E$7*I7+$E$8*I8+$E$9*I9+$E$31*I31)/($E$10+$E$31)</f>
        <v>2.9055819918737398</v>
      </c>
      <c r="J10" s="108">
        <f>($E$6*J6+$E$8*J8+$E$9*J9+$E$31*J31+E7*J7)/($E$6+$E$8+$E$9+$E$31+E7)</f>
        <v>2.4963483524495467</v>
      </c>
      <c r="K10" s="108">
        <f>($E$6*K6+$E$8*K8+$E$9*K9+$E$31*K31)/($E$6+$E$8+$E$9+$E$31)</f>
        <v>2.9867022515913892</v>
      </c>
      <c r="L10" s="108">
        <f>($E$6*L6+$E$8*L8+$E$9*L9+$E$31*L31)/($E$6+$E$8+$E$9+$E$31)</f>
        <v>3.2598614482954917</v>
      </c>
      <c r="M10" s="109">
        <f>($E$6*M6+$E$7*M7+$E$8*M8+$E$9*M9+$E$31*M31)/($E$10+$E$31)</f>
        <v>4.9896351123718459</v>
      </c>
    </row>
    <row r="11" spans="1:15" s="21" customFormat="1" ht="12" customHeight="1">
      <c r="A11" s="55"/>
      <c r="B11" s="37"/>
      <c r="C11" s="37"/>
      <c r="D11" s="38"/>
      <c r="E11" s="39"/>
      <c r="F11" s="40"/>
      <c r="G11" s="29"/>
      <c r="H11" s="29"/>
      <c r="I11" s="29"/>
      <c r="J11" s="29"/>
      <c r="K11" s="29"/>
      <c r="L11" s="29"/>
      <c r="M11" s="98"/>
    </row>
    <row r="12" spans="1:15" ht="21" customHeight="1">
      <c r="A12" s="143" t="s">
        <v>34</v>
      </c>
      <c r="B12" s="143"/>
      <c r="C12" s="143"/>
      <c r="D12" s="143"/>
      <c r="E12" s="143"/>
      <c r="F12" s="143"/>
      <c r="G12" s="143"/>
      <c r="H12" s="143"/>
      <c r="I12" s="143"/>
      <c r="J12" s="143"/>
      <c r="K12" s="143"/>
      <c r="L12" s="143"/>
      <c r="M12" s="143"/>
    </row>
    <row r="13" spans="1:15">
      <c r="A13" s="61" t="s">
        <v>47</v>
      </c>
      <c r="B13" s="12" t="s">
        <v>8</v>
      </c>
      <c r="C13" s="12" t="s">
        <v>16</v>
      </c>
      <c r="D13" s="23">
        <v>36606</v>
      </c>
      <c r="E13" s="91">
        <v>12.448</v>
      </c>
      <c r="F13" s="64">
        <v>23598</v>
      </c>
      <c r="G13" s="73">
        <v>-2.6110988540485729</v>
      </c>
      <c r="H13" s="90">
        <v>-3.0411667778530327</v>
      </c>
      <c r="I13" s="90">
        <v>1.8919543939381667</v>
      </c>
      <c r="J13" s="90">
        <v>2.5807360671160628</v>
      </c>
      <c r="K13" s="90">
        <v>3.2820510990802632</v>
      </c>
      <c r="L13" s="90">
        <v>2.9371910325766581</v>
      </c>
      <c r="M13" s="90">
        <v>5.0878636677666567</v>
      </c>
    </row>
    <row r="14" spans="1:15">
      <c r="A14" s="61" t="s">
        <v>49</v>
      </c>
      <c r="B14" s="12" t="s">
        <v>8</v>
      </c>
      <c r="C14" s="12" t="s">
        <v>17</v>
      </c>
      <c r="D14" s="23">
        <v>36091</v>
      </c>
      <c r="E14" s="92">
        <v>0.46785869000000002</v>
      </c>
      <c r="F14" s="25">
        <v>509</v>
      </c>
      <c r="G14" s="74">
        <v>-1.2115994108980677</v>
      </c>
      <c r="H14" s="74">
        <v>-6.1377779987326075E-2</v>
      </c>
      <c r="I14" s="74">
        <v>3.9471813342801809</v>
      </c>
      <c r="J14" s="74">
        <v>3.717464995264641</v>
      </c>
      <c r="K14" s="74">
        <v>3.8311783907972963</v>
      </c>
      <c r="L14" s="115"/>
      <c r="M14" s="74">
        <v>4.5805840569491663</v>
      </c>
      <c r="N14" s="2"/>
      <c r="O14" s="2"/>
    </row>
    <row r="15" spans="1:15" ht="13.5" customHeight="1">
      <c r="A15" s="61" t="s">
        <v>50</v>
      </c>
      <c r="B15" s="12" t="s">
        <v>8</v>
      </c>
      <c r="C15" s="12" t="s">
        <v>21</v>
      </c>
      <c r="D15" s="23">
        <v>4.1063829196259997E-2</v>
      </c>
      <c r="E15" s="92">
        <v>6.2234890000000001E-2</v>
      </c>
      <c r="F15" s="25">
        <v>103</v>
      </c>
      <c r="G15" s="74">
        <v>-3.3063305697117018</v>
      </c>
      <c r="H15" s="74">
        <v>-5.0000154125650624</v>
      </c>
      <c r="I15" s="74">
        <v>0.35218562278998</v>
      </c>
      <c r="J15" s="74">
        <v>0.52407149682527354</v>
      </c>
      <c r="K15" s="74">
        <v>1.7884773123175268</v>
      </c>
      <c r="L15" s="115"/>
      <c r="M15" s="74">
        <v>3.0060961495326444</v>
      </c>
      <c r="N15" s="2"/>
      <c r="O15" s="2"/>
    </row>
    <row r="16" spans="1:15" ht="12.75" customHeight="1">
      <c r="A16" s="61" t="s">
        <v>51</v>
      </c>
      <c r="B16" s="12" t="s">
        <v>8</v>
      </c>
      <c r="C16" s="12" t="s">
        <v>16</v>
      </c>
      <c r="D16" s="23">
        <v>39514</v>
      </c>
      <c r="E16" s="92">
        <v>0.6336714</v>
      </c>
      <c r="F16" s="25">
        <v>1726</v>
      </c>
      <c r="G16" s="74">
        <v>-1.8419182407935497</v>
      </c>
      <c r="H16" s="74">
        <v>1.1103884747646564</v>
      </c>
      <c r="I16" s="74">
        <v>3.2212078369372454</v>
      </c>
      <c r="J16" s="74">
        <v>2.8976443727388279</v>
      </c>
      <c r="K16" s="74">
        <v>3.0940173599111054</v>
      </c>
      <c r="L16" s="115"/>
      <c r="M16" s="74">
        <v>4.5760366040551892</v>
      </c>
      <c r="N16" s="2"/>
      <c r="O16" s="2"/>
    </row>
    <row r="17" spans="1:15" ht="12.75" customHeight="1">
      <c r="A17" s="58" t="s">
        <v>12</v>
      </c>
      <c r="B17" s="12" t="s">
        <v>8</v>
      </c>
      <c r="C17" s="12" t="s">
        <v>19</v>
      </c>
      <c r="D17" s="24">
        <v>40834</v>
      </c>
      <c r="E17" s="113">
        <v>4.83</v>
      </c>
      <c r="F17" s="114">
        <v>4413</v>
      </c>
      <c r="G17" s="74">
        <v>-5.82</v>
      </c>
      <c r="H17" s="74">
        <v>-7.64</v>
      </c>
      <c r="I17" s="115">
        <v>2.88</v>
      </c>
      <c r="J17" s="115">
        <v>3.08</v>
      </c>
      <c r="K17" s="115"/>
      <c r="L17" s="115"/>
      <c r="M17" s="74">
        <v>3.72</v>
      </c>
      <c r="N17" s="79"/>
      <c r="O17" s="2"/>
    </row>
    <row r="18" spans="1:15">
      <c r="A18" s="58" t="s">
        <v>31</v>
      </c>
      <c r="B18" s="12" t="s">
        <v>8</v>
      </c>
      <c r="C18" s="12" t="s">
        <v>16</v>
      </c>
      <c r="D18" s="24">
        <v>38245</v>
      </c>
      <c r="E18" s="92">
        <v>37.036177000000002</v>
      </c>
      <c r="F18" s="25">
        <v>35961</v>
      </c>
      <c r="G18" s="106">
        <v>-2.34</v>
      </c>
      <c r="H18" s="106">
        <v>-2.92</v>
      </c>
      <c r="I18" s="97">
        <v>3.72</v>
      </c>
      <c r="J18" s="106">
        <v>3.19</v>
      </c>
      <c r="K18" s="97">
        <v>2.91</v>
      </c>
      <c r="L18" s="97">
        <v>3.5</v>
      </c>
      <c r="M18" s="97">
        <v>4.78</v>
      </c>
      <c r="N18" s="2"/>
      <c r="O18" s="2"/>
    </row>
    <row r="19" spans="1:15" ht="12.75" customHeight="1">
      <c r="A19" s="60" t="s">
        <v>13</v>
      </c>
      <c r="B19" s="22" t="s">
        <v>8</v>
      </c>
      <c r="C19" s="22" t="s">
        <v>20</v>
      </c>
      <c r="D19" s="23">
        <v>37834</v>
      </c>
      <c r="E19" s="116">
        <v>42.094896137930697</v>
      </c>
      <c r="F19" s="117">
        <v>41864</v>
      </c>
      <c r="G19" s="118">
        <v>-1.6168636132094849</v>
      </c>
      <c r="H19" s="118">
        <v>-0.85951790760636637</v>
      </c>
      <c r="I19" s="118">
        <v>5.3877113920323794</v>
      </c>
      <c r="J19" s="118">
        <v>5.0380468795445221</v>
      </c>
      <c r="K19" s="13">
        <v>4.2115381092278303</v>
      </c>
      <c r="L19" s="115">
        <v>2.191447907402555</v>
      </c>
      <c r="M19" s="13">
        <v>3.7232394656276702</v>
      </c>
      <c r="N19" s="2"/>
      <c r="O19" s="2"/>
    </row>
    <row r="20" spans="1:15" ht="12.75" customHeight="1">
      <c r="A20" s="61" t="s">
        <v>28</v>
      </c>
      <c r="B20" s="22" t="s">
        <v>8</v>
      </c>
      <c r="C20" s="22" t="s">
        <v>25</v>
      </c>
      <c r="D20" s="23">
        <v>39078</v>
      </c>
      <c r="E20" s="116">
        <v>11.2511295457339</v>
      </c>
      <c r="F20" s="117">
        <v>15800</v>
      </c>
      <c r="G20" s="118">
        <v>-6.3945185185988906</v>
      </c>
      <c r="H20" s="118">
        <v>-6.9938180047575127</v>
      </c>
      <c r="I20" s="118">
        <v>5.7298936105664389</v>
      </c>
      <c r="J20" s="118">
        <v>6.0424006126469365</v>
      </c>
      <c r="K20" s="13">
        <v>3.5060225665617173</v>
      </c>
      <c r="L20" s="115"/>
      <c r="M20" s="13">
        <v>-0.58489767411831206</v>
      </c>
      <c r="N20" s="2"/>
      <c r="O20" s="2"/>
    </row>
    <row r="21" spans="1:15" ht="12.75" customHeight="1">
      <c r="A21" s="30" t="s">
        <v>34</v>
      </c>
      <c r="B21" s="31" t="s">
        <v>8</v>
      </c>
      <c r="C21" s="31"/>
      <c r="D21" s="32"/>
      <c r="E21" s="67">
        <f>SUM(E13:E20)</f>
        <v>108.8239676636646</v>
      </c>
      <c r="F21" s="33">
        <f>SUM(F13:F20)</f>
        <v>123974</v>
      </c>
      <c r="G21" s="110">
        <f>($E$13*G13+$E$14*G14+$E$15*G15+$E$16*G16+$E$17*G17+$E$18*G18+$E$19*G19+$E$20*G20)/$E$21</f>
        <v>-2.6577350410023324</v>
      </c>
      <c r="H21" s="111">
        <f>($E$13*H13+$E$14*H14+$E$15*H15+$E$16*H16+$E$17*H17+$E$18*H18+$E$19*H19+$E$20*H20)/$E$21</f>
        <v>-2.7329385872759602</v>
      </c>
      <c r="I21" s="111">
        <f>($E$13*I13+$E$14*I14+$E$15*I15+$E$16*I16+$E$17*I17+$E$18*I18+$E$19*I19+$E$20*I20)/$E$21</f>
        <v>4.3226578868689645</v>
      </c>
      <c r="J21" s="111">
        <f>($E$13*J13+$E$14*J14+$E$15*J15+$E$16*J16+$E$18*J18+$E$19*J19+$E$20*J20+E17*J17)/($E$21)</f>
        <v>4.1242267417990792</v>
      </c>
      <c r="K21" s="111">
        <f>($E$13*K13+$E$14*K14+$E$15*K15+$E$16*K16+$E$18*K18+$E$19*K19+$E$20*K20)/($E$21-$E$17)</f>
        <v>3.5504517706736807</v>
      </c>
      <c r="L21" s="111">
        <f>($E$13*L13+$E$19*L19+$E$18*L18)/($E$13+$E$19+$E$18)</f>
        <v>2.8220152996969934</v>
      </c>
      <c r="M21" s="112">
        <f>($E$13*M13+$E$14*M14+$E$15*M15+$E$16*M16+$E$17*M17+$E$18*M18+$E$19*M19+$E$20*M20)/$E$21</f>
        <v>3.8016691967673033</v>
      </c>
    </row>
    <row r="22" spans="1:15" s="14" customFormat="1" ht="12.75" customHeight="1">
      <c r="A22" s="56"/>
      <c r="B22" s="15"/>
      <c r="C22" s="15"/>
      <c r="D22" s="45"/>
      <c r="E22" s="69"/>
      <c r="F22" s="28"/>
      <c r="G22" s="78"/>
      <c r="H22" s="79"/>
      <c r="I22" s="79"/>
      <c r="J22" s="79"/>
      <c r="K22" s="79"/>
      <c r="L22" s="79"/>
      <c r="M22" s="80"/>
    </row>
    <row r="23" spans="1:15" ht="12.75" customHeight="1">
      <c r="A23" s="61" t="s">
        <v>48</v>
      </c>
      <c r="B23" s="12" t="s">
        <v>9</v>
      </c>
      <c r="C23" s="12" t="s">
        <v>16</v>
      </c>
      <c r="D23" s="23">
        <v>38808</v>
      </c>
      <c r="E23" s="91">
        <v>1.1359999999999999</v>
      </c>
      <c r="F23" s="64">
        <v>653</v>
      </c>
      <c r="G23" s="73">
        <v>-2.077928282306015</v>
      </c>
      <c r="H23" s="75">
        <v>-3.5145342634984811</v>
      </c>
      <c r="I23" s="75">
        <v>-0.87478020446966065</v>
      </c>
      <c r="J23" s="75">
        <v>-1.091889090447451</v>
      </c>
      <c r="K23" s="75">
        <v>1.2105227567211774</v>
      </c>
      <c r="L23" s="75"/>
      <c r="M23" s="90">
        <v>3.5550896765828233</v>
      </c>
    </row>
    <row r="24" spans="1:15" ht="12.75" customHeight="1">
      <c r="A24" s="60" t="s">
        <v>14</v>
      </c>
      <c r="B24" s="22" t="s">
        <v>9</v>
      </c>
      <c r="C24" s="22" t="s">
        <v>20</v>
      </c>
      <c r="D24" s="23">
        <v>37816</v>
      </c>
      <c r="E24" s="116">
        <v>3.0215554125476198</v>
      </c>
      <c r="F24" s="117">
        <v>2334</v>
      </c>
      <c r="G24" s="13">
        <v>-1.9891019190914849</v>
      </c>
      <c r="H24" s="13">
        <v>-2.0059626474019931</v>
      </c>
      <c r="I24" s="13">
        <v>1.5022619772586232</v>
      </c>
      <c r="J24" s="13">
        <v>1.271270927465018</v>
      </c>
      <c r="K24" s="13">
        <v>1.5368329573561379</v>
      </c>
      <c r="L24" s="115">
        <v>0.98708327041721056</v>
      </c>
      <c r="M24" s="13">
        <v>1.8480949851170436</v>
      </c>
    </row>
    <row r="25" spans="1:15" ht="12.75" customHeight="1">
      <c r="A25" s="30" t="s">
        <v>34</v>
      </c>
      <c r="B25" s="31" t="s">
        <v>9</v>
      </c>
      <c r="C25" s="35"/>
      <c r="D25" s="36"/>
      <c r="E25" s="68">
        <f>SUM(E23:E24)</f>
        <v>4.1575554125476195</v>
      </c>
      <c r="F25" s="34">
        <f>SUM(F23:F24)</f>
        <v>2987</v>
      </c>
      <c r="G25" s="110">
        <f>($E$23*G23+$E$24*G24)/$E$25</f>
        <v>-2.0133726115053894</v>
      </c>
      <c r="H25" s="111">
        <f>($E$23*H23+$E$24*H24)/$E$25</f>
        <v>-2.4181609672881224</v>
      </c>
      <c r="I25" s="111">
        <f>($E$23*I23+$E$24*I24)/$E$25</f>
        <v>0.85276494102100919</v>
      </c>
      <c r="J25" s="111">
        <f>($E$23*J23+$E$24*J24)/$E$25</f>
        <v>0.62556701880597354</v>
      </c>
      <c r="K25" s="111">
        <f>($E$23*K23+$E$24*K24)/$E$25</f>
        <v>1.4476727776018126</v>
      </c>
      <c r="L25" s="111">
        <f>L24</f>
        <v>0.98708327041721056</v>
      </c>
      <c r="M25" s="112">
        <f>($E$23*M23+$E$24*M24)/$E$25</f>
        <v>2.3145099278145547</v>
      </c>
    </row>
    <row r="26" spans="1:15" s="14" customFormat="1" ht="12.75" customHeight="1">
      <c r="A26" s="56"/>
      <c r="B26" s="15"/>
      <c r="C26" s="15"/>
      <c r="D26" s="45"/>
      <c r="E26" s="69"/>
      <c r="F26" s="28"/>
      <c r="G26" s="78"/>
      <c r="H26" s="76"/>
      <c r="I26" s="76"/>
      <c r="J26" s="76"/>
      <c r="K26" s="76"/>
      <c r="L26" s="76"/>
      <c r="M26" s="77"/>
    </row>
    <row r="27" spans="1:15" s="20" customFormat="1" ht="21" customHeight="1">
      <c r="A27" s="51" t="s">
        <v>36</v>
      </c>
      <c r="B27" s="52"/>
      <c r="C27" s="52"/>
      <c r="D27" s="52"/>
      <c r="E27" s="68">
        <f>E25+E21</f>
        <v>112.98152307621223</v>
      </c>
      <c r="F27" s="34">
        <f>F25+F21</f>
        <v>126961</v>
      </c>
      <c r="G27" s="81">
        <f>($E$21*G21+$E$25*G25)/$E$27</f>
        <v>-2.6340234425616722</v>
      </c>
      <c r="H27" s="81">
        <f t="shared" ref="H27:M27" si="0">($E$21*H21+$E$25*H25)/$E$27</f>
        <v>-2.721355229554304</v>
      </c>
      <c r="I27" s="81">
        <f t="shared" si="0"/>
        <v>4.1949708827891943</v>
      </c>
      <c r="J27" s="81">
        <f t="shared" si="0"/>
        <v>3.9954811622393103</v>
      </c>
      <c r="K27" s="81">
        <f t="shared" si="0"/>
        <v>3.4730725678978414</v>
      </c>
      <c r="L27" s="81">
        <f>($E$21*L21+$E$25*L25)/$E$27</f>
        <v>2.7544924748821509</v>
      </c>
      <c r="M27" s="81">
        <f t="shared" si="0"/>
        <v>3.746943902758086</v>
      </c>
    </row>
    <row r="28" spans="1:15" s="20" customFormat="1" ht="26.25" customHeight="1">
      <c r="A28" s="144" t="s">
        <v>37</v>
      </c>
      <c r="B28" s="144"/>
      <c r="C28" s="144"/>
      <c r="D28" s="144"/>
      <c r="E28" s="70">
        <f>SUM(E10,E27)</f>
        <v>265.12865701493411</v>
      </c>
      <c r="F28" s="53">
        <f>SUM(F10, F27)</f>
        <v>243476</v>
      </c>
      <c r="G28" s="128"/>
      <c r="H28" s="145"/>
      <c r="I28" s="146"/>
      <c r="J28" s="146"/>
      <c r="K28" s="146"/>
      <c r="L28" s="146"/>
      <c r="M28" s="147"/>
    </row>
    <row r="29" spans="1:15" s="21" customFormat="1" ht="10.5" customHeight="1">
      <c r="A29" s="57"/>
      <c r="B29" s="46"/>
      <c r="C29" s="46"/>
      <c r="D29" s="46"/>
      <c r="E29" s="47"/>
      <c r="F29" s="28"/>
      <c r="G29" s="78"/>
      <c r="H29" s="78"/>
      <c r="I29" s="78"/>
      <c r="J29" s="78"/>
      <c r="K29" s="78"/>
      <c r="L29" s="78"/>
      <c r="M29" s="82"/>
    </row>
    <row r="30" spans="1:15" ht="22.5" customHeight="1">
      <c r="A30" s="54" t="s">
        <v>22</v>
      </c>
      <c r="B30" s="48"/>
      <c r="C30" s="48"/>
      <c r="D30" s="48"/>
      <c r="E30" s="49"/>
      <c r="F30" s="50"/>
      <c r="G30" s="83"/>
      <c r="H30" s="99"/>
      <c r="I30" s="99"/>
      <c r="J30" s="99"/>
      <c r="K30" s="99"/>
      <c r="L30" s="99"/>
      <c r="M30" s="100"/>
    </row>
    <row r="31" spans="1:15" ht="39" customHeight="1" thickBot="1">
      <c r="A31" s="62" t="s">
        <v>32</v>
      </c>
      <c r="B31" s="12" t="s">
        <v>8</v>
      </c>
      <c r="C31" s="12" t="s">
        <v>17</v>
      </c>
      <c r="D31" s="23">
        <v>36495</v>
      </c>
      <c r="E31" s="93">
        <v>61.462000000000003</v>
      </c>
      <c r="F31" s="94">
        <v>12709</v>
      </c>
      <c r="G31" s="95">
        <v>-0.87</v>
      </c>
      <c r="H31" s="95">
        <v>-0.63</v>
      </c>
      <c r="I31" s="95">
        <v>2.38</v>
      </c>
      <c r="J31" s="95">
        <v>2.4900000000000002</v>
      </c>
      <c r="K31" s="95">
        <v>3.12</v>
      </c>
      <c r="L31" s="95">
        <v>3.25</v>
      </c>
      <c r="M31" s="96">
        <v>6.75</v>
      </c>
    </row>
    <row r="32" spans="1:15" ht="31.5" customHeight="1">
      <c r="A32" s="148" t="s">
        <v>26</v>
      </c>
      <c r="B32" s="149"/>
      <c r="C32" s="149"/>
      <c r="D32" s="150"/>
      <c r="E32" s="101">
        <f>E28+E31</f>
        <v>326.5906570149341</v>
      </c>
      <c r="F32" s="102">
        <f>F28+F31</f>
        <v>256185</v>
      </c>
      <c r="G32" s="103"/>
      <c r="H32" s="104"/>
      <c r="I32" s="104"/>
      <c r="J32" s="104"/>
      <c r="K32" s="104"/>
      <c r="L32" s="104"/>
      <c r="M32" s="104"/>
    </row>
    <row r="33" spans="1:13" ht="41.25" customHeight="1">
      <c r="A33" s="131" t="s">
        <v>44</v>
      </c>
      <c r="B33" s="132"/>
      <c r="C33" s="132"/>
      <c r="D33" s="132"/>
      <c r="E33" s="132"/>
      <c r="F33" s="132"/>
      <c r="G33" s="132"/>
      <c r="H33" s="132"/>
      <c r="I33" s="132"/>
      <c r="J33" s="132"/>
      <c r="K33" s="132"/>
      <c r="L33" s="132"/>
      <c r="M33" s="133"/>
    </row>
    <row r="34" spans="1:13" s="4" customFormat="1" ht="24" customHeight="1">
      <c r="A34" s="134" t="s">
        <v>24</v>
      </c>
      <c r="B34" s="135"/>
      <c r="C34" s="135"/>
      <c r="D34" s="135"/>
      <c r="E34" s="135"/>
      <c r="F34" s="135"/>
      <c r="G34" s="135"/>
      <c r="H34" s="135"/>
      <c r="I34" s="135"/>
      <c r="J34" s="135"/>
      <c r="K34" s="135"/>
      <c r="L34" s="135"/>
      <c r="M34" s="136"/>
    </row>
    <row r="35" spans="1:13" s="4" customFormat="1" ht="24" customHeight="1">
      <c r="A35" s="125" t="s">
        <v>42</v>
      </c>
      <c r="B35" s="126"/>
      <c r="C35" s="126"/>
      <c r="D35" s="126"/>
      <c r="E35" s="126"/>
      <c r="F35" s="126"/>
      <c r="G35" s="126"/>
      <c r="H35" s="126"/>
      <c r="I35" s="126"/>
      <c r="J35" s="126"/>
      <c r="K35" s="126"/>
      <c r="L35" s="126"/>
      <c r="M35" s="127"/>
    </row>
    <row r="36" spans="1:13" ht="22.5" customHeight="1">
      <c r="B36" s="11"/>
      <c r="C36" s="11"/>
      <c r="D36" s="11"/>
      <c r="E36" s="137" t="s">
        <v>39</v>
      </c>
      <c r="F36" s="138"/>
      <c r="G36" s="84">
        <f>($E$10*G10+$E$21*G21+$E$25*G25+$E$31*G31)/$E$32</f>
        <v>-1.5212200407172611</v>
      </c>
      <c r="H36" s="84">
        <f t="shared" ref="H36:M36" si="1">($E$10*H10+$E$21*H21+$E$25*H25+$E$31*H31)/$E$32</f>
        <v>-1.6757895207050337</v>
      </c>
      <c r="I36" s="84">
        <f t="shared" si="1"/>
        <v>3.2527254202402416</v>
      </c>
      <c r="J36" s="84">
        <f t="shared" si="1"/>
        <v>3.0137670907865348</v>
      </c>
      <c r="K36" s="84">
        <f t="shared" si="1"/>
        <v>3.1800439898553985</v>
      </c>
      <c r="L36" s="84">
        <f t="shared" si="1"/>
        <v>3.0831770899790203</v>
      </c>
      <c r="M36" s="84">
        <f t="shared" si="1"/>
        <v>4.8910235992730229</v>
      </c>
    </row>
    <row r="37" spans="1:13" ht="16.5" customHeight="1">
      <c r="B37" s="10"/>
      <c r="C37" s="10"/>
      <c r="D37" s="10"/>
      <c r="E37" s="16"/>
      <c r="F37" s="105" t="s">
        <v>45</v>
      </c>
      <c r="G37" s="85"/>
      <c r="H37" s="85">
        <f>H36-'DEC-2015'!H36</f>
        <v>-3.9600510964836895</v>
      </c>
      <c r="I37" s="85">
        <f>I36-'DEC-2015'!I36</f>
        <v>-0.61801466138186001</v>
      </c>
      <c r="J37" s="85">
        <f>J36-'DEC-2015'!J36</f>
        <v>-0.73439087235846978</v>
      </c>
      <c r="K37" s="85">
        <f>K36-'DEC-2015'!K36</f>
        <v>-0.26058073901995726</v>
      </c>
      <c r="L37" s="85">
        <f>L36-'DEC-2015'!L36</f>
        <v>-0.2559312678239265</v>
      </c>
      <c r="M37" s="85">
        <f>M36-'DEC-2015'!M36</f>
        <v>-0.26706759998606966</v>
      </c>
    </row>
    <row r="38" spans="1:13">
      <c r="E38" s="17"/>
      <c r="F38" s="65"/>
      <c r="G38" s="65"/>
      <c r="H38" s="9"/>
      <c r="I38" s="9"/>
      <c r="J38" s="9"/>
      <c r="K38" s="9"/>
      <c r="L38" s="9"/>
      <c r="M38" s="9"/>
    </row>
    <row r="39" spans="1:13">
      <c r="E39" s="18"/>
      <c r="F39" s="65"/>
      <c r="G39" s="65"/>
      <c r="H39" s="6"/>
      <c r="I39" s="6"/>
      <c r="J39" s="6"/>
      <c r="K39" s="6"/>
      <c r="L39" s="6"/>
      <c r="M39" s="6"/>
    </row>
    <row r="40" spans="1:13">
      <c r="H40" s="7"/>
      <c r="I40" s="6"/>
      <c r="J40" s="6"/>
      <c r="K40" s="6"/>
      <c r="L40" s="6"/>
      <c r="M40" s="6"/>
    </row>
    <row r="41" spans="1:13">
      <c r="A41" s="20" t="s">
        <v>56</v>
      </c>
      <c r="B41" s="86"/>
      <c r="C41" s="86"/>
      <c r="D41" s="20"/>
      <c r="E41" s="87">
        <f>E32-'DEC-2015'!E32</f>
        <v>-3.8067937324950663</v>
      </c>
      <c r="F41" s="88">
        <f>E41/'DEC-2015'!E32</f>
        <v>-1.1521861696823904E-2</v>
      </c>
      <c r="H41" s="6"/>
      <c r="I41" s="6"/>
      <c r="J41" s="6"/>
      <c r="K41" s="6"/>
      <c r="L41" s="6"/>
      <c r="M41" s="6"/>
    </row>
    <row r="42" spans="1:13">
      <c r="A42" s="20" t="s">
        <v>57</v>
      </c>
      <c r="B42" s="86"/>
      <c r="C42" s="86"/>
      <c r="D42" s="20"/>
      <c r="E42" s="89">
        <f>F32-'DEC-2015'!F32</f>
        <v>1173</v>
      </c>
      <c r="F42" s="88">
        <f>E42/'DEC-2015'!F32</f>
        <v>4.5997835395981367E-3</v>
      </c>
      <c r="H42" s="5"/>
      <c r="I42" s="5"/>
      <c r="J42" s="5"/>
      <c r="K42" s="5"/>
      <c r="L42" s="5"/>
      <c r="M42" s="5"/>
    </row>
  </sheetData>
  <mergeCells count="17">
    <mergeCell ref="A33:M33"/>
    <mergeCell ref="A34:M34"/>
    <mergeCell ref="E36:F36"/>
    <mergeCell ref="A4:M4"/>
    <mergeCell ref="A5:M5"/>
    <mergeCell ref="A12:M12"/>
    <mergeCell ref="A28:D28"/>
    <mergeCell ref="H28:M28"/>
    <mergeCell ref="A32:D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DEC-2015</vt:lpstr>
      <vt:lpstr>JAN-2016</vt:lpstr>
    </vt:vector>
  </TitlesOfParts>
  <Company>BTB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gezered</dc:creator>
  <cp:lastModifiedBy>karina</cp:lastModifiedBy>
  <cp:lastPrinted>2015-02-24T10:12:58Z</cp:lastPrinted>
  <dcterms:created xsi:type="dcterms:W3CDTF">2007-05-09T12:50:46Z</dcterms:created>
  <dcterms:modified xsi:type="dcterms:W3CDTF">2016-02-12T12:53:35Z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