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10"/>
  </bookViews>
  <sheets>
    <sheet name="DEC-2014" sheetId="33" r:id="rId1"/>
    <sheet name="JAN-2015" sheetId="34" r:id="rId2"/>
    <sheet name="FEB-2015" sheetId="35" r:id="rId3"/>
    <sheet name="MAR-2015" sheetId="36" r:id="rId4"/>
    <sheet name="APR-2015" sheetId="37" r:id="rId5"/>
    <sheet name="MAI-2015" sheetId="38" r:id="rId6"/>
    <sheet name="JUN-2015" sheetId="39" r:id="rId7"/>
    <sheet name="JUL-2015" sheetId="40" r:id="rId8"/>
    <sheet name="AUG-2015" sheetId="41" r:id="rId9"/>
    <sheet name="SEPT-2015" sheetId="42" r:id="rId10"/>
    <sheet name="OKT-2015" sheetId="43" r:id="rId11"/>
  </sheets>
  <calcPr calcId="145621"/>
</workbook>
</file>

<file path=xl/calcChain.xml><?xml version="1.0" encoding="utf-8"?>
<calcChain xmlns="http://schemas.openxmlformats.org/spreadsheetml/2006/main">
  <c r="E10" i="43"/>
  <c r="M10"/>
  <c r="E21"/>
  <c r="E25"/>
  <c r="E27"/>
  <c r="E28"/>
  <c r="E32"/>
  <c r="M21"/>
  <c r="M25"/>
  <c r="M36"/>
  <c r="M37"/>
  <c r="L10"/>
  <c r="L21"/>
  <c r="L25"/>
  <c r="L36"/>
  <c r="L37"/>
  <c r="K10"/>
  <c r="K21"/>
  <c r="K25"/>
  <c r="K36"/>
  <c r="K37"/>
  <c r="J10"/>
  <c r="J21"/>
  <c r="J25"/>
  <c r="J36"/>
  <c r="J37"/>
  <c r="I10"/>
  <c r="I21"/>
  <c r="I25"/>
  <c r="I36"/>
  <c r="I37"/>
  <c r="H10"/>
  <c r="H21"/>
  <c r="H25"/>
  <c r="H36"/>
  <c r="H37"/>
  <c r="F10"/>
  <c r="F25"/>
  <c r="F21"/>
  <c r="F27"/>
  <c r="F28"/>
  <c r="F32"/>
  <c r="E42"/>
  <c r="F42"/>
  <c r="E41"/>
  <c r="F41"/>
  <c r="G10"/>
  <c r="G21"/>
  <c r="G25"/>
  <c r="G36"/>
  <c r="M27"/>
  <c r="L27"/>
  <c r="K27"/>
  <c r="J27"/>
  <c r="I27"/>
  <c r="H27"/>
  <c r="G27"/>
  <c r="M37" i="42"/>
  <c r="L37"/>
  <c r="K37"/>
  <c r="J37"/>
  <c r="I37"/>
  <c r="H37"/>
  <c r="F10"/>
  <c r="F25"/>
  <c r="F21"/>
  <c r="F27"/>
  <c r="F28"/>
  <c r="F32"/>
  <c r="E42"/>
  <c r="F42"/>
  <c r="E10"/>
  <c r="E25"/>
  <c r="E21"/>
  <c r="E27"/>
  <c r="E28"/>
  <c r="E32"/>
  <c r="E41"/>
  <c r="F41"/>
  <c r="M10"/>
  <c r="M21"/>
  <c r="M25"/>
  <c r="M36"/>
  <c r="L10"/>
  <c r="L21"/>
  <c r="L25"/>
  <c r="L36"/>
  <c r="K10"/>
  <c r="K21"/>
  <c r="K25"/>
  <c r="K36"/>
  <c r="J10"/>
  <c r="J21"/>
  <c r="J25"/>
  <c r="J36"/>
  <c r="I10"/>
  <c r="I21"/>
  <c r="I25"/>
  <c r="I36"/>
  <c r="H10"/>
  <c r="H21"/>
  <c r="H25"/>
  <c r="H36"/>
  <c r="G10"/>
  <c r="G21"/>
  <c r="G25"/>
  <c r="G36"/>
  <c r="M27"/>
  <c r="L27"/>
  <c r="K27"/>
  <c r="J27"/>
  <c r="I27"/>
  <c r="H27"/>
  <c r="G27"/>
  <c r="L25" i="41"/>
  <c r="F25"/>
  <c r="E25"/>
  <c r="M25"/>
  <c r="L21"/>
  <c r="F21"/>
  <c r="E21"/>
  <c r="I21"/>
  <c r="L10"/>
  <c r="K10"/>
  <c r="J10"/>
  <c r="F10"/>
  <c r="E10"/>
  <c r="I10"/>
  <c r="G25"/>
  <c r="F27"/>
  <c r="H25"/>
  <c r="J25"/>
  <c r="K25"/>
  <c r="H21"/>
  <c r="F28"/>
  <c r="F32"/>
  <c r="E42"/>
  <c r="F42"/>
  <c r="M21"/>
  <c r="G10"/>
  <c r="J21"/>
  <c r="I25"/>
  <c r="M10"/>
  <c r="H10"/>
  <c r="G21"/>
  <c r="K21"/>
  <c r="E27"/>
  <c r="L27"/>
  <c r="L25" i="40"/>
  <c r="F25"/>
  <c r="E25"/>
  <c r="G25"/>
  <c r="L21"/>
  <c r="F21"/>
  <c r="E21"/>
  <c r="L10"/>
  <c r="K10"/>
  <c r="J10"/>
  <c r="F10"/>
  <c r="E10"/>
  <c r="H27" i="41"/>
  <c r="K27"/>
  <c r="M27"/>
  <c r="G27"/>
  <c r="E28"/>
  <c r="E32"/>
  <c r="E41"/>
  <c r="F41"/>
  <c r="J27"/>
  <c r="I27"/>
  <c r="H25" i="40"/>
  <c r="E27"/>
  <c r="L27"/>
  <c r="F27"/>
  <c r="F28"/>
  <c r="F32"/>
  <c r="E42"/>
  <c r="F42"/>
  <c r="K25"/>
  <c r="I21"/>
  <c r="M21"/>
  <c r="G10"/>
  <c r="J21"/>
  <c r="I25"/>
  <c r="M25"/>
  <c r="H10"/>
  <c r="G21"/>
  <c r="G27"/>
  <c r="K21"/>
  <c r="K27"/>
  <c r="J25"/>
  <c r="I10"/>
  <c r="M10"/>
  <c r="H21"/>
  <c r="E28"/>
  <c r="E32"/>
  <c r="E41"/>
  <c r="F41"/>
  <c r="L25" i="39"/>
  <c r="F25"/>
  <c r="E25"/>
  <c r="K25"/>
  <c r="L21"/>
  <c r="F21"/>
  <c r="E21"/>
  <c r="H21"/>
  <c r="L10"/>
  <c r="K10"/>
  <c r="J10"/>
  <c r="F10"/>
  <c r="E10"/>
  <c r="J36" i="41"/>
  <c r="J37"/>
  <c r="K36"/>
  <c r="K37"/>
  <c r="H36"/>
  <c r="H37"/>
  <c r="M36"/>
  <c r="M37"/>
  <c r="G36"/>
  <c r="I36"/>
  <c r="I37"/>
  <c r="L36"/>
  <c r="L37"/>
  <c r="H27" i="40"/>
  <c r="M27"/>
  <c r="J27"/>
  <c r="I27"/>
  <c r="I36"/>
  <c r="I37"/>
  <c r="L36"/>
  <c r="L37"/>
  <c r="K36"/>
  <c r="K37"/>
  <c r="H36"/>
  <c r="H37"/>
  <c r="J36"/>
  <c r="J37"/>
  <c r="M36"/>
  <c r="M37"/>
  <c r="G36"/>
  <c r="F27" i="39"/>
  <c r="F28"/>
  <c r="F32"/>
  <c r="E42"/>
  <c r="F42"/>
  <c r="G25"/>
  <c r="H25"/>
  <c r="E27"/>
  <c r="I10"/>
  <c r="M10"/>
  <c r="M21"/>
  <c r="E28"/>
  <c r="E32"/>
  <c r="E41"/>
  <c r="F41"/>
  <c r="I21"/>
  <c r="G10"/>
  <c r="J21"/>
  <c r="I25"/>
  <c r="M25"/>
  <c r="H10"/>
  <c r="G21"/>
  <c r="K21"/>
  <c r="J25"/>
  <c r="L25" i="38"/>
  <c r="F25"/>
  <c r="E25"/>
  <c r="M25"/>
  <c r="L21"/>
  <c r="F21"/>
  <c r="E21"/>
  <c r="L10"/>
  <c r="K10"/>
  <c r="J10"/>
  <c r="F10"/>
  <c r="E10"/>
  <c r="I10"/>
  <c r="H27" i="39"/>
  <c r="G27"/>
  <c r="I27"/>
  <c r="H36"/>
  <c r="H37"/>
  <c r="M27"/>
  <c r="L27"/>
  <c r="M36"/>
  <c r="M37"/>
  <c r="K36"/>
  <c r="K37"/>
  <c r="J36"/>
  <c r="J37"/>
  <c r="L36"/>
  <c r="L37"/>
  <c r="K27"/>
  <c r="G36"/>
  <c r="I36"/>
  <c r="I37"/>
  <c r="J27"/>
  <c r="E27" i="38"/>
  <c r="H27"/>
  <c r="H25"/>
  <c r="H21"/>
  <c r="G21"/>
  <c r="J25"/>
  <c r="K25"/>
  <c r="G25"/>
  <c r="F27"/>
  <c r="F28"/>
  <c r="F32"/>
  <c r="E42"/>
  <c r="F42"/>
  <c r="L27"/>
  <c r="K21"/>
  <c r="H10"/>
  <c r="M10"/>
  <c r="E28"/>
  <c r="E32"/>
  <c r="E41"/>
  <c r="F41"/>
  <c r="I21"/>
  <c r="M21"/>
  <c r="G10"/>
  <c r="J21"/>
  <c r="I25"/>
  <c r="L25" i="37"/>
  <c r="F25"/>
  <c r="E25"/>
  <c r="G25"/>
  <c r="L21"/>
  <c r="F21"/>
  <c r="E21"/>
  <c r="K21"/>
  <c r="L10"/>
  <c r="K10"/>
  <c r="J10"/>
  <c r="F10"/>
  <c r="E10"/>
  <c r="H10"/>
  <c r="M27" i="38"/>
  <c r="K27"/>
  <c r="G27"/>
  <c r="G36"/>
  <c r="K36"/>
  <c r="K37"/>
  <c r="H36"/>
  <c r="H37"/>
  <c r="I36"/>
  <c r="I37"/>
  <c r="L36"/>
  <c r="L37"/>
  <c r="M36"/>
  <c r="M37"/>
  <c r="J36"/>
  <c r="J37"/>
  <c r="J27"/>
  <c r="I27"/>
  <c r="G21" i="37"/>
  <c r="G27"/>
  <c r="H21"/>
  <c r="F27"/>
  <c r="F28"/>
  <c r="F32"/>
  <c r="E42"/>
  <c r="F42"/>
  <c r="J21"/>
  <c r="G10"/>
  <c r="M25"/>
  <c r="J25"/>
  <c r="E27"/>
  <c r="L27"/>
  <c r="I10"/>
  <c r="M10"/>
  <c r="K25"/>
  <c r="E28"/>
  <c r="E32"/>
  <c r="E41"/>
  <c r="F41"/>
  <c r="I21"/>
  <c r="M21"/>
  <c r="H25"/>
  <c r="I25"/>
  <c r="M25" i="36"/>
  <c r="L25"/>
  <c r="K25"/>
  <c r="J25"/>
  <c r="I25"/>
  <c r="H25"/>
  <c r="G25"/>
  <c r="M21"/>
  <c r="L21"/>
  <c r="K21"/>
  <c r="J21"/>
  <c r="I21"/>
  <c r="H21"/>
  <c r="G21"/>
  <c r="M10"/>
  <c r="L10"/>
  <c r="K10"/>
  <c r="J10"/>
  <c r="I10"/>
  <c r="H10"/>
  <c r="G10"/>
  <c r="H27" i="37"/>
  <c r="M27"/>
  <c r="I27"/>
  <c r="H36"/>
  <c r="H37"/>
  <c r="L36"/>
  <c r="L37"/>
  <c r="K27"/>
  <c r="J27"/>
  <c r="G36"/>
  <c r="J36"/>
  <c r="J37"/>
  <c r="M36"/>
  <c r="M37"/>
  <c r="K36"/>
  <c r="K37"/>
  <c r="I36"/>
  <c r="I37"/>
  <c r="F25" i="36"/>
  <c r="E25"/>
  <c r="F21"/>
  <c r="E21"/>
  <c r="F10"/>
  <c r="E10"/>
  <c r="F27"/>
  <c r="F28"/>
  <c r="F32"/>
  <c r="E42"/>
  <c r="F42"/>
  <c r="E27"/>
  <c r="L27"/>
  <c r="L21" i="35"/>
  <c r="L25"/>
  <c r="L10"/>
  <c r="K10"/>
  <c r="H27" i="36"/>
  <c r="I27"/>
  <c r="G27"/>
  <c r="E28"/>
  <c r="E32"/>
  <c r="E41"/>
  <c r="F41"/>
  <c r="M27"/>
  <c r="J27"/>
  <c r="K27"/>
  <c r="E10" i="35"/>
  <c r="M10"/>
  <c r="E21"/>
  <c r="E25"/>
  <c r="K25"/>
  <c r="F10"/>
  <c r="F25"/>
  <c r="F21"/>
  <c r="F27"/>
  <c r="J10"/>
  <c r="I10"/>
  <c r="H21"/>
  <c r="G10"/>
  <c r="F10" i="34"/>
  <c r="L25"/>
  <c r="F25"/>
  <c r="E25"/>
  <c r="H25"/>
  <c r="L21"/>
  <c r="F21"/>
  <c r="E21"/>
  <c r="H21"/>
  <c r="L10"/>
  <c r="K10"/>
  <c r="J10"/>
  <c r="E10"/>
  <c r="M10"/>
  <c r="M21"/>
  <c r="J21"/>
  <c r="I21"/>
  <c r="K21"/>
  <c r="F27"/>
  <c r="F28"/>
  <c r="F32"/>
  <c r="E42"/>
  <c r="F42"/>
  <c r="G10"/>
  <c r="H10"/>
  <c r="L28" i="33"/>
  <c r="F10"/>
  <c r="F28"/>
  <c r="F30"/>
  <c r="F31"/>
  <c r="F35"/>
  <c r="F24"/>
  <c r="E10"/>
  <c r="E28"/>
  <c r="H28"/>
  <c r="E24"/>
  <c r="M24"/>
  <c r="L10"/>
  <c r="L24"/>
  <c r="K10"/>
  <c r="K28"/>
  <c r="J10"/>
  <c r="H10"/>
  <c r="G10"/>
  <c r="G28"/>
  <c r="I28"/>
  <c r="M28"/>
  <c r="J28"/>
  <c r="E30"/>
  <c r="L30"/>
  <c r="E31"/>
  <c r="E35"/>
  <c r="M30"/>
  <c r="H24"/>
  <c r="H30"/>
  <c r="K24"/>
  <c r="K30"/>
  <c r="I24"/>
  <c r="I30"/>
  <c r="G24"/>
  <c r="G30"/>
  <c r="J24"/>
  <c r="I10"/>
  <c r="M10"/>
  <c r="J30"/>
  <c r="M25" i="34"/>
  <c r="I25"/>
  <c r="J25"/>
  <c r="G25"/>
  <c r="K25"/>
  <c r="H27"/>
  <c r="E27"/>
  <c r="K27"/>
  <c r="G21"/>
  <c r="I10"/>
  <c r="H25" i="35"/>
  <c r="M25"/>
  <c r="M21"/>
  <c r="K21"/>
  <c r="H10"/>
  <c r="I36" i="36"/>
  <c r="K36"/>
  <c r="H36"/>
  <c r="J36"/>
  <c r="L36"/>
  <c r="M36"/>
  <c r="G36"/>
  <c r="F28" i="35"/>
  <c r="F32"/>
  <c r="E42"/>
  <c r="F42"/>
  <c r="J25"/>
  <c r="E27"/>
  <c r="G25"/>
  <c r="I25"/>
  <c r="I21"/>
  <c r="E28"/>
  <c r="E32"/>
  <c r="E41"/>
  <c r="F41"/>
  <c r="G21"/>
  <c r="J21"/>
  <c r="G27" i="34"/>
  <c r="E28"/>
  <c r="E32"/>
  <c r="I27"/>
  <c r="L27"/>
  <c r="J27"/>
  <c r="M27"/>
  <c r="I27" i="35"/>
  <c r="J27"/>
  <c r="M27"/>
  <c r="G36"/>
  <c r="L27"/>
  <c r="H27"/>
  <c r="K36"/>
  <c r="G27"/>
  <c r="K27"/>
  <c r="L36"/>
  <c r="H36"/>
  <c r="M36"/>
  <c r="I36"/>
  <c r="J36"/>
  <c r="J36" i="34"/>
  <c r="J37"/>
  <c r="M36"/>
  <c r="M37"/>
  <c r="H36"/>
  <c r="H37"/>
  <c r="L36"/>
  <c r="L37"/>
  <c r="G36"/>
  <c r="K36"/>
  <c r="K37"/>
  <c r="E41"/>
  <c r="F41"/>
  <c r="J37" i="35"/>
  <c r="I36" i="34"/>
  <c r="I37"/>
  <c r="L37" i="36"/>
  <c r="K37"/>
  <c r="J37"/>
  <c r="M37"/>
  <c r="I37"/>
  <c r="H37"/>
  <c r="K37" i="35"/>
  <c r="H37"/>
  <c r="M37"/>
  <c r="L37"/>
  <c r="I37"/>
</calcChain>
</file>

<file path=xl/sharedStrings.xml><?xml version="1.0" encoding="utf-8"?>
<sst xmlns="http://schemas.openxmlformats.org/spreadsheetml/2006/main" count="899" uniqueCount="96">
  <si>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</si>
  <si>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</si>
  <si>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</si>
  <si>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</si>
  <si>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</si>
  <si>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</si>
  <si>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</si>
  <si>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</si>
  <si>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</si>
  <si>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</si>
  <si>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</si>
  <si>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</si>
  <si>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</si>
  <si>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</si>
  <si>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</si>
  <si>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</si>
  <si>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</si>
  <si>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</si>
  <si>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</si>
  <si>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</si>
  <si>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</si>
  <si>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</si>
  <si>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</si>
  <si>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</si>
  <si>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</si>
  <si>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</si>
  <si>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</si>
  <si>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</si>
  <si>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</si>
  <si>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</si>
  <si>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</si>
  <si>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</si>
  <si>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</si>
  <si>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</si>
  <si>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</si>
  <si>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</si>
  <si>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</si>
  <si>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</si>
  <si>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</si>
  <si>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</si>
  <si>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</si>
  <si>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</si>
  <si>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</si>
  <si>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</si>
  <si>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</si>
  <si>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</si>
  <si>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</si>
  <si>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</si>
  <si>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</si>
  <si>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</si>
  <si>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</si>
  <si>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</si>
  <si>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</si>
  <si>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</si>
  <si>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</si>
  <si>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</si>
  <si>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</si>
  <si>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</si>
  <si>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</si>
  <si>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</si>
  <si>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</si>
  <si>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</si>
  <si>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</si>
  <si>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</si>
  <si>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</si>
  <si>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</si>
  <si>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</si>
  <si>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</si>
  <si>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</si>
  <si>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</si>
  <si>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</si>
  <si>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</si>
  <si>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</si>
  <si>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</si>
  <si>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</si>
  <si>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</si>
  <si>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</si>
  <si>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</si>
  <si>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</si>
  <si>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</si>
  <si>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</si>
  <si>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</si>
  <si>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</si>
  <si>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</si>
  <si>
    <t>Pārskats par privāto pensiju fondu (PENSIJU 3.LĪMENIS) pensiju plāniem  31.08.2015</t>
  </si>
  <si>
    <t>Aktīvu pieaugums 8M 2015</t>
  </si>
  <si>
    <t>Dalībnieku skaita pieaugums 8M 2015</t>
  </si>
  <si>
    <t>Pārskats par privāto pensiju fondu (PENSIJU 3.LĪMENIS) pensiju plāniem  30.09.2015</t>
  </si>
  <si>
    <t>INVL plāns "Dzintars - Konservatīvais"</t>
  </si>
  <si>
    <t>INVL plāns "Jūra - Aktīvais"</t>
  </si>
  <si>
    <t xml:space="preserve">INVL plāns "Saule - Sabalansētais" </t>
  </si>
  <si>
    <t>Aktīvu pieaugums 9M 2015</t>
  </si>
  <si>
    <t>Dalībnieku skaita pieaugums 9M 2015</t>
  </si>
  <si>
    <t>Pārskats par privāto pensiju fondu (PENSIJU 3.LĪMENIS) pensiju plāniem  31.10.2015</t>
  </si>
  <si>
    <t>Aktīvu pieaugums 10M 2015</t>
  </si>
  <si>
    <t>Dalībnieku skaita pieaugums 10M 2015</t>
  </si>
</sst>
</file>

<file path=xl/styles.xml><?xml version="1.0" encoding="utf-8"?>
<styleSheet xmlns="http://schemas.openxmlformats.org/spreadsheetml/2006/main">
  <numFmts count="2">
    <numFmt numFmtId="164" formatCode="#,##0.000"/>
    <numFmt numFmtId="165" formatCode="0.000"/>
  </numFmts>
  <fonts count="19">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30">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c r="A1" s="220" t="s">
        <v>55</v>
      </c>
      <c r="B1" s="220"/>
      <c r="C1" s="220"/>
      <c r="D1" s="220"/>
      <c r="E1" s="220"/>
      <c r="F1" s="220"/>
      <c r="G1" s="220"/>
      <c r="H1" s="220"/>
      <c r="I1" s="220"/>
      <c r="J1" s="220"/>
      <c r="K1" s="220"/>
      <c r="L1" s="220"/>
      <c r="M1" s="220"/>
    </row>
    <row r="2" spans="1:13" ht="24" customHeight="1">
      <c r="A2" s="221" t="s">
        <v>0</v>
      </c>
      <c r="B2" s="222" t="s">
        <v>10</v>
      </c>
      <c r="C2" s="223" t="s">
        <v>16</v>
      </c>
      <c r="D2" s="224" t="s">
        <v>35</v>
      </c>
      <c r="E2" s="225" t="s">
        <v>52</v>
      </c>
      <c r="F2" s="226" t="s">
        <v>1</v>
      </c>
      <c r="G2" s="227" t="s">
        <v>2</v>
      </c>
      <c r="H2" s="228"/>
      <c r="I2" s="228"/>
      <c r="J2" s="228"/>
      <c r="K2" s="228"/>
      <c r="L2" s="228"/>
      <c r="M2" s="229"/>
    </row>
    <row r="3" spans="1:13" ht="42.75" customHeight="1">
      <c r="A3" s="221"/>
      <c r="B3" s="222"/>
      <c r="C3" s="223"/>
      <c r="D3" s="224"/>
      <c r="E3" s="225"/>
      <c r="F3" s="226"/>
      <c r="G3" s="74" t="s">
        <v>47</v>
      </c>
      <c r="H3" s="125" t="s">
        <v>3</v>
      </c>
      <c r="I3" s="125" t="s">
        <v>4</v>
      </c>
      <c r="J3" s="125" t="s">
        <v>5</v>
      </c>
      <c r="K3" s="125" t="s">
        <v>6</v>
      </c>
      <c r="L3" s="73" t="s">
        <v>48</v>
      </c>
      <c r="M3" s="126" t="s">
        <v>7</v>
      </c>
    </row>
    <row r="4" spans="1:13" ht="26.25" customHeight="1">
      <c r="A4" s="208" t="s">
        <v>44</v>
      </c>
      <c r="B4" s="209"/>
      <c r="C4" s="209"/>
      <c r="D4" s="209"/>
      <c r="E4" s="209"/>
      <c r="F4" s="209"/>
      <c r="G4" s="209"/>
      <c r="H4" s="209"/>
      <c r="I4" s="209"/>
      <c r="J4" s="209"/>
      <c r="K4" s="209"/>
      <c r="L4" s="209"/>
      <c r="M4" s="210"/>
    </row>
    <row r="5" spans="1:13" ht="23.25" customHeight="1">
      <c r="A5" s="211" t="s">
        <v>39</v>
      </c>
      <c r="B5" s="211"/>
      <c r="C5" s="211"/>
      <c r="D5" s="211"/>
      <c r="E5" s="211"/>
      <c r="F5" s="211"/>
      <c r="G5" s="211"/>
      <c r="H5" s="211"/>
      <c r="I5" s="211"/>
      <c r="J5" s="211"/>
      <c r="K5" s="211"/>
      <c r="L5" s="211"/>
      <c r="M5" s="211"/>
    </row>
    <row r="6" spans="1:13" s="14" customFormat="1">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c r="A11" s="57"/>
      <c r="B11" s="39"/>
      <c r="C11" s="39"/>
      <c r="D11" s="40"/>
      <c r="E11" s="41"/>
      <c r="F11" s="42"/>
      <c r="G11" s="31"/>
      <c r="H11" s="31"/>
      <c r="I11" s="31"/>
      <c r="J11" s="31"/>
      <c r="K11" s="31"/>
      <c r="L11" s="31"/>
      <c r="M11" s="111"/>
    </row>
    <row r="12" spans="1:13" ht="21" customHeight="1">
      <c r="A12" s="212" t="s">
        <v>40</v>
      </c>
      <c r="B12" s="212"/>
      <c r="C12" s="212"/>
      <c r="D12" s="212"/>
      <c r="E12" s="212"/>
      <c r="F12" s="212"/>
      <c r="G12" s="212"/>
      <c r="H12" s="212"/>
      <c r="I12" s="212"/>
      <c r="J12" s="212"/>
      <c r="K12" s="212"/>
      <c r="L12" s="212"/>
      <c r="M12" s="212"/>
    </row>
    <row r="13" spans="1:13">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c r="A31" s="213" t="s">
        <v>43</v>
      </c>
      <c r="B31" s="213"/>
      <c r="C31" s="213"/>
      <c r="D31" s="213"/>
      <c r="E31" s="72">
        <f>SUM(E10,E30)</f>
        <v>221.33757996808123</v>
      </c>
      <c r="F31" s="55">
        <f>SUM(F10, F30)</f>
        <v>223591</v>
      </c>
      <c r="G31" s="124"/>
      <c r="H31" s="214"/>
      <c r="I31" s="215"/>
      <c r="J31" s="215"/>
      <c r="K31" s="215"/>
      <c r="L31" s="215"/>
      <c r="M31" s="216"/>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c r="A35" s="217" t="s">
        <v>31</v>
      </c>
      <c r="B35" s="218"/>
      <c r="C35" s="218"/>
      <c r="D35" s="219"/>
      <c r="E35" s="115">
        <f>E31+E34</f>
        <v>280.7065799680812</v>
      </c>
      <c r="F35" s="116">
        <f>F31+F34</f>
        <v>235883</v>
      </c>
      <c r="G35" s="117"/>
      <c r="H35" s="118"/>
      <c r="I35" s="118"/>
      <c r="J35" s="118"/>
      <c r="K35" s="118"/>
      <c r="L35" s="118"/>
      <c r="M35" s="118"/>
    </row>
    <row r="36" spans="1:13" ht="41.25" customHeight="1">
      <c r="A36" s="200" t="s">
        <v>53</v>
      </c>
      <c r="B36" s="201"/>
      <c r="C36" s="201"/>
      <c r="D36" s="201"/>
      <c r="E36" s="201"/>
      <c r="F36" s="201"/>
      <c r="G36" s="201"/>
      <c r="H36" s="201"/>
      <c r="I36" s="201"/>
      <c r="J36" s="201"/>
      <c r="K36" s="201"/>
      <c r="L36" s="201"/>
      <c r="M36" s="202"/>
    </row>
    <row r="37" spans="1:13" s="4" customFormat="1" ht="24" customHeight="1">
      <c r="A37" s="203" t="s">
        <v>29</v>
      </c>
      <c r="B37" s="204"/>
      <c r="C37" s="204"/>
      <c r="D37" s="204"/>
      <c r="E37" s="204"/>
      <c r="F37" s="204"/>
      <c r="G37" s="204"/>
      <c r="H37" s="204"/>
      <c r="I37" s="204"/>
      <c r="J37" s="204"/>
      <c r="K37" s="204"/>
      <c r="L37" s="204"/>
      <c r="M37" s="205"/>
    </row>
    <row r="38" spans="1:13" s="4" customFormat="1" ht="24" customHeight="1">
      <c r="A38" s="121" t="s">
        <v>49</v>
      </c>
      <c r="B38" s="122"/>
      <c r="C38" s="122"/>
      <c r="D38" s="122"/>
      <c r="E38" s="122"/>
      <c r="F38" s="122"/>
      <c r="G38" s="122"/>
      <c r="H38" s="122"/>
      <c r="I38" s="122"/>
      <c r="J38" s="122"/>
      <c r="K38" s="122"/>
      <c r="L38" s="122"/>
      <c r="M38" s="123"/>
    </row>
    <row r="39" spans="1:13" ht="22.5" customHeight="1">
      <c r="B39" s="11"/>
      <c r="C39" s="11"/>
      <c r="D39" s="11"/>
      <c r="E39" s="206" t="s">
        <v>46</v>
      </c>
      <c r="F39" s="207"/>
      <c r="G39" s="89">
        <v>5.328637938956911</v>
      </c>
      <c r="H39" s="89">
        <v>5.3287080341846673</v>
      </c>
      <c r="I39" s="89">
        <v>4.2852992216223393</v>
      </c>
      <c r="J39" s="89">
        <v>6.0046823714144875</v>
      </c>
      <c r="K39" s="89">
        <v>4.6280558224625059</v>
      </c>
      <c r="L39" s="89">
        <v>4.025655553936387</v>
      </c>
      <c r="M39" s="89">
        <v>5.4215829627501932</v>
      </c>
    </row>
    <row r="40" spans="1:13" ht="16.5" customHeight="1">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c r="E41" s="17"/>
      <c r="F41" s="67"/>
      <c r="G41" s="67"/>
      <c r="H41" s="9"/>
      <c r="I41" s="9"/>
      <c r="J41" s="9"/>
      <c r="K41" s="9"/>
      <c r="L41" s="9"/>
      <c r="M41" s="9"/>
    </row>
    <row r="42" spans="1:13">
      <c r="E42" s="18"/>
      <c r="F42" s="67"/>
      <c r="G42" s="67"/>
      <c r="H42" s="6"/>
      <c r="I42" s="6"/>
      <c r="J42" s="6"/>
      <c r="K42" s="6"/>
      <c r="L42" s="6"/>
      <c r="M42" s="6"/>
    </row>
    <row r="43" spans="1:13">
      <c r="H43" s="7"/>
      <c r="I43" s="6"/>
      <c r="J43" s="6"/>
      <c r="K43" s="6"/>
      <c r="L43" s="6"/>
      <c r="M43" s="6"/>
    </row>
    <row r="44" spans="1:13">
      <c r="A44" s="20" t="s">
        <v>56</v>
      </c>
      <c r="B44" s="92"/>
      <c r="C44" s="92"/>
      <c r="D44" s="20"/>
      <c r="E44" s="93">
        <v>45.086109750402102</v>
      </c>
      <c r="F44" s="94">
        <v>0.19135056350897306</v>
      </c>
      <c r="H44" s="6"/>
      <c r="I44" s="6"/>
      <c r="J44" s="6"/>
      <c r="K44" s="6"/>
      <c r="L44" s="6"/>
      <c r="M44" s="6"/>
    </row>
    <row r="45" spans="1:13">
      <c r="A45" s="20" t="s">
        <v>57</v>
      </c>
      <c r="B45" s="92"/>
      <c r="C45" s="92"/>
      <c r="D45" s="20"/>
      <c r="E45" s="95">
        <v>15403</v>
      </c>
      <c r="F45" s="94">
        <v>6.9861211901306244E-2</v>
      </c>
      <c r="H45" s="5"/>
      <c r="I45" s="5"/>
      <c r="J45" s="5"/>
      <c r="K45" s="5"/>
      <c r="L45" s="5"/>
      <c r="M45" s="5"/>
    </row>
  </sheetData>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8" sqref="S8"/>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87</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88" t="s">
        <v>3</v>
      </c>
      <c r="I3" s="188" t="s">
        <v>4</v>
      </c>
      <c r="J3" s="188" t="s">
        <v>5</v>
      </c>
      <c r="K3" s="188" t="s">
        <v>6</v>
      </c>
      <c r="L3" s="73" t="s">
        <v>48</v>
      </c>
      <c r="M3" s="189"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25.138000000000002</v>
      </c>
      <c r="F6" s="66">
        <v>29732</v>
      </c>
      <c r="G6" s="75">
        <v>-0.6790370673969125</v>
      </c>
      <c r="H6" s="96">
        <v>-0.46568808468949729</v>
      </c>
      <c r="I6" s="96">
        <v>1.9089180969844799</v>
      </c>
      <c r="J6" s="96">
        <v>2.6395575673869631</v>
      </c>
      <c r="K6" s="96">
        <v>2.8820988855549512</v>
      </c>
      <c r="L6" s="96">
        <v>2.9976850397362975</v>
      </c>
      <c r="M6" s="96">
        <v>5.3201596015090225</v>
      </c>
    </row>
    <row r="7" spans="1:15" s="2" customFormat="1" ht="12.75" customHeight="1">
      <c r="A7" s="60" t="s">
        <v>32</v>
      </c>
      <c r="B7" s="12" t="s">
        <v>8</v>
      </c>
      <c r="C7" s="12" t="s">
        <v>19</v>
      </c>
      <c r="D7" s="25">
        <v>40834</v>
      </c>
      <c r="E7" s="136">
        <v>7.2990000000000004</v>
      </c>
      <c r="F7" s="137">
        <v>5800</v>
      </c>
      <c r="G7" s="76">
        <v>-2.14</v>
      </c>
      <c r="H7" s="76">
        <v>-0.78</v>
      </c>
      <c r="I7" s="76">
        <v>2.2400000000000002</v>
      </c>
      <c r="J7" s="76">
        <v>1.72</v>
      </c>
      <c r="K7" s="76"/>
      <c r="L7" s="76"/>
      <c r="M7" s="78">
        <v>3.8</v>
      </c>
    </row>
    <row r="8" spans="1:15" s="2" customFormat="1" ht="12.75" customHeight="1">
      <c r="A8" s="60" t="s">
        <v>36</v>
      </c>
      <c r="B8" s="12" t="s">
        <v>8</v>
      </c>
      <c r="C8" s="12" t="s">
        <v>19</v>
      </c>
      <c r="D8" s="25">
        <v>36738</v>
      </c>
      <c r="E8" s="100">
        <v>75.275493999999995</v>
      </c>
      <c r="F8" s="26">
        <v>44574</v>
      </c>
      <c r="G8" s="120">
        <v>0.15</v>
      </c>
      <c r="H8" s="109">
        <v>1.29</v>
      </c>
      <c r="I8" s="109">
        <v>3.3</v>
      </c>
      <c r="J8" s="109">
        <v>2.85</v>
      </c>
      <c r="K8" s="120">
        <v>2.93</v>
      </c>
      <c r="L8" s="120">
        <v>3.69</v>
      </c>
      <c r="M8" s="120">
        <v>4.71</v>
      </c>
    </row>
    <row r="9" spans="1:15" ht="12.75" customHeight="1">
      <c r="A9" s="61" t="s">
        <v>11</v>
      </c>
      <c r="B9" s="27" t="s">
        <v>8</v>
      </c>
      <c r="C9" s="27" t="s">
        <v>19</v>
      </c>
      <c r="D9" s="28">
        <v>37816</v>
      </c>
      <c r="E9" s="142">
        <v>28.666442855598198</v>
      </c>
      <c r="F9" s="143">
        <v>30733</v>
      </c>
      <c r="G9" s="144">
        <v>1.3261045939962024</v>
      </c>
      <c r="H9" s="144">
        <v>3.1326120939200841</v>
      </c>
      <c r="I9" s="144">
        <v>4.5538677153424967</v>
      </c>
      <c r="J9" s="144">
        <v>3.7955754841123124</v>
      </c>
      <c r="K9" s="13">
        <v>4.254677187737288</v>
      </c>
      <c r="L9" s="138">
        <v>2.463562250264606</v>
      </c>
      <c r="M9" s="13">
        <v>3.0334524089211001</v>
      </c>
    </row>
    <row r="10" spans="1:15" s="20" customFormat="1" ht="23.25" customHeight="1">
      <c r="A10" s="43" t="s">
        <v>41</v>
      </c>
      <c r="B10" s="44" t="s">
        <v>8</v>
      </c>
      <c r="C10" s="44"/>
      <c r="D10" s="45"/>
      <c r="E10" s="65">
        <f>SUM(E6:E9)</f>
        <v>136.3789368555982</v>
      </c>
      <c r="F10" s="46">
        <f>SUM(F6:F9)</f>
        <v>110839</v>
      </c>
      <c r="G10" s="130">
        <f>($E$6*G6+$E$7*G7+$E$8*G8+$E$9*G9+$E$31*G31)/($E$10+$E$31)</f>
        <v>0.47514793304906588</v>
      </c>
      <c r="H10" s="131">
        <f>($E$6*H6+$E$7*H7+$E$8*H8+$E$9*H9+$E$31*H31)/($E$10+$E$31)</f>
        <v>1.4127365234164464</v>
      </c>
      <c r="I10" s="131">
        <f>($E$6*I6+$E$7*I7+$E$8*I8+$E$9*I9+$E$31*I31)/($E$10+$E$31)</f>
        <v>3.3030591468188408</v>
      </c>
      <c r="J10" s="131">
        <f>($E$6*J6+$E$8*J8+$E$9*J9+$E$31*J31+E7*J7)/($E$6+$E$8+$E$9+$E$31+E7)</f>
        <v>3.0179405186525687</v>
      </c>
      <c r="K10" s="131">
        <f>($E$6*K6+$E$8*K8+$E$9*K9+$E$31*K31)/($E$6+$E$8+$E$9+$E$31)</f>
        <v>3.3099877603194465</v>
      </c>
      <c r="L10" s="131">
        <f>($E$6*L6+$E$8*L8+$E$9*L9+$E$31*L31)/($E$6+$E$8+$E$9+$E$31)</f>
        <v>3.3721475008901414</v>
      </c>
      <c r="M10" s="132">
        <f>($E$6*M6+$E$7*M7+$E$8*M8+$E$9*M9+$E$31*M31)/($E$10+$E$31)</f>
        <v>5.2776955781948685</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12.084</v>
      </c>
      <c r="F13" s="66">
        <v>23588</v>
      </c>
      <c r="G13" s="75">
        <v>0.1244533933908331</v>
      </c>
      <c r="H13" s="96">
        <v>0.42286030063587443</v>
      </c>
      <c r="I13" s="96">
        <v>2.505417330885118</v>
      </c>
      <c r="J13" s="96">
        <v>3.3474957841487019</v>
      </c>
      <c r="K13" s="96">
        <v>3.5807978237198057</v>
      </c>
      <c r="L13" s="96">
        <v>2.971521710664371</v>
      </c>
      <c r="M13" s="96">
        <v>5.1873098320099009</v>
      </c>
    </row>
    <row r="14" spans="1:15">
      <c r="A14" s="63" t="s">
        <v>88</v>
      </c>
      <c r="B14" s="12" t="s">
        <v>8</v>
      </c>
      <c r="C14" s="12" t="s">
        <v>18</v>
      </c>
      <c r="D14" s="23">
        <v>36091</v>
      </c>
      <c r="E14" s="100">
        <v>0.46182846999999899</v>
      </c>
      <c r="F14" s="26">
        <v>511</v>
      </c>
      <c r="G14" s="76">
        <v>-0.71799862968660033</v>
      </c>
      <c r="H14" s="76">
        <v>-0.7421312177512962</v>
      </c>
      <c r="I14" s="76">
        <v>4.0736179937879147</v>
      </c>
      <c r="J14" s="76">
        <v>4.2027512571567005</v>
      </c>
      <c r="K14" s="76">
        <v>3.535252640064579</v>
      </c>
      <c r="L14" s="138"/>
      <c r="M14" s="76">
        <v>4.6599858869416755</v>
      </c>
      <c r="N14" s="2"/>
      <c r="O14" s="2"/>
    </row>
    <row r="15" spans="1:15" ht="13.5" customHeight="1">
      <c r="A15" s="63" t="s">
        <v>89</v>
      </c>
      <c r="B15" s="12" t="s">
        <v>8</v>
      </c>
      <c r="C15" s="12" t="s">
        <v>22</v>
      </c>
      <c r="D15" s="23">
        <v>4.1063829196259997E-2</v>
      </c>
      <c r="E15" s="100">
        <v>6.0637810000000202E-2</v>
      </c>
      <c r="F15" s="26">
        <v>104</v>
      </c>
      <c r="G15" s="76">
        <v>-4.4541894000372118</v>
      </c>
      <c r="H15" s="76">
        <v>-3.4822593023712045</v>
      </c>
      <c r="I15" s="76">
        <v>1.0764988673148457</v>
      </c>
      <c r="J15" s="76">
        <v>1.4130823134712589</v>
      </c>
      <c r="K15" s="76">
        <v>1.8113443597121748</v>
      </c>
      <c r="L15" s="138"/>
      <c r="M15" s="76">
        <v>3.1678621231720161</v>
      </c>
      <c r="N15" s="2"/>
      <c r="O15" s="2"/>
    </row>
    <row r="16" spans="1:15" ht="12.75" customHeight="1">
      <c r="A16" s="63" t="s">
        <v>90</v>
      </c>
      <c r="B16" s="12" t="s">
        <v>8</v>
      </c>
      <c r="C16" s="12" t="s">
        <v>17</v>
      </c>
      <c r="D16" s="23">
        <v>39514</v>
      </c>
      <c r="E16" s="100">
        <v>0.62316052</v>
      </c>
      <c r="F16" s="26">
        <v>1732</v>
      </c>
      <c r="G16" s="76">
        <v>1.083419909981842E-2</v>
      </c>
      <c r="H16" s="76">
        <v>1.0770800709237749</v>
      </c>
      <c r="I16" s="76">
        <v>3.1305260812194868</v>
      </c>
      <c r="J16" s="76">
        <v>3.1069108058864314</v>
      </c>
      <c r="K16" s="76">
        <v>2.6131265060189257</v>
      </c>
      <c r="L16" s="138"/>
      <c r="M16" s="76">
        <v>4.5608833133816029</v>
      </c>
      <c r="N16" s="2"/>
      <c r="O16" s="2"/>
    </row>
    <row r="17" spans="1:15" ht="12.75" customHeight="1">
      <c r="A17" s="60" t="s">
        <v>12</v>
      </c>
      <c r="B17" s="12" t="s">
        <v>8</v>
      </c>
      <c r="C17" s="12" t="s">
        <v>20</v>
      </c>
      <c r="D17" s="25">
        <v>40834</v>
      </c>
      <c r="E17" s="136">
        <v>4.07</v>
      </c>
      <c r="F17" s="137">
        <v>4069</v>
      </c>
      <c r="G17" s="76">
        <v>-3.53</v>
      </c>
      <c r="H17" s="76">
        <v>-0.55000000000000004</v>
      </c>
      <c r="I17" s="138">
        <v>3.86</v>
      </c>
      <c r="J17" s="138">
        <v>3.5</v>
      </c>
      <c r="K17" s="138"/>
      <c r="L17" s="138"/>
      <c r="M17" s="76">
        <v>5.42</v>
      </c>
      <c r="N17" s="84"/>
      <c r="O17" s="2"/>
    </row>
    <row r="18" spans="1:15">
      <c r="A18" s="60" t="s">
        <v>37</v>
      </c>
      <c r="B18" s="12" t="s">
        <v>8</v>
      </c>
      <c r="C18" s="12" t="s">
        <v>17</v>
      </c>
      <c r="D18" s="25">
        <v>38245</v>
      </c>
      <c r="E18" s="100">
        <v>35.017896999999998</v>
      </c>
      <c r="F18" s="26">
        <v>35592</v>
      </c>
      <c r="G18" s="120">
        <v>-0.49</v>
      </c>
      <c r="H18" s="120">
        <v>1.2</v>
      </c>
      <c r="I18" s="109">
        <v>3.73</v>
      </c>
      <c r="J18" s="120">
        <v>3.74</v>
      </c>
      <c r="K18" s="109">
        <v>3.38</v>
      </c>
      <c r="L18" s="109">
        <v>3.5</v>
      </c>
      <c r="M18" s="109">
        <v>4.8600000000000003</v>
      </c>
      <c r="N18" s="2"/>
      <c r="O18" s="2"/>
    </row>
    <row r="19" spans="1:15" ht="12.75" customHeight="1">
      <c r="A19" s="62" t="s">
        <v>13</v>
      </c>
      <c r="B19" s="22" t="s">
        <v>8</v>
      </c>
      <c r="C19" s="22" t="s">
        <v>21</v>
      </c>
      <c r="D19" s="23">
        <v>37834</v>
      </c>
      <c r="E19" s="142">
        <v>39.047818332776103</v>
      </c>
      <c r="F19" s="143">
        <v>40658</v>
      </c>
      <c r="G19" s="144">
        <v>1.1176368913775603</v>
      </c>
      <c r="H19" s="144">
        <v>2.859936090580617</v>
      </c>
      <c r="I19" s="144">
        <v>5.1242505690257012</v>
      </c>
      <c r="J19" s="144">
        <v>5.2995100228458547</v>
      </c>
      <c r="K19" s="13">
        <v>4.4818520123997008</v>
      </c>
      <c r="L19" s="138">
        <v>2.3996532843412188</v>
      </c>
      <c r="M19" s="13">
        <v>3.7310435829212674</v>
      </c>
      <c r="N19" s="2"/>
      <c r="O19" s="2"/>
    </row>
    <row r="20" spans="1:15" ht="12.75" customHeight="1">
      <c r="A20" s="63" t="s">
        <v>34</v>
      </c>
      <c r="B20" s="22" t="s">
        <v>8</v>
      </c>
      <c r="C20" s="22" t="s">
        <v>30</v>
      </c>
      <c r="D20" s="23">
        <v>39078</v>
      </c>
      <c r="E20" s="142">
        <v>10.5469584342645</v>
      </c>
      <c r="F20" s="143">
        <v>15312</v>
      </c>
      <c r="G20" s="144">
        <v>-0.64867495792126917</v>
      </c>
      <c r="H20" s="144">
        <v>1.7234909636785867</v>
      </c>
      <c r="I20" s="144">
        <v>6.0208239888682957</v>
      </c>
      <c r="J20" s="144">
        <v>7.1452377537993828</v>
      </c>
      <c r="K20" s="13">
        <v>5.4017028135971534</v>
      </c>
      <c r="L20" s="138"/>
      <c r="M20" s="13">
        <v>-0.53492045944406597</v>
      </c>
      <c r="N20" s="2"/>
      <c r="O20" s="2"/>
    </row>
    <row r="21" spans="1:15" ht="12.75" customHeight="1">
      <c r="A21" s="32" t="s">
        <v>40</v>
      </c>
      <c r="B21" s="33" t="s">
        <v>8</v>
      </c>
      <c r="C21" s="33"/>
      <c r="D21" s="34"/>
      <c r="E21" s="69">
        <f>SUM(E13:E20)</f>
        <v>101.9123005670406</v>
      </c>
      <c r="F21" s="35">
        <f>SUM(F13:F20)</f>
        <v>121566</v>
      </c>
      <c r="G21" s="133">
        <f>($E$13*G13+$E$14*G14+$E$15*G15+$E$16*G16+$E$17*G17+$E$18*G18+$E$19*G19+$E$20*G20)/$E$21</f>
        <v>6.0668110378240256E-2</v>
      </c>
      <c r="H21" s="134">
        <f>($E$13*H13+$E$14*H14+$E$15*H15+$E$16*H16+$E$17*H17+$E$18*H18+$E$19*H19+$E$20*H20)/$E$21</f>
        <v>1.7158083139948617</v>
      </c>
      <c r="I21" s="134">
        <f>($E$13*I13+$E$14*I14+$E$15*I15+$E$16*I16+$E$17*I17+$E$18*I18+$E$19*I19+$E$20*I20)/$E$21</f>
        <v>4.3575899237570468</v>
      </c>
      <c r="J21" s="134">
        <f>($E$13*J13+$E$14*J14+$E$15*J15+$E$16*J16+$E$18*J18+$E$19*J19+$E$20*J20+E17*J17)/($E$21)</f>
        <v>4.6306544154146865</v>
      </c>
      <c r="K21" s="134">
        <f>($E$13*K13+$E$14*K14+$E$15*K15+$E$16*K16+$E$18*K18+$E$19*K19+$E$20*K20)/($E$21-$E$17)</f>
        <v>4.0573437279198314</v>
      </c>
      <c r="L21" s="134">
        <f>($E$13*L13+$E$19*L19+$E$18*L18)/($E$13+$E$19+$E$18)</f>
        <v>2.9271336810132627</v>
      </c>
      <c r="M21" s="135">
        <f>($E$13*M13+$E$14*M14+$E$15*M15+$E$16*M16+$E$17*M17+$E$18*M18+$E$19*M19+$E$20*M20)/$E$21</f>
        <v>3.9265478863770729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1.1319999999999999</v>
      </c>
      <c r="F23" s="66">
        <v>670</v>
      </c>
      <c r="G23" s="75">
        <v>-1.5633250533248915</v>
      </c>
      <c r="H23" s="78">
        <v>-2.6639377458077873</v>
      </c>
      <c r="I23" s="78">
        <v>-0.73196280664593605</v>
      </c>
      <c r="J23" s="78">
        <v>-6.543133302934212E-2</v>
      </c>
      <c r="K23" s="78">
        <v>1.5952851933558332</v>
      </c>
      <c r="L23" s="78"/>
      <c r="M23" s="96">
        <v>3.7487592771721978</v>
      </c>
    </row>
    <row r="24" spans="1:15" ht="12.75" customHeight="1">
      <c r="A24" s="62" t="s">
        <v>14</v>
      </c>
      <c r="B24" s="22" t="s">
        <v>9</v>
      </c>
      <c r="C24" s="22" t="s">
        <v>21</v>
      </c>
      <c r="D24" s="23">
        <v>37816</v>
      </c>
      <c r="E24" s="142">
        <v>2.7446100549994599</v>
      </c>
      <c r="F24" s="143">
        <v>2333</v>
      </c>
      <c r="G24" s="13">
        <v>-1.3741054405979725</v>
      </c>
      <c r="H24" s="13">
        <v>-1.1038274647767743</v>
      </c>
      <c r="I24" s="13">
        <v>1.8276979331407706</v>
      </c>
      <c r="J24" s="13">
        <v>2.0497531217490872</v>
      </c>
      <c r="K24" s="13">
        <v>2.0923123117176479</v>
      </c>
      <c r="L24" s="138">
        <v>0.73917137633316976</v>
      </c>
      <c r="M24" s="13">
        <v>1.9266647200222087</v>
      </c>
    </row>
    <row r="25" spans="1:15" ht="12.75" customHeight="1">
      <c r="A25" s="32" t="s">
        <v>40</v>
      </c>
      <c r="B25" s="33" t="s">
        <v>9</v>
      </c>
      <c r="C25" s="37"/>
      <c r="D25" s="38"/>
      <c r="E25" s="70">
        <f>SUM(E23:E24)</f>
        <v>3.8766100549994595</v>
      </c>
      <c r="F25" s="36">
        <f>SUM(F23:F24)</f>
        <v>3003</v>
      </c>
      <c r="G25" s="133">
        <f>($E$23*G23+$E$24*G24)/$E$25</f>
        <v>-1.4293590251906851</v>
      </c>
      <c r="H25" s="134">
        <f>($E$23*H23+$E$24*H24)/$E$25</f>
        <v>-1.5593916853383785</v>
      </c>
      <c r="I25" s="134">
        <f>($E$23*I23+$E$24*I24)/$E$25</f>
        <v>1.0802572784631737</v>
      </c>
      <c r="J25" s="134">
        <f>($E$23*J23+$E$24*J24)/$E$25</f>
        <v>1.4321029663713842</v>
      </c>
      <c r="K25" s="134">
        <f>($E$23*K23+$E$24*K24)/$E$25</f>
        <v>1.9471765642467427</v>
      </c>
      <c r="L25" s="134">
        <f>L24</f>
        <v>0.73917137633316976</v>
      </c>
      <c r="M25" s="135">
        <f>($E$23*M23+$E$24*M24)/$E$25</f>
        <v>2.4587303674384988</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105.78891062204006</v>
      </c>
      <c r="F27" s="36">
        <f>F25+F21</f>
        <v>124569</v>
      </c>
      <c r="G27" s="86">
        <f>($E$21*G21+$E$25*G25)/$E$27</f>
        <v>6.066412128356638E-3</v>
      </c>
      <c r="H27" s="86">
        <f t="shared" ref="H27:M27" si="0">($E$21*H21+$E$25*H25)/$E$27</f>
        <v>1.5957893708476747</v>
      </c>
      <c r="I27" s="86">
        <f t="shared" si="0"/>
        <v>4.2374928302940456</v>
      </c>
      <c r="J27" s="86">
        <f t="shared" si="0"/>
        <v>4.5134442405874289</v>
      </c>
      <c r="K27" s="86">
        <f t="shared" si="0"/>
        <v>3.9800171423984891</v>
      </c>
      <c r="L27" s="86">
        <f>($E$21*L21+$E$25*L25)/$E$27</f>
        <v>2.8469563106215161</v>
      </c>
      <c r="M27" s="86">
        <f t="shared" si="0"/>
        <v>3.8727600543693184</v>
      </c>
    </row>
    <row r="28" spans="1:15" s="20" customFormat="1" ht="26.25" customHeight="1">
      <c r="A28" s="213" t="s">
        <v>43</v>
      </c>
      <c r="B28" s="213"/>
      <c r="C28" s="213"/>
      <c r="D28" s="213"/>
      <c r="E28" s="72">
        <f>SUM(E10,E27)</f>
        <v>242.16784747763825</v>
      </c>
      <c r="F28" s="55">
        <f>SUM(F10, F27)</f>
        <v>235408</v>
      </c>
      <c r="G28" s="193"/>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61.392000000000003</v>
      </c>
      <c r="F31" s="106">
        <v>12608</v>
      </c>
      <c r="G31" s="107">
        <v>1.26</v>
      </c>
      <c r="H31" s="107">
        <v>1.79</v>
      </c>
      <c r="I31" s="107">
        <v>3.42</v>
      </c>
      <c r="J31" s="107">
        <v>3.17</v>
      </c>
      <c r="K31" s="107">
        <v>3.51</v>
      </c>
      <c r="L31" s="107">
        <v>3.56</v>
      </c>
      <c r="M31" s="108">
        <v>7.18</v>
      </c>
    </row>
    <row r="32" spans="1:15" ht="31.5" customHeight="1">
      <c r="A32" s="217" t="s">
        <v>31</v>
      </c>
      <c r="B32" s="218"/>
      <c r="C32" s="218"/>
      <c r="D32" s="219"/>
      <c r="E32" s="115">
        <f>E28+E31</f>
        <v>303.55984747763824</v>
      </c>
      <c r="F32" s="116">
        <f>F28+F31</f>
        <v>248016</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90" t="s">
        <v>49</v>
      </c>
      <c r="B35" s="191"/>
      <c r="C35" s="191"/>
      <c r="D35" s="191"/>
      <c r="E35" s="191"/>
      <c r="F35" s="191"/>
      <c r="G35" s="191"/>
      <c r="H35" s="191"/>
      <c r="I35" s="191"/>
      <c r="J35" s="191"/>
      <c r="K35" s="191"/>
      <c r="L35" s="191"/>
      <c r="M35" s="192"/>
    </row>
    <row r="36" spans="1:13" ht="22.5" customHeight="1">
      <c r="B36" s="11"/>
      <c r="C36" s="11"/>
      <c r="D36" s="11"/>
      <c r="E36" s="206" t="s">
        <v>46</v>
      </c>
      <c r="F36" s="207"/>
      <c r="G36" s="89">
        <f>($E$10*G10+$E$21*G21+$E$25*G25+$E$31*G31)/$E$32</f>
        <v>0.47040427209111974</v>
      </c>
      <c r="H36" s="89">
        <f t="shared" ref="H36:M36" si="1">($E$10*H10+$E$21*H21+$E$25*H25+$E$31*H31)/$E$32</f>
        <v>1.5528272535435999</v>
      </c>
      <c r="I36" s="89">
        <f t="shared" si="1"/>
        <v>3.6523542039976098</v>
      </c>
      <c r="J36" s="89">
        <f t="shared" si="1"/>
        <v>3.5698677469923403</v>
      </c>
      <c r="K36" s="89">
        <f t="shared" si="1"/>
        <v>3.5839397685457497</v>
      </c>
      <c r="L36" s="89">
        <f t="shared" si="1"/>
        <v>3.2271126300820017</v>
      </c>
      <c r="M36" s="89">
        <f t="shared" si="1"/>
        <v>5.1728057985984588</v>
      </c>
    </row>
    <row r="37" spans="1:13" ht="16.5" customHeight="1">
      <c r="B37" s="10"/>
      <c r="C37" s="10"/>
      <c r="D37" s="10"/>
      <c r="E37" s="16"/>
      <c r="F37" s="119" t="s">
        <v>54</v>
      </c>
      <c r="G37" s="90"/>
      <c r="H37" s="90">
        <f>H36-'AUG-2015'!H36</f>
        <v>-1.383166128677858</v>
      </c>
      <c r="I37" s="90">
        <f>I36-'AUG-2015'!I36</f>
        <v>-1.3155079199986233</v>
      </c>
      <c r="J37" s="90">
        <f>J36-'AUG-2015'!J36</f>
        <v>-0.74126530952376779</v>
      </c>
      <c r="K37" s="90">
        <f>K36-'AUG-2015'!K36</f>
        <v>-0.46912408467714428</v>
      </c>
      <c r="L37" s="90">
        <f>L36-'AUG-2015'!L36</f>
        <v>-0.37546397603507886</v>
      </c>
      <c r="M37" s="90">
        <f>M36-'AUG-2015'!M36</f>
        <v>-0.13228793418870577</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91</v>
      </c>
      <c r="B41" s="92"/>
      <c r="C41" s="92"/>
      <c r="D41" s="20"/>
      <c r="E41" s="93">
        <f>E32-'DEC-2014'!E35</f>
        <v>22.853267509557043</v>
      </c>
      <c r="F41" s="94">
        <f>E41/'DEC-2014'!E35</f>
        <v>8.1413365914527761E-2</v>
      </c>
      <c r="H41" s="6"/>
      <c r="I41" s="6"/>
      <c r="J41" s="6"/>
      <c r="K41" s="6"/>
      <c r="L41" s="6"/>
      <c r="M41" s="6"/>
    </row>
    <row r="42" spans="1:13">
      <c r="A42" s="20" t="s">
        <v>92</v>
      </c>
      <c r="B42" s="92"/>
      <c r="C42" s="92"/>
      <c r="D42" s="20"/>
      <c r="E42" s="95">
        <f>F32-'DEC-2014'!F35</f>
        <v>12133</v>
      </c>
      <c r="F42" s="94">
        <f>E42/'DEC-2014'!F35</f>
        <v>5.1436517256436456E-2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93</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98" t="s">
        <v>3</v>
      </c>
      <c r="I3" s="198" t="s">
        <v>4</v>
      </c>
      <c r="J3" s="198" t="s">
        <v>5</v>
      </c>
      <c r="K3" s="198" t="s">
        <v>6</v>
      </c>
      <c r="L3" s="73" t="s">
        <v>48</v>
      </c>
      <c r="M3" s="199"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25.858625289999999</v>
      </c>
      <c r="F6" s="66">
        <v>29785</v>
      </c>
      <c r="G6" s="75">
        <v>1.7942615054372544</v>
      </c>
      <c r="H6" s="96">
        <v>2.0405058895864414</v>
      </c>
      <c r="I6" s="96">
        <v>2.6623371663737627</v>
      </c>
      <c r="J6" s="96">
        <v>3.3381141986188467</v>
      </c>
      <c r="K6" s="96">
        <v>3.2670166649336529</v>
      </c>
      <c r="L6" s="96">
        <v>3.1475719804301416</v>
      </c>
      <c r="M6" s="96">
        <v>5.4523359483516387</v>
      </c>
    </row>
    <row r="7" spans="1:15" s="2" customFormat="1" ht="12.75" customHeight="1">
      <c r="A7" s="60" t="s">
        <v>32</v>
      </c>
      <c r="B7" s="12" t="s">
        <v>8</v>
      </c>
      <c r="C7" s="12" t="s">
        <v>19</v>
      </c>
      <c r="D7" s="25">
        <v>40834</v>
      </c>
      <c r="E7" s="136">
        <v>7.8659999999999997</v>
      </c>
      <c r="F7" s="137">
        <v>6040</v>
      </c>
      <c r="G7" s="76">
        <v>1.1499999999999999</v>
      </c>
      <c r="H7" s="76">
        <v>2.4</v>
      </c>
      <c r="I7" s="76">
        <v>3.44</v>
      </c>
      <c r="J7" s="76">
        <v>2.8</v>
      </c>
      <c r="K7" s="76"/>
      <c r="L7" s="76"/>
      <c r="M7" s="78">
        <v>4.01</v>
      </c>
    </row>
    <row r="8" spans="1:15" s="2" customFormat="1" ht="12.75" customHeight="1">
      <c r="A8" s="60" t="s">
        <v>36</v>
      </c>
      <c r="B8" s="12" t="s">
        <v>8</v>
      </c>
      <c r="C8" s="12" t="s">
        <v>19</v>
      </c>
      <c r="D8" s="25">
        <v>36738</v>
      </c>
      <c r="E8" s="100">
        <v>77.843750999999997</v>
      </c>
      <c r="F8" s="26">
        <v>44774</v>
      </c>
      <c r="G8" s="120">
        <v>2.65</v>
      </c>
      <c r="H8" s="109">
        <v>3.45</v>
      </c>
      <c r="I8" s="109">
        <v>4.1500000000000004</v>
      </c>
      <c r="J8" s="109">
        <v>3.37</v>
      </c>
      <c r="K8" s="120">
        <v>3.35</v>
      </c>
      <c r="L8" s="120">
        <v>4.05</v>
      </c>
      <c r="M8" s="120">
        <v>4.84</v>
      </c>
    </row>
    <row r="9" spans="1:15" ht="12.75" customHeight="1">
      <c r="A9" s="61" t="s">
        <v>11</v>
      </c>
      <c r="B9" s="27" t="s">
        <v>8</v>
      </c>
      <c r="C9" s="27" t="s">
        <v>19</v>
      </c>
      <c r="D9" s="28">
        <v>37816</v>
      </c>
      <c r="E9" s="142">
        <v>29.6571961693239</v>
      </c>
      <c r="F9" s="143">
        <v>31167</v>
      </c>
      <c r="G9" s="144">
        <v>1.9768751636253468</v>
      </c>
      <c r="H9" s="144">
        <v>2.7813719052842689</v>
      </c>
      <c r="I9" s="144">
        <v>4.5033793676203304</v>
      </c>
      <c r="J9" s="144">
        <v>3.8709954822972348</v>
      </c>
      <c r="K9" s="13">
        <v>4.3187588811096189</v>
      </c>
      <c r="L9" s="138">
        <v>2.8251192507677159</v>
      </c>
      <c r="M9" s="13">
        <v>3.0657994041108028</v>
      </c>
    </row>
    <row r="10" spans="1:15" s="20" customFormat="1" ht="23.25" customHeight="1">
      <c r="A10" s="43" t="s">
        <v>41</v>
      </c>
      <c r="B10" s="44" t="s">
        <v>8</v>
      </c>
      <c r="C10" s="44"/>
      <c r="D10" s="45"/>
      <c r="E10" s="65">
        <f>SUM(E6:E9)</f>
        <v>141.2255724593239</v>
      </c>
      <c r="F10" s="46">
        <f>SUM(F6:F9)</f>
        <v>111766</v>
      </c>
      <c r="G10" s="130">
        <f>($E$6*G6+$E$7*G7+$E$8*G8+$E$9*G9+$E$31*G31)/($E$10+$E$31)</f>
        <v>2.23839408101037</v>
      </c>
      <c r="H10" s="131">
        <f>($E$6*H6+$E$7*H7+$E$8*H8+$E$9*H9+$E$31*H31)/($E$10+$E$31)</f>
        <v>2.7877449594996229</v>
      </c>
      <c r="I10" s="131">
        <f>($E$6*I6+$E$7*I7+$E$8*I8+$E$9*I9+$E$31*I31)/($E$10+$E$31)</f>
        <v>3.77127251918597</v>
      </c>
      <c r="J10" s="131">
        <f>($E$6*J6+$E$8*J8+$E$9*J9+$E$31*J31+E7*J7)/($E$6+$E$8+$E$9+$E$31+E7)</f>
        <v>3.4017460699053363</v>
      </c>
      <c r="K10" s="131">
        <f>($E$6*K6+$E$8*K8+$E$9*K9+$E$31*K31)/($E$6+$E$8+$E$9+$E$31)</f>
        <v>3.5717647794845462</v>
      </c>
      <c r="L10" s="131">
        <f>($E$6*L6+$E$8*L8+$E$9*L9+$E$31*L31)/($E$6+$E$8+$E$9+$E$31)</f>
        <v>3.6811137791178035</v>
      </c>
      <c r="M10" s="132">
        <f>($E$6*M6+$E$7*M7+$E$8*M8+$E$9*M9+$E$31*M31)/($E$10+$E$31)</f>
        <v>5.368031635281473</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12.557800500000001</v>
      </c>
      <c r="F13" s="66">
        <v>23588</v>
      </c>
      <c r="G13" s="75">
        <v>3.728900774349587</v>
      </c>
      <c r="H13" s="96">
        <v>4.1969778893443443</v>
      </c>
      <c r="I13" s="96">
        <v>3.7278462637202026</v>
      </c>
      <c r="J13" s="96">
        <v>4.4693853336338796</v>
      </c>
      <c r="K13" s="96">
        <v>4.1051533801153894</v>
      </c>
      <c r="L13" s="96">
        <v>3.4438213316895228</v>
      </c>
      <c r="M13" s="96">
        <v>5.3907150709773699</v>
      </c>
    </row>
    <row r="14" spans="1:15">
      <c r="A14" s="63" t="s">
        <v>88</v>
      </c>
      <c r="B14" s="12" t="s">
        <v>8</v>
      </c>
      <c r="C14" s="12" t="s">
        <v>18</v>
      </c>
      <c r="D14" s="23">
        <v>36091</v>
      </c>
      <c r="E14" s="100">
        <v>0.47420009999999901</v>
      </c>
      <c r="F14" s="26">
        <v>511</v>
      </c>
      <c r="G14" s="76">
        <v>1.8549367160523911</v>
      </c>
      <c r="H14" s="76">
        <v>1.8753999730227511</v>
      </c>
      <c r="I14" s="76">
        <v>5.2104401897689057</v>
      </c>
      <c r="J14" s="76">
        <v>4.8822115502916485</v>
      </c>
      <c r="K14" s="76">
        <v>4.0542548528703204</v>
      </c>
      <c r="L14" s="138"/>
      <c r="M14" s="76">
        <v>4.9701150435040642</v>
      </c>
      <c r="N14" s="2"/>
      <c r="O14" s="2"/>
    </row>
    <row r="15" spans="1:15" ht="13.5" customHeight="1">
      <c r="A15" s="63" t="s">
        <v>89</v>
      </c>
      <c r="B15" s="12" t="s">
        <v>8</v>
      </c>
      <c r="C15" s="12" t="s">
        <v>22</v>
      </c>
      <c r="D15" s="23">
        <v>4.1063829196259997E-2</v>
      </c>
      <c r="E15" s="100">
        <v>6.3493630000000204E-2</v>
      </c>
      <c r="F15" s="26">
        <v>104</v>
      </c>
      <c r="G15" s="76">
        <v>-0.31954548786856662</v>
      </c>
      <c r="H15" s="76">
        <v>8.9722914465717452E-2</v>
      </c>
      <c r="I15" s="76">
        <v>2.6527739588643628</v>
      </c>
      <c r="J15" s="76">
        <v>2.818974710347022</v>
      </c>
      <c r="K15" s="76">
        <v>2.6606931799442846</v>
      </c>
      <c r="L15" s="138"/>
      <c r="M15" s="76">
        <v>3.727613030322896</v>
      </c>
      <c r="N15" s="2"/>
      <c r="O15" s="2"/>
    </row>
    <row r="16" spans="1:15" ht="12.75" customHeight="1">
      <c r="A16" s="63" t="s">
        <v>90</v>
      </c>
      <c r="B16" s="12" t="s">
        <v>8</v>
      </c>
      <c r="C16" s="12" t="s">
        <v>17</v>
      </c>
      <c r="D16" s="23">
        <v>39514</v>
      </c>
      <c r="E16" s="100">
        <v>0.65013831000000011</v>
      </c>
      <c r="F16" s="26">
        <v>1729</v>
      </c>
      <c r="G16" s="76">
        <v>4.7140201067754628</v>
      </c>
      <c r="H16" s="76">
        <v>4.9486406038037556</v>
      </c>
      <c r="I16" s="76">
        <v>5.1532231200402512</v>
      </c>
      <c r="J16" s="76">
        <v>4.6129519978076461</v>
      </c>
      <c r="K16" s="76">
        <v>3.6731456696973863</v>
      </c>
      <c r="L16" s="138"/>
      <c r="M16" s="76">
        <v>5.1633126920454187</v>
      </c>
      <c r="N16" s="2"/>
      <c r="O16" s="2"/>
    </row>
    <row r="17" spans="1:15" ht="12.75" customHeight="1">
      <c r="A17" s="60" t="s">
        <v>12</v>
      </c>
      <c r="B17" s="12" t="s">
        <v>8</v>
      </c>
      <c r="C17" s="12" t="s">
        <v>20</v>
      </c>
      <c r="D17" s="25">
        <v>40834</v>
      </c>
      <c r="E17" s="136">
        <v>4.5309999999999997</v>
      </c>
      <c r="F17" s="137">
        <v>4173</v>
      </c>
      <c r="G17" s="76">
        <v>3.65</v>
      </c>
      <c r="H17" s="76">
        <v>6.99</v>
      </c>
      <c r="I17" s="138">
        <v>6.78</v>
      </c>
      <c r="J17" s="138">
        <v>6.34</v>
      </c>
      <c r="K17" s="138"/>
      <c r="L17" s="138"/>
      <c r="M17" s="76">
        <v>5.92</v>
      </c>
      <c r="N17" s="84"/>
      <c r="O17" s="2"/>
    </row>
    <row r="18" spans="1:15">
      <c r="A18" s="60" t="s">
        <v>37</v>
      </c>
      <c r="B18" s="12" t="s">
        <v>8</v>
      </c>
      <c r="C18" s="12" t="s">
        <v>17</v>
      </c>
      <c r="D18" s="25">
        <v>38245</v>
      </c>
      <c r="E18" s="100">
        <v>36.700977000000002</v>
      </c>
      <c r="F18" s="26">
        <v>35669</v>
      </c>
      <c r="G18" s="120">
        <v>3.56</v>
      </c>
      <c r="H18" s="120">
        <v>5.15</v>
      </c>
      <c r="I18" s="109">
        <v>5.31</v>
      </c>
      <c r="J18" s="120">
        <v>4.78</v>
      </c>
      <c r="K18" s="109">
        <v>4.09</v>
      </c>
      <c r="L18" s="109">
        <v>4.1399999999999997</v>
      </c>
      <c r="M18" s="109">
        <v>5.2</v>
      </c>
      <c r="N18" s="2"/>
      <c r="O18" s="2"/>
    </row>
    <row r="19" spans="1:15" ht="12.75" customHeight="1">
      <c r="A19" s="62" t="s">
        <v>13</v>
      </c>
      <c r="B19" s="22" t="s">
        <v>8</v>
      </c>
      <c r="C19" s="22" t="s">
        <v>21</v>
      </c>
      <c r="D19" s="23">
        <v>37834</v>
      </c>
      <c r="E19" s="142">
        <v>40.763102496804898</v>
      </c>
      <c r="F19" s="143">
        <v>40915</v>
      </c>
      <c r="G19" s="144">
        <v>4.2454976876397765</v>
      </c>
      <c r="H19" s="144">
        <v>5.4589749526313902</v>
      </c>
      <c r="I19" s="144">
        <v>5.7471161854219854</v>
      </c>
      <c r="J19" s="144">
        <v>6.5028739132715341</v>
      </c>
      <c r="K19" s="13">
        <v>5.0426006214879138</v>
      </c>
      <c r="L19" s="138">
        <v>3.111009482207483</v>
      </c>
      <c r="M19" s="13">
        <v>3.9627283740883978</v>
      </c>
      <c r="N19" s="2"/>
      <c r="O19" s="2"/>
    </row>
    <row r="20" spans="1:15" ht="12.75" customHeight="1">
      <c r="A20" s="63" t="s">
        <v>34</v>
      </c>
      <c r="B20" s="22" t="s">
        <v>8</v>
      </c>
      <c r="C20" s="22" t="s">
        <v>30</v>
      </c>
      <c r="D20" s="23">
        <v>39078</v>
      </c>
      <c r="E20" s="142">
        <v>11.570879301724499</v>
      </c>
      <c r="F20" s="143">
        <v>15393</v>
      </c>
      <c r="G20" s="144">
        <v>7.260605141036236</v>
      </c>
      <c r="H20" s="144">
        <v>8.0406466238769347</v>
      </c>
      <c r="I20" s="144">
        <v>8.5973954060622582</v>
      </c>
      <c r="J20" s="144">
        <v>10.462077317724972</v>
      </c>
      <c r="K20" s="13">
        <v>6.7176214075634899</v>
      </c>
      <c r="L20" s="138"/>
      <c r="M20" s="13">
        <v>0.33467457963605174</v>
      </c>
      <c r="N20" s="2"/>
      <c r="O20" s="2"/>
    </row>
    <row r="21" spans="1:15" ht="12.75" customHeight="1">
      <c r="A21" s="32" t="s">
        <v>40</v>
      </c>
      <c r="B21" s="33" t="s">
        <v>8</v>
      </c>
      <c r="C21" s="33"/>
      <c r="D21" s="34"/>
      <c r="E21" s="69">
        <f>SUM(E13:E20)</f>
        <v>107.3115913385294</v>
      </c>
      <c r="F21" s="35">
        <f>SUM(F13:F20)</f>
        <v>122082</v>
      </c>
      <c r="G21" s="133">
        <f>($E$13*G13+$E$14*G14+$E$15*G15+$E$16*G16+$E$17*G17+$E$18*G18+$E$19*G19+$E$20*G20)/$E$21</f>
        <v>4.2401360815494931</v>
      </c>
      <c r="H21" s="134">
        <f>($E$13*H13+$E$14*H14+$E$15*H15+$E$16*H16+$E$17*H17+$E$18*H18+$E$19*H19+$E$20*H20)/$E$21</f>
        <v>5.5265320813102257</v>
      </c>
      <c r="I21" s="134">
        <f>($E$13*I13+$E$14*I14+$E$15*I15+$E$16*I16+$E$17*I17+$E$18*I18+$E$19*I19+$E$20*I20)/$E$21</f>
        <v>5.7044644839070155</v>
      </c>
      <c r="J21" s="134">
        <f>($E$13*J13+$E$14*J14+$E$15*J15+$E$16*J16+$E$18*J18+$E$19*J19+$E$20*J20+E17*J17)/($E$21)</f>
        <v>6.0749150208631972</v>
      </c>
      <c r="K21" s="134">
        <f>($E$13*K13+$E$14*K14+$E$15*K15+$E$16*K16+$E$18*K18+$E$19*K19+$E$20*K20)/($E$21-$E$17)</f>
        <v>4.7617846623998856</v>
      </c>
      <c r="L21" s="134">
        <f>($E$13*L13+$E$19*L19+$E$18*L18)/($E$13+$E$19+$E$18)</f>
        <v>3.5769444542169708</v>
      </c>
      <c r="M21" s="135">
        <f>($E$13*M13+$E$14*M14+$E$15*M15+$E$16*M16+$E$17*M17+$E$18*M18+$E$19*M19+$E$20*M20)/$E$21</f>
        <v>4.2560181736561526</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1.1732978760098032</v>
      </c>
      <c r="F23" s="66">
        <v>665</v>
      </c>
      <c r="G23" s="75">
        <v>1.8469790758383298</v>
      </c>
      <c r="H23" s="78">
        <v>0.57601836662126704</v>
      </c>
      <c r="I23" s="78">
        <v>0.31868640856869135</v>
      </c>
      <c r="J23" s="78">
        <v>0.96178704621705524</v>
      </c>
      <c r="K23" s="78">
        <v>2.077807189547376</v>
      </c>
      <c r="L23" s="78"/>
      <c r="M23" s="96">
        <v>4.08399345405146</v>
      </c>
    </row>
    <row r="24" spans="1:15" ht="12.75" customHeight="1">
      <c r="A24" s="62" t="s">
        <v>14</v>
      </c>
      <c r="B24" s="22" t="s">
        <v>9</v>
      </c>
      <c r="C24" s="22" t="s">
        <v>21</v>
      </c>
      <c r="D24" s="23">
        <v>37816</v>
      </c>
      <c r="E24" s="142">
        <v>2.8243330032070002</v>
      </c>
      <c r="F24" s="143">
        <v>2327</v>
      </c>
      <c r="G24" s="13">
        <v>1.1395960358370205</v>
      </c>
      <c r="H24" s="13">
        <v>0.51878738608781561</v>
      </c>
      <c r="I24" s="13">
        <v>2.3449661822276813</v>
      </c>
      <c r="J24" s="13">
        <v>2.9403329183004701</v>
      </c>
      <c r="K24" s="13">
        <v>2.4210631675101846</v>
      </c>
      <c r="L24" s="138">
        <v>1.2540880604780424</v>
      </c>
      <c r="M24" s="13">
        <v>2.1218273189285819</v>
      </c>
    </row>
    <row r="25" spans="1:15" ht="12.75" customHeight="1">
      <c r="A25" s="32" t="s">
        <v>40</v>
      </c>
      <c r="B25" s="33" t="s">
        <v>9</v>
      </c>
      <c r="C25" s="37"/>
      <c r="D25" s="38"/>
      <c r="E25" s="70">
        <f>SUM(E23:E24)</f>
        <v>3.9976308792168034</v>
      </c>
      <c r="F25" s="36">
        <f>SUM(F23:F24)</f>
        <v>2992</v>
      </c>
      <c r="G25" s="133">
        <f>($E$23*G23+$E$24*G24)/$E$25</f>
        <v>1.3472117571067885</v>
      </c>
      <c r="H25" s="134">
        <f>($E$23*H23+$E$24*H24)/$E$25</f>
        <v>0.53558458170959156</v>
      </c>
      <c r="I25" s="134">
        <f>($E$23*I23+$E$24*I24)/$E$25</f>
        <v>1.7502565088069346</v>
      </c>
      <c r="J25" s="134">
        <f>($E$23*J23+$E$24*J24)/$E$25</f>
        <v>2.3596330639511769</v>
      </c>
      <c r="K25" s="134">
        <f>($E$23*K23+$E$24*K24)/$E$25</f>
        <v>2.3203181207463035</v>
      </c>
      <c r="L25" s="134">
        <f>L24</f>
        <v>1.2540880604780424</v>
      </c>
      <c r="M25" s="135">
        <f>($E$23*M23+$E$24*M24)/$E$25</f>
        <v>2.6977197482889119</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111.3092222177462</v>
      </c>
      <c r="F27" s="36">
        <f>F25+F21</f>
        <v>125074</v>
      </c>
      <c r="G27" s="86">
        <f>($E$21*G21+$E$25*G25)/$E$27</f>
        <v>4.1362377397929935</v>
      </c>
      <c r="H27" s="86">
        <f t="shared" ref="H27:M27" si="0">($E$21*H21+$E$25*H25)/$E$27</f>
        <v>5.3472839880846461</v>
      </c>
      <c r="I27" s="86">
        <f t="shared" si="0"/>
        <v>5.562450519662594</v>
      </c>
      <c r="J27" s="86">
        <f t="shared" si="0"/>
        <v>5.9414819990521748</v>
      </c>
      <c r="K27" s="86">
        <f t="shared" si="0"/>
        <v>4.6741002653389119</v>
      </c>
      <c r="L27" s="86">
        <f>($E$21*L21+$E$25*L25)/$E$27</f>
        <v>3.4935198981686719</v>
      </c>
      <c r="M27" s="86">
        <f t="shared" si="0"/>
        <v>4.2000524434123756</v>
      </c>
    </row>
    <row r="28" spans="1:15" s="20" customFormat="1" ht="26.25" customHeight="1">
      <c r="A28" s="213" t="s">
        <v>43</v>
      </c>
      <c r="B28" s="213"/>
      <c r="C28" s="213"/>
      <c r="D28" s="213"/>
      <c r="E28" s="72">
        <f>SUM(E10,E27)</f>
        <v>252.5347946770701</v>
      </c>
      <c r="F28" s="55">
        <f>SUM(F10, F27)</f>
        <v>236840</v>
      </c>
      <c r="G28" s="197"/>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61.98</v>
      </c>
      <c r="F31" s="106">
        <v>12632</v>
      </c>
      <c r="G31" s="107">
        <v>2.17</v>
      </c>
      <c r="H31" s="107">
        <v>2.3199999999999998</v>
      </c>
      <c r="I31" s="107">
        <v>3.45</v>
      </c>
      <c r="J31" s="107">
        <v>3.32</v>
      </c>
      <c r="K31" s="107">
        <v>3.62</v>
      </c>
      <c r="L31" s="107">
        <v>3.85</v>
      </c>
      <c r="M31" s="108">
        <v>7.27</v>
      </c>
    </row>
    <row r="32" spans="1:15" ht="31.5" customHeight="1">
      <c r="A32" s="217" t="s">
        <v>31</v>
      </c>
      <c r="B32" s="218"/>
      <c r="C32" s="218"/>
      <c r="D32" s="219"/>
      <c r="E32" s="115">
        <f>E28+E31</f>
        <v>314.51479467707009</v>
      </c>
      <c r="F32" s="116">
        <f>F28+F31</f>
        <v>249472</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94" t="s">
        <v>49</v>
      </c>
      <c r="B35" s="195"/>
      <c r="C35" s="195"/>
      <c r="D35" s="195"/>
      <c r="E35" s="195"/>
      <c r="F35" s="195"/>
      <c r="G35" s="195"/>
      <c r="H35" s="195"/>
      <c r="I35" s="195"/>
      <c r="J35" s="195"/>
      <c r="K35" s="195"/>
      <c r="L35" s="195"/>
      <c r="M35" s="196"/>
    </row>
    <row r="36" spans="1:13" ht="22.5" customHeight="1">
      <c r="B36" s="11"/>
      <c r="C36" s="11"/>
      <c r="D36" s="11"/>
      <c r="E36" s="206" t="s">
        <v>46</v>
      </c>
      <c r="F36" s="207"/>
      <c r="G36" s="89">
        <f>($E$10*G10+$E$21*G21+$E$25*G25+$E$31*G31)/$E$32</f>
        <v>2.8965775430045819</v>
      </c>
      <c r="H36" s="89">
        <f t="shared" ref="H36:M36" si="1">($E$10*H10+$E$21*H21+$E$25*H25+$E$31*H31)/$E$32</f>
        <v>3.6014092775191755</v>
      </c>
      <c r="I36" s="89">
        <f t="shared" si="1"/>
        <v>4.3418725748422009</v>
      </c>
      <c r="J36" s="89">
        <f t="shared" si="1"/>
        <v>4.2844689630656552</v>
      </c>
      <c r="K36" s="89">
        <f t="shared" si="1"/>
        <v>3.9713953426511259</v>
      </c>
      <c r="L36" s="89">
        <f t="shared" si="1"/>
        <v>3.6480044908197136</v>
      </c>
      <c r="M36" s="89">
        <f t="shared" si="1"/>
        <v>5.3294870059877892</v>
      </c>
    </row>
    <row r="37" spans="1:13" ht="16.5" customHeight="1">
      <c r="B37" s="10"/>
      <c r="C37" s="10"/>
      <c r="D37" s="10"/>
      <c r="E37" s="16"/>
      <c r="F37" s="119" t="s">
        <v>54</v>
      </c>
      <c r="G37" s="90"/>
      <c r="H37" s="90">
        <f>H36-'SEPT-2015'!H36</f>
        <v>2.0485820239755759</v>
      </c>
      <c r="I37" s="90">
        <f>I36-'SEPT-2015'!I36</f>
        <v>0.68951837084459111</v>
      </c>
      <c r="J37" s="90">
        <f>J36-'SEPT-2015'!J36</f>
        <v>0.71460121607331484</v>
      </c>
      <c r="K37" s="90">
        <f>K36-'SEPT-2015'!K36</f>
        <v>0.38745557410537623</v>
      </c>
      <c r="L37" s="90">
        <f>L36-'SEPT-2015'!L36</f>
        <v>0.4208918607377119</v>
      </c>
      <c r="M37" s="90">
        <f>M36-'SEPT-2015'!M36</f>
        <v>0.15668120738933045</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94</v>
      </c>
      <c r="B41" s="92"/>
      <c r="C41" s="92"/>
      <c r="D41" s="20"/>
      <c r="E41" s="93">
        <f>E32-'DEC-2014'!E35</f>
        <v>33.808214708988885</v>
      </c>
      <c r="F41" s="94">
        <f>E41/'DEC-2014'!E35</f>
        <v>0.12043969440557174</v>
      </c>
      <c r="H41" s="6"/>
      <c r="I41" s="6"/>
      <c r="J41" s="6"/>
      <c r="K41" s="6"/>
      <c r="L41" s="6"/>
      <c r="M41" s="6"/>
    </row>
    <row r="42" spans="1:13">
      <c r="A42" s="20" t="s">
        <v>95</v>
      </c>
      <c r="B42" s="92"/>
      <c r="C42" s="92"/>
      <c r="D42" s="20"/>
      <c r="E42" s="95">
        <f>F32-'DEC-2014'!F35</f>
        <v>13589</v>
      </c>
      <c r="F42" s="94">
        <f>E42/'DEC-2014'!F35</f>
        <v>5.7609068902803512E-2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O1" sqref="O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58</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39" t="s">
        <v>3</v>
      </c>
      <c r="I3" s="139" t="s">
        <v>4</v>
      </c>
      <c r="J3" s="139" t="s">
        <v>5</v>
      </c>
      <c r="K3" s="139" t="s">
        <v>6</v>
      </c>
      <c r="L3" s="73" t="s">
        <v>48</v>
      </c>
      <c r="M3" s="140"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c r="A28" s="213" t="s">
        <v>43</v>
      </c>
      <c r="B28" s="213"/>
      <c r="C28" s="213"/>
      <c r="D28" s="213"/>
      <c r="E28" s="72">
        <f>SUM(E10,E27)</f>
        <v>230.35247749190279</v>
      </c>
      <c r="F28" s="55">
        <f>SUM(F10, F27)</f>
        <v>224197</v>
      </c>
      <c r="G28" s="141"/>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c r="A32" s="217" t="s">
        <v>31</v>
      </c>
      <c r="B32" s="218"/>
      <c r="C32" s="218"/>
      <c r="D32" s="219"/>
      <c r="E32" s="115">
        <f>E28+E31</f>
        <v>290.78747749190279</v>
      </c>
      <c r="F32" s="116">
        <f>F28+F31</f>
        <v>236535</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27" t="s">
        <v>49</v>
      </c>
      <c r="B35" s="128"/>
      <c r="C35" s="128"/>
      <c r="D35" s="128"/>
      <c r="E35" s="128"/>
      <c r="F35" s="128"/>
      <c r="G35" s="128"/>
      <c r="H35" s="128"/>
      <c r="I35" s="128"/>
      <c r="J35" s="128"/>
      <c r="K35" s="128"/>
      <c r="L35" s="128"/>
      <c r="M35" s="129"/>
    </row>
    <row r="36" spans="1:13" ht="22.5" customHeight="1">
      <c r="B36" s="11"/>
      <c r="C36" s="11"/>
      <c r="D36" s="11"/>
      <c r="E36" s="206" t="s">
        <v>46</v>
      </c>
      <c r="F36" s="207"/>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62</v>
      </c>
      <c r="B41" s="92"/>
      <c r="C41" s="92"/>
      <c r="D41" s="20"/>
      <c r="E41" s="93">
        <f>E32-'DEC-2014'!E35</f>
        <v>10.080897523821591</v>
      </c>
      <c r="F41" s="94">
        <f>E41/'DEC-2014'!E35</f>
        <v>3.5912580050556267E-2</v>
      </c>
      <c r="H41" s="6"/>
      <c r="I41" s="6"/>
      <c r="J41" s="6"/>
      <c r="K41" s="6"/>
      <c r="L41" s="6"/>
      <c r="M41" s="6"/>
    </row>
    <row r="42" spans="1:13">
      <c r="A42" s="20" t="s">
        <v>63</v>
      </c>
      <c r="B42" s="92"/>
      <c r="C42" s="92"/>
      <c r="D42" s="20"/>
      <c r="E42" s="95">
        <f>F32-'DEC-2014'!F35</f>
        <v>652</v>
      </c>
      <c r="F42" s="94">
        <f>E42/'DEC-2014'!F35</f>
        <v>2.7640821932907417E-3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23" sqref="S2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66</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49" t="s">
        <v>3</v>
      </c>
      <c r="I3" s="149" t="s">
        <v>4</v>
      </c>
      <c r="J3" s="149" t="s">
        <v>5</v>
      </c>
      <c r="K3" s="149" t="s">
        <v>6</v>
      </c>
      <c r="L3" s="73" t="s">
        <v>48</v>
      </c>
      <c r="M3" s="150"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c r="A28" s="213" t="s">
        <v>43</v>
      </c>
      <c r="B28" s="213"/>
      <c r="C28" s="213"/>
      <c r="D28" s="213"/>
      <c r="E28" s="72">
        <f>SUM(E10,E27)</f>
        <v>236.8412824823659</v>
      </c>
      <c r="F28" s="55">
        <f>SUM(F10, F27)</f>
        <v>226052</v>
      </c>
      <c r="G28" s="148"/>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c r="A32" s="217" t="s">
        <v>31</v>
      </c>
      <c r="B32" s="218"/>
      <c r="C32" s="218"/>
      <c r="D32" s="219"/>
      <c r="E32" s="115">
        <f>E28+E31</f>
        <v>298.09728248236593</v>
      </c>
      <c r="F32" s="116">
        <f>F28+F31</f>
        <v>238397</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45" t="s">
        <v>49</v>
      </c>
      <c r="B35" s="146"/>
      <c r="C35" s="146"/>
      <c r="D35" s="146"/>
      <c r="E35" s="146"/>
      <c r="F35" s="146"/>
      <c r="G35" s="146"/>
      <c r="H35" s="146"/>
      <c r="I35" s="146"/>
      <c r="J35" s="146"/>
      <c r="K35" s="146"/>
      <c r="L35" s="146"/>
      <c r="M35" s="147"/>
    </row>
    <row r="36" spans="1:13" ht="22.5" customHeight="1">
      <c r="B36" s="11"/>
      <c r="C36" s="11"/>
      <c r="D36" s="11"/>
      <c r="E36" s="206" t="s">
        <v>46</v>
      </c>
      <c r="F36" s="207"/>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67</v>
      </c>
      <c r="B41" s="92"/>
      <c r="C41" s="92"/>
      <c r="D41" s="20"/>
      <c r="E41" s="93">
        <f>E32-'DEC-2014'!E35</f>
        <v>17.390702514284726</v>
      </c>
      <c r="F41" s="94">
        <f>E41/'DEC-2014'!E35</f>
        <v>6.1953312659297835E-2</v>
      </c>
      <c r="H41" s="6"/>
      <c r="I41" s="6"/>
      <c r="J41" s="6"/>
      <c r="K41" s="6"/>
      <c r="L41" s="6"/>
      <c r="M41" s="6"/>
    </row>
    <row r="42" spans="1:13">
      <c r="A42" s="20" t="s">
        <v>68</v>
      </c>
      <c r="B42" s="92"/>
      <c r="C42" s="92"/>
      <c r="D42" s="20"/>
      <c r="E42" s="95">
        <f>F32-'DEC-2014'!F35</f>
        <v>2514</v>
      </c>
      <c r="F42" s="94">
        <f>E42/'DEC-2014'!F35</f>
        <v>1.0657826125663995E-2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T21" sqref="T2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69</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51" t="s">
        <v>3</v>
      </c>
      <c r="I3" s="151" t="s">
        <v>4</v>
      </c>
      <c r="J3" s="151" t="s">
        <v>5</v>
      </c>
      <c r="K3" s="151" t="s">
        <v>6</v>
      </c>
      <c r="L3" s="73" t="s">
        <v>48</v>
      </c>
      <c r="M3" s="152"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c r="A28" s="213" t="s">
        <v>43</v>
      </c>
      <c r="B28" s="213"/>
      <c r="C28" s="213"/>
      <c r="D28" s="213"/>
      <c r="E28" s="72">
        <f>SUM(E10,E27)</f>
        <v>241.3623695222112</v>
      </c>
      <c r="F28" s="55">
        <f>SUM(F10, F27)</f>
        <v>227926</v>
      </c>
      <c r="G28" s="156"/>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c r="A32" s="217" t="s">
        <v>31</v>
      </c>
      <c r="B32" s="218"/>
      <c r="C32" s="218"/>
      <c r="D32" s="219"/>
      <c r="E32" s="115">
        <f>E28+E31</f>
        <v>303.13936952221121</v>
      </c>
      <c r="F32" s="116">
        <f>F28+F31</f>
        <v>240255</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53" t="s">
        <v>49</v>
      </c>
      <c r="B35" s="154"/>
      <c r="C35" s="154"/>
      <c r="D35" s="154"/>
      <c r="E35" s="154"/>
      <c r="F35" s="154"/>
      <c r="G35" s="154"/>
      <c r="H35" s="154"/>
      <c r="I35" s="154"/>
      <c r="J35" s="154"/>
      <c r="K35" s="154"/>
      <c r="L35" s="154"/>
      <c r="M35" s="155"/>
    </row>
    <row r="36" spans="1:13" ht="22.5" customHeight="1">
      <c r="B36" s="11"/>
      <c r="C36" s="11"/>
      <c r="D36" s="11"/>
      <c r="E36" s="206" t="s">
        <v>46</v>
      </c>
      <c r="F36" s="207"/>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70</v>
      </c>
      <c r="B41" s="92"/>
      <c r="C41" s="92"/>
      <c r="D41" s="20"/>
      <c r="E41" s="93">
        <f>E32-'DEC-2014'!E35</f>
        <v>22.432789554130011</v>
      </c>
      <c r="F41" s="94">
        <f>E41/'DEC-2014'!E35</f>
        <v>7.9915438949385562E-2</v>
      </c>
      <c r="H41" s="6"/>
      <c r="I41" s="6"/>
      <c r="J41" s="6"/>
      <c r="K41" s="6"/>
      <c r="L41" s="6"/>
      <c r="M41" s="6"/>
    </row>
    <row r="42" spans="1:13">
      <c r="A42" s="20" t="s">
        <v>71</v>
      </c>
      <c r="B42" s="92"/>
      <c r="C42" s="92"/>
      <c r="D42" s="20"/>
      <c r="E42" s="95">
        <f>F32-'DEC-2014'!F35</f>
        <v>4372</v>
      </c>
      <c r="F42" s="94">
        <f>E42/'DEC-2014'!F35</f>
        <v>1.8534612498569206E-2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33" sqref="S3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72</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61" t="s">
        <v>3</v>
      </c>
      <c r="I3" s="161" t="s">
        <v>4</v>
      </c>
      <c r="J3" s="161" t="s">
        <v>5</v>
      </c>
      <c r="K3" s="161" t="s">
        <v>6</v>
      </c>
      <c r="L3" s="73" t="s">
        <v>48</v>
      </c>
      <c r="M3" s="162"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c r="A28" s="213" t="s">
        <v>43</v>
      </c>
      <c r="B28" s="213"/>
      <c r="C28" s="213"/>
      <c r="D28" s="213"/>
      <c r="E28" s="72">
        <f>SUM(E10,E27)</f>
        <v>243.46888188953449</v>
      </c>
      <c r="F28" s="55">
        <f>SUM(F10, F27)</f>
        <v>229377</v>
      </c>
      <c r="G28" s="160"/>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c r="A32" s="217" t="s">
        <v>31</v>
      </c>
      <c r="B32" s="218"/>
      <c r="C32" s="218"/>
      <c r="D32" s="219"/>
      <c r="E32" s="115">
        <f>E28+E31</f>
        <v>305.37788188953448</v>
      </c>
      <c r="F32" s="116">
        <f>F28+F31</f>
        <v>241869</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57" t="s">
        <v>49</v>
      </c>
      <c r="B35" s="158"/>
      <c r="C35" s="158"/>
      <c r="D35" s="158"/>
      <c r="E35" s="158"/>
      <c r="F35" s="158"/>
      <c r="G35" s="158"/>
      <c r="H35" s="158"/>
      <c r="I35" s="158"/>
      <c r="J35" s="158"/>
      <c r="K35" s="158"/>
      <c r="L35" s="158"/>
      <c r="M35" s="159"/>
    </row>
    <row r="36" spans="1:13" ht="22.5" customHeight="1">
      <c r="B36" s="11"/>
      <c r="C36" s="11"/>
      <c r="D36" s="11"/>
      <c r="E36" s="206" t="s">
        <v>46</v>
      </c>
      <c r="F36" s="207"/>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73</v>
      </c>
      <c r="B41" s="92"/>
      <c r="C41" s="92"/>
      <c r="D41" s="20"/>
      <c r="E41" s="93">
        <f>E32-'DEC-2014'!E35</f>
        <v>24.671301921453278</v>
      </c>
      <c r="F41" s="94">
        <f>E41/'DEC-2014'!E35</f>
        <v>8.7890002166171599E-2</v>
      </c>
      <c r="H41" s="6"/>
      <c r="I41" s="6"/>
      <c r="J41" s="6"/>
      <c r="K41" s="6"/>
      <c r="L41" s="6"/>
      <c r="M41" s="6"/>
    </row>
    <row r="42" spans="1:13">
      <c r="A42" s="20" t="s">
        <v>74</v>
      </c>
      <c r="B42" s="92"/>
      <c r="C42" s="92"/>
      <c r="D42" s="20"/>
      <c r="E42" s="95">
        <f>F32-'DEC-2014'!F35</f>
        <v>5986</v>
      </c>
      <c r="F42" s="94">
        <f>E42/'DEC-2014'!F35</f>
        <v>2.5376987743923895E-2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P31" sqref="P3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75</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68" t="s">
        <v>3</v>
      </c>
      <c r="I3" s="168" t="s">
        <v>4</v>
      </c>
      <c r="J3" s="168" t="s">
        <v>5</v>
      </c>
      <c r="K3" s="168" t="s">
        <v>6</v>
      </c>
      <c r="L3" s="73" t="s">
        <v>48</v>
      </c>
      <c r="M3" s="169"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c r="A28" s="213" t="s">
        <v>43</v>
      </c>
      <c r="B28" s="213"/>
      <c r="C28" s="213"/>
      <c r="D28" s="213"/>
      <c r="E28" s="72">
        <f>SUM(E10,E27)</f>
        <v>246.97639432601278</v>
      </c>
      <c r="F28" s="55">
        <f>SUM(F10, F27)</f>
        <v>230601</v>
      </c>
      <c r="G28" s="167"/>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c r="A32" s="217" t="s">
        <v>31</v>
      </c>
      <c r="B32" s="218"/>
      <c r="C32" s="218"/>
      <c r="D32" s="219"/>
      <c r="E32" s="115">
        <f>E28+E31</f>
        <v>309.1823943260128</v>
      </c>
      <c r="F32" s="116">
        <f>F28+F31</f>
        <v>243113</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64" t="s">
        <v>49</v>
      </c>
      <c r="B35" s="165"/>
      <c r="C35" s="165"/>
      <c r="D35" s="165"/>
      <c r="E35" s="165"/>
      <c r="F35" s="165"/>
      <c r="G35" s="165"/>
      <c r="H35" s="165"/>
      <c r="I35" s="165"/>
      <c r="J35" s="165"/>
      <c r="K35" s="165"/>
      <c r="L35" s="165"/>
      <c r="M35" s="166"/>
    </row>
    <row r="36" spans="1:13" ht="22.5" customHeight="1">
      <c r="B36" s="11"/>
      <c r="C36" s="11"/>
      <c r="D36" s="11"/>
      <c r="E36" s="206" t="s">
        <v>46</v>
      </c>
      <c r="F36" s="207"/>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76</v>
      </c>
      <c r="B41" s="92"/>
      <c r="C41" s="92"/>
      <c r="D41" s="20"/>
      <c r="E41" s="93">
        <f>E32-'DEC-2014'!E35</f>
        <v>28.475814357931597</v>
      </c>
      <c r="F41" s="94">
        <f>E41/'DEC-2014'!E35</f>
        <v>0.10144334472376652</v>
      </c>
      <c r="H41" s="6"/>
      <c r="I41" s="6"/>
      <c r="J41" s="6"/>
      <c r="K41" s="6"/>
      <c r="L41" s="6"/>
      <c r="M41" s="6"/>
    </row>
    <row r="42" spans="1:13">
      <c r="A42" s="20" t="s">
        <v>77</v>
      </c>
      <c r="B42" s="92"/>
      <c r="C42" s="92"/>
      <c r="D42" s="20"/>
      <c r="E42" s="95">
        <f>F32-'DEC-2014'!F35</f>
        <v>7230</v>
      </c>
      <c r="F42" s="94">
        <f>E42/'DEC-2014'!F35</f>
        <v>3.0650788738484758E-2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Q22" sqref="Q2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78</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74" t="s">
        <v>3</v>
      </c>
      <c r="I3" s="174" t="s">
        <v>4</v>
      </c>
      <c r="J3" s="174" t="s">
        <v>5</v>
      </c>
      <c r="K3" s="174" t="s">
        <v>6</v>
      </c>
      <c r="L3" s="73" t="s">
        <v>48</v>
      </c>
      <c r="M3" s="175"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25.547000000000001</v>
      </c>
      <c r="F6" s="66">
        <v>29644</v>
      </c>
      <c r="G6" s="75">
        <v>2.6349259089992607</v>
      </c>
      <c r="H6" s="96">
        <v>2.7062663801051157</v>
      </c>
      <c r="I6" s="96">
        <v>4.3703738204803777</v>
      </c>
      <c r="J6" s="96">
        <v>5.0238280174764727</v>
      </c>
      <c r="K6" s="96">
        <v>4.2255033945733489</v>
      </c>
      <c r="L6" s="96">
        <v>3.5142282052248452</v>
      </c>
      <c r="M6" s="96">
        <v>5.6273886736028178</v>
      </c>
    </row>
    <row r="7" spans="1:15" s="2" customFormat="1" ht="12.75" customHeight="1">
      <c r="A7" s="60" t="s">
        <v>32</v>
      </c>
      <c r="B7" s="12" t="s">
        <v>8</v>
      </c>
      <c r="C7" s="12" t="s">
        <v>19</v>
      </c>
      <c r="D7" s="25">
        <v>40834</v>
      </c>
      <c r="E7" s="136">
        <v>6.9240000000000004</v>
      </c>
      <c r="F7" s="137">
        <v>5307</v>
      </c>
      <c r="G7" s="76">
        <v>1.08</v>
      </c>
      <c r="H7" s="76">
        <v>4.0999999999999996</v>
      </c>
      <c r="I7" s="76">
        <v>4.79</v>
      </c>
      <c r="J7" s="76">
        <v>4</v>
      </c>
      <c r="K7" s="76"/>
      <c r="L7" s="76"/>
      <c r="M7" s="78">
        <v>4.3600000000000003</v>
      </c>
    </row>
    <row r="8" spans="1:15" s="2" customFormat="1" ht="12.75" customHeight="1">
      <c r="A8" s="60" t="s">
        <v>36</v>
      </c>
      <c r="B8" s="12" t="s">
        <v>8</v>
      </c>
      <c r="C8" s="12" t="s">
        <v>19</v>
      </c>
      <c r="D8" s="25">
        <v>36738</v>
      </c>
      <c r="E8" s="100">
        <v>75.983581000000001</v>
      </c>
      <c r="F8" s="26">
        <v>44113</v>
      </c>
      <c r="G8" s="120">
        <v>3.45</v>
      </c>
      <c r="H8" s="109">
        <v>5.54</v>
      </c>
      <c r="I8" s="109">
        <v>5.33</v>
      </c>
      <c r="J8" s="109">
        <v>4.92</v>
      </c>
      <c r="K8" s="120">
        <v>4</v>
      </c>
      <c r="L8" s="120">
        <v>4.33</v>
      </c>
      <c r="M8" s="120">
        <v>5.0199999999999996</v>
      </c>
    </row>
    <row r="9" spans="1:15" ht="12.75" customHeight="1">
      <c r="A9" s="61" t="s">
        <v>11</v>
      </c>
      <c r="B9" s="27" t="s">
        <v>8</v>
      </c>
      <c r="C9" s="27" t="s">
        <v>19</v>
      </c>
      <c r="D9" s="28">
        <v>37816</v>
      </c>
      <c r="E9" s="142">
        <v>27.051557911337099</v>
      </c>
      <c r="F9" s="143">
        <v>29686</v>
      </c>
      <c r="G9" s="144">
        <v>1.6870834021842196</v>
      </c>
      <c r="H9" s="144">
        <v>4.4281612818968474</v>
      </c>
      <c r="I9" s="144">
        <v>5.3482500906179453</v>
      </c>
      <c r="J9" s="144">
        <v>5.0450144010763642</v>
      </c>
      <c r="K9" s="13">
        <v>4.636217179467983</v>
      </c>
      <c r="L9" s="138">
        <v>2.875946535648688</v>
      </c>
      <c r="M9" s="13">
        <v>3.1289216910120432</v>
      </c>
    </row>
    <row r="10" spans="1:15" s="20" customFormat="1" ht="23.25" customHeight="1">
      <c r="A10" s="43" t="s">
        <v>41</v>
      </c>
      <c r="B10" s="44" t="s">
        <v>8</v>
      </c>
      <c r="C10" s="44"/>
      <c r="D10" s="45"/>
      <c r="E10" s="65">
        <f>SUM(E6:E9)</f>
        <v>135.5061389113371</v>
      </c>
      <c r="F10" s="46">
        <f>SUM(F6:F9)</f>
        <v>108750</v>
      </c>
      <c r="G10" s="130">
        <f>($E$6*G6+$E$7*G7+$E$8*G8+$E$9*G9+$E$31*G31)/($E$10+$E$31)</f>
        <v>2.5661272628195171</v>
      </c>
      <c r="H10" s="131">
        <f>($E$6*H6+$E$7*H7+$E$8*H8+$E$9*H9+$E$31*H31)/($E$10+$E$31)</f>
        <v>4.310320857795733</v>
      </c>
      <c r="I10" s="131">
        <f>($E$6*I6+$E$7*I7+$E$8*I8+$E$9*I9+$E$31*I31)/($E$10+$E$31)</f>
        <v>4.9017499802793729</v>
      </c>
      <c r="J10" s="131">
        <f>($E$6*J6+$E$8*J8+$E$9*J9+$E$31*J31+E7*J7)/($E$6+$E$8+$E$9+$E$31+E7)</f>
        <v>4.7995975124363026</v>
      </c>
      <c r="K10" s="131">
        <f>($E$6*K6+$E$8*K8+$E$9*K9+$E$31*K31)/($E$6+$E$8+$E$9+$E$31)</f>
        <v>4.2114631645660774</v>
      </c>
      <c r="L10" s="131">
        <f>($E$6*L6+$E$8*L8+$E$9*L9+$E$31*L31)/($E$6+$E$8+$E$9+$E$31)</f>
        <v>3.9973312541654682</v>
      </c>
      <c r="M10" s="132">
        <f>($E$6*M6+$E$7*M7+$E$8*M8+$E$9*M9+$E$31*M31)/($E$10+$E$31)</f>
        <v>5.5593828770161187</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12.468999999999999</v>
      </c>
      <c r="F13" s="66">
        <v>23623</v>
      </c>
      <c r="G13" s="75">
        <v>4.3027448442572966</v>
      </c>
      <c r="H13" s="96">
        <v>4.3805952719552899</v>
      </c>
      <c r="I13" s="96">
        <v>5.6373732773069785</v>
      </c>
      <c r="J13" s="96">
        <v>6.3690435980914506</v>
      </c>
      <c r="K13" s="96">
        <v>4.9755408046217253</v>
      </c>
      <c r="L13" s="96">
        <v>3.534695619305217</v>
      </c>
      <c r="M13" s="96">
        <v>5.5461609997664141</v>
      </c>
    </row>
    <row r="14" spans="1:15">
      <c r="A14" s="63" t="s">
        <v>28</v>
      </c>
      <c r="B14" s="12" t="s">
        <v>8</v>
      </c>
      <c r="C14" s="12" t="s">
        <v>18</v>
      </c>
      <c r="D14" s="23">
        <v>36091</v>
      </c>
      <c r="E14" s="100">
        <v>0.49136928999999901</v>
      </c>
      <c r="F14" s="26">
        <v>519</v>
      </c>
      <c r="G14" s="76">
        <v>-0.45180692020829749</v>
      </c>
      <c r="H14" s="76">
        <v>-0.32904914525405671</v>
      </c>
      <c r="I14" s="76">
        <v>4.1161369736122833</v>
      </c>
      <c r="J14" s="76">
        <v>4.9413283901293292</v>
      </c>
      <c r="K14" s="76">
        <v>3.2975564314333461</v>
      </c>
      <c r="L14" s="138"/>
      <c r="M14" s="76">
        <v>4.7269467372193175</v>
      </c>
      <c r="N14" s="2"/>
      <c r="O14" s="2"/>
    </row>
    <row r="15" spans="1:15" ht="13.5" customHeight="1">
      <c r="A15" s="63" t="s">
        <v>15</v>
      </c>
      <c r="B15" s="12" t="s">
        <v>8</v>
      </c>
      <c r="C15" s="12" t="s">
        <v>22</v>
      </c>
      <c r="D15" s="23">
        <v>4.1063829196259997E-2</v>
      </c>
      <c r="E15" s="100">
        <v>6.37355700000002E-2</v>
      </c>
      <c r="F15" s="26">
        <v>104</v>
      </c>
      <c r="G15" s="76">
        <v>0.32045863637346628</v>
      </c>
      <c r="H15" s="76">
        <v>0.58089257913753745</v>
      </c>
      <c r="I15" s="76">
        <v>3.9759258338350811</v>
      </c>
      <c r="J15" s="76">
        <v>4.4344824749158462</v>
      </c>
      <c r="K15" s="76">
        <v>2.6238511956474087</v>
      </c>
      <c r="L15" s="138"/>
      <c r="M15" s="76">
        <v>3.9333599974326061</v>
      </c>
      <c r="N15" s="2"/>
      <c r="O15" s="2"/>
    </row>
    <row r="16" spans="1:15" ht="12.75" customHeight="1">
      <c r="A16" s="63" t="s">
        <v>33</v>
      </c>
      <c r="B16" s="12" t="s">
        <v>8</v>
      </c>
      <c r="C16" s="12" t="s">
        <v>17</v>
      </c>
      <c r="D16" s="23">
        <v>39514</v>
      </c>
      <c r="E16" s="100">
        <v>0.63917263999999996</v>
      </c>
      <c r="F16" s="26">
        <v>1745</v>
      </c>
      <c r="G16" s="76">
        <v>0.13953550755729793</v>
      </c>
      <c r="H16" s="76">
        <v>0.5140958916067806</v>
      </c>
      <c r="I16" s="76">
        <v>3.6223088094333944</v>
      </c>
      <c r="J16" s="76">
        <v>3.9769452690050722</v>
      </c>
      <c r="K16" s="76">
        <v>2.7744401998489154</v>
      </c>
      <c r="L16" s="138"/>
      <c r="M16" s="76">
        <v>4.6759384636399615</v>
      </c>
      <c r="N16" s="2"/>
      <c r="O16" s="2"/>
    </row>
    <row r="17" spans="1:15" ht="12.75" customHeight="1">
      <c r="A17" s="60" t="s">
        <v>12</v>
      </c>
      <c r="B17" s="12" t="s">
        <v>8</v>
      </c>
      <c r="C17" s="12" t="s">
        <v>20</v>
      </c>
      <c r="D17" s="25">
        <v>40834</v>
      </c>
      <c r="E17" s="136">
        <v>4.0359999999999996</v>
      </c>
      <c r="F17" s="137">
        <v>3730</v>
      </c>
      <c r="G17" s="76">
        <v>5.63</v>
      </c>
      <c r="H17" s="76">
        <v>11.06</v>
      </c>
      <c r="I17" s="138">
        <v>10.16</v>
      </c>
      <c r="J17" s="138">
        <v>8.27</v>
      </c>
      <c r="K17" s="138"/>
      <c r="L17" s="138"/>
      <c r="M17" s="76">
        <v>7.02</v>
      </c>
      <c r="N17" s="84"/>
      <c r="O17" s="2"/>
    </row>
    <row r="18" spans="1:15">
      <c r="A18" s="60" t="s">
        <v>37</v>
      </c>
      <c r="B18" s="12" t="s">
        <v>8</v>
      </c>
      <c r="C18" s="12" t="s">
        <v>17</v>
      </c>
      <c r="D18" s="25">
        <v>38245</v>
      </c>
      <c r="E18" s="100">
        <v>36.664057999999997</v>
      </c>
      <c r="F18" s="26">
        <v>35509</v>
      </c>
      <c r="G18" s="120">
        <v>4.93</v>
      </c>
      <c r="H18" s="120">
        <v>7.86</v>
      </c>
      <c r="I18" s="109">
        <v>7.33</v>
      </c>
      <c r="J18" s="120">
        <v>6.73</v>
      </c>
      <c r="K18" s="109">
        <v>4.88</v>
      </c>
      <c r="L18" s="109">
        <v>4.38</v>
      </c>
      <c r="M18" s="109">
        <v>5.5</v>
      </c>
      <c r="N18" s="2"/>
      <c r="O18" s="2"/>
    </row>
    <row r="19" spans="1:15" ht="12.75" customHeight="1">
      <c r="A19" s="62" t="s">
        <v>13</v>
      </c>
      <c r="B19" s="22" t="s">
        <v>8</v>
      </c>
      <c r="C19" s="22" t="s">
        <v>21</v>
      </c>
      <c r="D19" s="23">
        <v>37834</v>
      </c>
      <c r="E19" s="142">
        <v>39.189813013439498</v>
      </c>
      <c r="F19" s="143">
        <v>39867</v>
      </c>
      <c r="G19" s="144">
        <v>5.1986719424442551</v>
      </c>
      <c r="H19" s="144">
        <v>8.2967664385756201</v>
      </c>
      <c r="I19" s="144">
        <v>8.4615305765888493</v>
      </c>
      <c r="J19" s="144">
        <v>8.379273654684404</v>
      </c>
      <c r="K19" s="13">
        <v>6.0597015764126461</v>
      </c>
      <c r="L19" s="138">
        <v>3.4891914373749833</v>
      </c>
      <c r="M19" s="13">
        <v>4.1564601777696941</v>
      </c>
      <c r="N19" s="2"/>
      <c r="O19" s="2"/>
    </row>
    <row r="20" spans="1:15" ht="12.75" customHeight="1">
      <c r="A20" s="63" t="s">
        <v>34</v>
      </c>
      <c r="B20" s="22" t="s">
        <v>8</v>
      </c>
      <c r="C20" s="22" t="s">
        <v>30</v>
      </c>
      <c r="D20" s="23">
        <v>39078</v>
      </c>
      <c r="E20" s="142">
        <v>11.405883347404799</v>
      </c>
      <c r="F20" s="143">
        <v>15040</v>
      </c>
      <c r="G20" s="144">
        <v>11.020329835786736</v>
      </c>
      <c r="H20" s="144">
        <v>17.0439209900888</v>
      </c>
      <c r="I20" s="144">
        <v>14.126232316026876</v>
      </c>
      <c r="J20" s="144">
        <v>13.246532272005451</v>
      </c>
      <c r="K20" s="13">
        <v>8.7694935089839952</v>
      </c>
      <c r="L20" s="138"/>
      <c r="M20" s="13">
        <v>0.75477189274131273</v>
      </c>
      <c r="N20" s="2"/>
      <c r="O20" s="2"/>
    </row>
    <row r="21" spans="1:15" ht="12.75" customHeight="1">
      <c r="A21" s="32" t="s">
        <v>40</v>
      </c>
      <c r="B21" s="33" t="s">
        <v>8</v>
      </c>
      <c r="C21" s="33"/>
      <c r="D21" s="34"/>
      <c r="E21" s="69">
        <f>SUM(E13:E20)</f>
        <v>104.95903186084429</v>
      </c>
      <c r="F21" s="35">
        <f>SUM(F13:F20)</f>
        <v>120137</v>
      </c>
      <c r="G21" s="133">
        <f>($E$13*G13+$E$14*G14+$E$15*G15+$E$16*G16+$E$17*G17+$E$18*G18+$E$19*G19+$E$20*G20)/$E$21</f>
        <v>5.5873857328168164</v>
      </c>
      <c r="H21" s="134">
        <f>($E$13*H13+$E$14*H14+$E$15*H15+$E$16*H16+$E$17*H17+$E$18*H18+$E$19*H19+$E$20*H20)/$E$21</f>
        <v>8.6433050789862893</v>
      </c>
      <c r="I21" s="134">
        <f>($E$13*I13+$E$14*I14+$E$15*I15+$E$16*I16+$E$17*I17+$E$18*I18+$E$19*I19+$E$20*I20)/$E$21</f>
        <v>8.3591177234094989</v>
      </c>
      <c r="J21" s="134">
        <f>($E$13*J13+$E$14*J14+$E$15*J15+$E$16*J16+$E$18*J18+$E$19*J19+$E$20*J20+E17*J17)/($E$21)</f>
        <v>8.0437633185224175</v>
      </c>
      <c r="K21" s="134">
        <f>($E$13*K13+$E$14*K14+$E$15*K15+$E$16*K16+$E$18*K18+$E$19*K19+$E$20*K20)/($E$21-$E$17)</f>
        <v>5.7670077796765868</v>
      </c>
      <c r="L21" s="134">
        <f>($E$13*L13+$E$19*L19+$E$18*L18)/($E$13+$E$19+$E$18)</f>
        <v>3.8654025825766856</v>
      </c>
      <c r="M21" s="135">
        <f>($E$13*M13+$E$14*M14+$E$15*M15+$E$16*M16+$E$17*M17+$E$18*M18+$E$19*M19+$E$20*M20)/$E$21</f>
        <v>4.5370269973566346</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1.1339999999999999</v>
      </c>
      <c r="F23" s="66">
        <v>666</v>
      </c>
      <c r="G23" s="75">
        <v>1.0780550735505334</v>
      </c>
      <c r="H23" s="78">
        <v>-1.8730446549963586</v>
      </c>
      <c r="I23" s="78">
        <v>1.7497968520107099</v>
      </c>
      <c r="J23" s="78">
        <v>2.4622659926734292</v>
      </c>
      <c r="K23" s="78">
        <v>3.023746054028531</v>
      </c>
      <c r="L23" s="78"/>
      <c r="M23" s="96">
        <v>4.1502061455749084</v>
      </c>
    </row>
    <row r="24" spans="1:15" ht="12.75" customHeight="1">
      <c r="A24" s="62" t="s">
        <v>14</v>
      </c>
      <c r="B24" s="22" t="s">
        <v>9</v>
      </c>
      <c r="C24" s="22" t="s">
        <v>21</v>
      </c>
      <c r="D24" s="23">
        <v>37816</v>
      </c>
      <c r="E24" s="142">
        <v>2.6747785321175299</v>
      </c>
      <c r="F24" s="143">
        <v>2332</v>
      </c>
      <c r="G24" s="13">
        <v>1.5878511414613605</v>
      </c>
      <c r="H24" s="13">
        <v>-7.57676878965996E-2</v>
      </c>
      <c r="I24" s="13">
        <v>4.5383776165603518</v>
      </c>
      <c r="J24" s="13">
        <v>4.0088494462955593</v>
      </c>
      <c r="K24" s="13">
        <v>3.7474594968487818</v>
      </c>
      <c r="L24" s="138">
        <v>1.4852305876589256</v>
      </c>
      <c r="M24" s="13">
        <v>2.2199456505020088</v>
      </c>
    </row>
    <row r="25" spans="1:15" ht="12.75" customHeight="1">
      <c r="A25" s="32" t="s">
        <v>40</v>
      </c>
      <c r="B25" s="33" t="s">
        <v>9</v>
      </c>
      <c r="C25" s="37"/>
      <c r="D25" s="38"/>
      <c r="E25" s="70">
        <f>SUM(E23:E24)</f>
        <v>3.8087785321175298</v>
      </c>
      <c r="F25" s="36">
        <f>SUM(F23:F24)</f>
        <v>2998</v>
      </c>
      <c r="G25" s="133">
        <f>($E$23*G23+$E$24*G24)/$E$25</f>
        <v>1.4360679027836651</v>
      </c>
      <c r="H25" s="134">
        <f>($E$23*H23+$E$24*H24)/$E$25</f>
        <v>-0.61087679531903016</v>
      </c>
      <c r="I25" s="134">
        <f>($E$23*I23+$E$24*I24)/$E$25</f>
        <v>3.7081244106221196</v>
      </c>
      <c r="J25" s="134">
        <f>($E$23*J23+$E$24*J24)/$E$25</f>
        <v>3.548380132677464</v>
      </c>
      <c r="K25" s="134">
        <f>($E$23*K23+$E$24*K24)/$E$25</f>
        <v>3.5319859435198904</v>
      </c>
      <c r="L25" s="134">
        <f>L24</f>
        <v>1.4852305876589256</v>
      </c>
      <c r="M25" s="135">
        <f>($E$23*M23+$E$24*M24)/$E$25</f>
        <v>2.7946483755238591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108.76781039296182</v>
      </c>
      <c r="F27" s="36">
        <f>F25+F21</f>
        <v>123135</v>
      </c>
      <c r="G27" s="86">
        <f>($E$21*G21+$E$25*G25)/$E$27</f>
        <v>5.4420168946108936</v>
      </c>
      <c r="H27" s="86">
        <f t="shared" ref="H27:M27" si="0">($E$21*H21+$E$25*H25)/$E$27</f>
        <v>8.3192466178678508</v>
      </c>
      <c r="I27" s="86">
        <f t="shared" si="0"/>
        <v>8.1962514910309441</v>
      </c>
      <c r="J27" s="86">
        <f t="shared" si="0"/>
        <v>7.8863461662415224</v>
      </c>
      <c r="K27" s="86">
        <f t="shared" si="0"/>
        <v>5.6887428669453994</v>
      </c>
      <c r="L27" s="86">
        <f>($E$21*L21+$E$25*L25)/$E$27</f>
        <v>3.7820548718501601</v>
      </c>
      <c r="M27" s="86">
        <f t="shared" si="0"/>
        <v>4.4760132262263603</v>
      </c>
    </row>
    <row r="28" spans="1:15" s="20" customFormat="1" ht="26.25" customHeight="1">
      <c r="A28" s="213" t="s">
        <v>43</v>
      </c>
      <c r="B28" s="213"/>
      <c r="C28" s="213"/>
      <c r="D28" s="213"/>
      <c r="E28" s="72">
        <f>SUM(E10,E27)</f>
        <v>244.27394930429892</v>
      </c>
      <c r="F28" s="55">
        <f>SUM(F10, F27)</f>
        <v>231885</v>
      </c>
      <c r="G28" s="173"/>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5" ht="31.5" customHeight="1">
      <c r="A32" s="217" t="s">
        <v>31</v>
      </c>
      <c r="B32" s="218"/>
      <c r="C32" s="218"/>
      <c r="D32" s="219"/>
      <c r="E32" s="115">
        <f>E28+E31</f>
        <v>305.82894930429893</v>
      </c>
      <c r="F32" s="116">
        <f>F28+F31</f>
        <v>244438</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70" t="s">
        <v>49</v>
      </c>
      <c r="B35" s="171"/>
      <c r="C35" s="171"/>
      <c r="D35" s="171"/>
      <c r="E35" s="171"/>
      <c r="F35" s="171"/>
      <c r="G35" s="171"/>
      <c r="H35" s="171"/>
      <c r="I35" s="171"/>
      <c r="J35" s="171"/>
      <c r="K35" s="171"/>
      <c r="L35" s="171"/>
      <c r="M35" s="172"/>
    </row>
    <row r="36" spans="1:13" ht="22.5" customHeight="1">
      <c r="B36" s="11"/>
      <c r="C36" s="11"/>
      <c r="D36" s="11"/>
      <c r="E36" s="206" t="s">
        <v>46</v>
      </c>
      <c r="F36" s="207"/>
      <c r="G36" s="89">
        <f>($E$10*G10+$E$21*G21+$E$25*G25+$E$31*G31)/$E$32</f>
        <v>3.4749890796985601</v>
      </c>
      <c r="H36" s="89">
        <f t="shared" ref="H36:M36" si="1">($E$10*H10+$E$21*H21+$E$25*H25+$E$31*H31)/$E$32</f>
        <v>5.5589074530739468</v>
      </c>
      <c r="I36" s="89">
        <f t="shared" si="1"/>
        <v>5.974460874296903</v>
      </c>
      <c r="J36" s="89">
        <f t="shared" si="1"/>
        <v>5.8451472164691936</v>
      </c>
      <c r="K36" s="89">
        <f t="shared" si="1"/>
        <v>4.7506510467008916</v>
      </c>
      <c r="L36" s="89">
        <f t="shared" si="1"/>
        <v>3.9776618732988314</v>
      </c>
      <c r="M36" s="89">
        <f t="shared" si="1"/>
        <v>5.5445492330212103</v>
      </c>
    </row>
    <row r="37" spans="1:13" ht="16.5" customHeight="1">
      <c r="B37" s="10"/>
      <c r="C37" s="10"/>
      <c r="D37" s="10"/>
      <c r="E37" s="16"/>
      <c r="F37" s="119" t="s">
        <v>54</v>
      </c>
      <c r="G37" s="90"/>
      <c r="H37" s="90">
        <f>H36-'MAI-2015'!H36</f>
        <v>-2.7426059990306806</v>
      </c>
      <c r="I37" s="90">
        <f>I36-'MAI-2015'!I36</f>
        <v>0.2153850947904381</v>
      </c>
      <c r="J37" s="90">
        <f>J36-'MAI-2015'!J36</f>
        <v>-0.83233143186117076</v>
      </c>
      <c r="K37" s="90">
        <f>K36-'MAI-2015'!K36</f>
        <v>-0.389471259099885</v>
      </c>
      <c r="L37" s="90">
        <f>L36-'MAI-2015'!L36</f>
        <v>-0.33121560350635137</v>
      </c>
      <c r="M37" s="90">
        <f>M36-'MAI-2015'!M36</f>
        <v>-0.23941039329567548</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79</v>
      </c>
      <c r="B41" s="92"/>
      <c r="C41" s="92"/>
      <c r="D41" s="20"/>
      <c r="E41" s="93">
        <f>E32-'DEC-2014'!E35</f>
        <v>25.12236933621773</v>
      </c>
      <c r="F41" s="94">
        <f>E41/'DEC-2014'!E35</f>
        <v>8.949690220683236E-2</v>
      </c>
      <c r="H41" s="6"/>
      <c r="I41" s="6"/>
      <c r="J41" s="6"/>
      <c r="K41" s="6"/>
      <c r="L41" s="6"/>
      <c r="M41" s="6"/>
    </row>
    <row r="42" spans="1:13">
      <c r="A42" s="20" t="s">
        <v>80</v>
      </c>
      <c r="B42" s="92"/>
      <c r="C42" s="92"/>
      <c r="D42" s="20"/>
      <c r="E42" s="95">
        <f>F32-'DEC-2014'!F35</f>
        <v>8555</v>
      </c>
      <c r="F42" s="94">
        <f>E42/'DEC-2014'!F35</f>
        <v>3.6267980312273455E-2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R14" sqref="R14"/>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81</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76" t="s">
        <v>3</v>
      </c>
      <c r="I3" s="176" t="s">
        <v>4</v>
      </c>
      <c r="J3" s="176" t="s">
        <v>5</v>
      </c>
      <c r="K3" s="176" t="s">
        <v>6</v>
      </c>
      <c r="L3" s="73" t="s">
        <v>48</v>
      </c>
      <c r="M3" s="177"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25.768000000000001</v>
      </c>
      <c r="F6" s="66">
        <v>29672</v>
      </c>
      <c r="G6" s="75">
        <v>2.99</v>
      </c>
      <c r="H6" s="96">
        <v>3.35</v>
      </c>
      <c r="I6" s="96">
        <v>4.0199999999999996</v>
      </c>
      <c r="J6" s="96">
        <v>4.5599999999999996</v>
      </c>
      <c r="K6" s="96">
        <v>4.21</v>
      </c>
      <c r="L6" s="96">
        <v>3.46</v>
      </c>
      <c r="M6" s="96">
        <v>5.62</v>
      </c>
    </row>
    <row r="7" spans="1:15" s="2" customFormat="1" ht="12.75" customHeight="1">
      <c r="A7" s="60" t="s">
        <v>32</v>
      </c>
      <c r="B7" s="12" t="s">
        <v>8</v>
      </c>
      <c r="C7" s="12" t="s">
        <v>19</v>
      </c>
      <c r="D7" s="25">
        <v>40834</v>
      </c>
      <c r="E7" s="136">
        <v>7.2320000000000002</v>
      </c>
      <c r="F7" s="137">
        <v>5437</v>
      </c>
      <c r="G7" s="76">
        <v>2.2799999999999998</v>
      </c>
      <c r="H7" s="76">
        <v>4.46</v>
      </c>
      <c r="I7" s="76">
        <v>4.6399999999999997</v>
      </c>
      <c r="J7" s="76">
        <v>3.56</v>
      </c>
      <c r="K7" s="76"/>
      <c r="L7" s="76"/>
      <c r="M7" s="78">
        <v>4.58</v>
      </c>
    </row>
    <row r="8" spans="1:15" s="2" customFormat="1" ht="12.75" customHeight="1">
      <c r="A8" s="60" t="s">
        <v>36</v>
      </c>
      <c r="B8" s="12" t="s">
        <v>8</v>
      </c>
      <c r="C8" s="12" t="s">
        <v>19</v>
      </c>
      <c r="D8" s="25">
        <v>36738</v>
      </c>
      <c r="E8" s="100">
        <v>76.867243000000002</v>
      </c>
      <c r="F8" s="26">
        <v>44242</v>
      </c>
      <c r="G8" s="120">
        <v>3.68</v>
      </c>
      <c r="H8" s="109">
        <v>5.64</v>
      </c>
      <c r="I8" s="109">
        <v>5.1100000000000003</v>
      </c>
      <c r="J8" s="109">
        <v>4.82</v>
      </c>
      <c r="K8" s="120">
        <v>3.91</v>
      </c>
      <c r="L8" s="120">
        <v>4.25</v>
      </c>
      <c r="M8" s="120">
        <v>5</v>
      </c>
    </row>
    <row r="9" spans="1:15" ht="12.75" customHeight="1">
      <c r="A9" s="61" t="s">
        <v>11</v>
      </c>
      <c r="B9" s="27" t="s">
        <v>8</v>
      </c>
      <c r="C9" s="27" t="s">
        <v>19</v>
      </c>
      <c r="D9" s="28">
        <v>37816</v>
      </c>
      <c r="E9" s="142">
        <v>27.706648668440199</v>
      </c>
      <c r="F9" s="143">
        <v>30008</v>
      </c>
      <c r="G9" s="144">
        <v>2.0078651069098008</v>
      </c>
      <c r="H9" s="144">
        <v>4.4775980664964354</v>
      </c>
      <c r="I9" s="144">
        <v>5.1207983771528465</v>
      </c>
      <c r="J9" s="144">
        <v>4.6216837210742101</v>
      </c>
      <c r="K9" s="13">
        <v>4.5077133014139958</v>
      </c>
      <c r="L9" s="138">
        <v>2.8880343340783599</v>
      </c>
      <c r="M9" s="13">
        <v>3.1334798759580007</v>
      </c>
    </row>
    <row r="10" spans="1:15" s="20" customFormat="1" ht="23.25" customHeight="1">
      <c r="A10" s="43" t="s">
        <v>41</v>
      </c>
      <c r="B10" s="44" t="s">
        <v>8</v>
      </c>
      <c r="C10" s="44"/>
      <c r="D10" s="45"/>
      <c r="E10" s="65">
        <f>SUM(E6:E9)</f>
        <v>137.57389166844021</v>
      </c>
      <c r="F10" s="46">
        <f>SUM(F6:F9)</f>
        <v>109359</v>
      </c>
      <c r="G10" s="130">
        <f>($E$6*G6+$E$7*G7+$E$8*G8+$E$9*G9+$E$31*G31)/($E$10+$E$31)</f>
        <v>2.9568775962106306</v>
      </c>
      <c r="H10" s="131">
        <f>($E$6*H6+$E$7*H7+$E$8*H8+$E$9*H9+$E$31*H31)/($E$10+$E$31)</f>
        <v>4.6180981085547446</v>
      </c>
      <c r="I10" s="131">
        <f>($E$6*I6+$E$7*I7+$E$8*I8+$E$9*I9+$E$31*I31)/($E$10+$E$31)</f>
        <v>4.698876777944804</v>
      </c>
      <c r="J10" s="131">
        <f>($E$6*J6+$E$8*J8+$E$9*J9+$E$31*J31+E7*J7)/($E$6+$E$8+$E$9+$E$31+E7)</f>
        <v>4.5516256228361396</v>
      </c>
      <c r="K10" s="131">
        <f>($E$6*K6+$E$8*K8+$E$9*K9+$E$31*K31)/($E$6+$E$8+$E$9+$E$31)</f>
        <v>4.1491425456395685</v>
      </c>
      <c r="L10" s="131">
        <f>($E$6*L6+$E$8*L8+$E$9*L9+$E$31*L31)/($E$6+$E$8+$E$9+$E$31)</f>
        <v>3.9351590289277767</v>
      </c>
      <c r="M10" s="132">
        <f>($E$6*M6+$E$7*M7+$E$8*M8+$E$9*M9+$E$31*M31)/($E$10+$E$31)</f>
        <v>5.5611279597576599</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12.548999999999999</v>
      </c>
      <c r="F13" s="66">
        <v>23615</v>
      </c>
      <c r="G13" s="75">
        <v>4.72</v>
      </c>
      <c r="H13" s="96">
        <v>5.18</v>
      </c>
      <c r="I13" s="96">
        <v>5.16</v>
      </c>
      <c r="J13" s="96">
        <v>5.75</v>
      </c>
      <c r="K13" s="96">
        <v>4.99</v>
      </c>
      <c r="L13" s="96">
        <v>3.55</v>
      </c>
      <c r="M13" s="96">
        <v>5.54</v>
      </c>
    </row>
    <row r="14" spans="1:15">
      <c r="A14" s="63" t="s">
        <v>28</v>
      </c>
      <c r="B14" s="12" t="s">
        <v>8</v>
      </c>
      <c r="C14" s="12" t="s">
        <v>18</v>
      </c>
      <c r="D14" s="23">
        <v>36091</v>
      </c>
      <c r="E14" s="100">
        <v>0.471486989999999</v>
      </c>
      <c r="F14" s="26">
        <v>512</v>
      </c>
      <c r="G14" s="76">
        <v>0.20378821812581105</v>
      </c>
      <c r="H14" s="76">
        <v>0.2138309446056974</v>
      </c>
      <c r="I14" s="76">
        <v>4.0365070307103235</v>
      </c>
      <c r="J14" s="76">
        <v>4.7490055072929804</v>
      </c>
      <c r="K14" s="76">
        <v>3.5164509910572406</v>
      </c>
      <c r="L14" s="138"/>
      <c r="M14" s="76">
        <v>4.7659838303749424</v>
      </c>
      <c r="N14" s="2"/>
      <c r="O14" s="2"/>
    </row>
    <row r="15" spans="1:15" ht="13.5" customHeight="1">
      <c r="A15" s="63" t="s">
        <v>15</v>
      </c>
      <c r="B15" s="12" t="s">
        <v>8</v>
      </c>
      <c r="C15" s="12" t="s">
        <v>22</v>
      </c>
      <c r="D15" s="23">
        <v>4.1063829196259997E-2</v>
      </c>
      <c r="E15" s="100">
        <v>6.4082220000000203E-2</v>
      </c>
      <c r="F15" s="26">
        <v>104</v>
      </c>
      <c r="G15" s="76">
        <v>0.56482624640055157</v>
      </c>
      <c r="H15" s="76">
        <v>1.0434352764018939</v>
      </c>
      <c r="I15" s="76">
        <v>3.5585511905844802</v>
      </c>
      <c r="J15" s="76">
        <v>3.8689319620483165</v>
      </c>
      <c r="K15" s="76">
        <v>2.6655705844675248</v>
      </c>
      <c r="L15" s="138"/>
      <c r="M15" s="76">
        <v>3.9209883494261355</v>
      </c>
      <c r="N15" s="2"/>
      <c r="O15" s="2"/>
    </row>
    <row r="16" spans="1:15" ht="12.75" customHeight="1">
      <c r="A16" s="63" t="s">
        <v>33</v>
      </c>
      <c r="B16" s="12" t="s">
        <v>8</v>
      </c>
      <c r="C16" s="12" t="s">
        <v>17</v>
      </c>
      <c r="D16" s="23">
        <v>39514</v>
      </c>
      <c r="E16" s="100">
        <v>0.64200484999999996</v>
      </c>
      <c r="F16" s="26">
        <v>1741</v>
      </c>
      <c r="G16" s="76">
        <v>0.60481226493944718</v>
      </c>
      <c r="H16" s="76">
        <v>1.3600924981058027</v>
      </c>
      <c r="I16" s="76">
        <v>3.0676012943457787</v>
      </c>
      <c r="J16" s="76">
        <v>3.5059393099920122</v>
      </c>
      <c r="K16" s="76">
        <v>2.8619024726672215</v>
      </c>
      <c r="L16" s="138"/>
      <c r="M16" s="76">
        <v>4.6870780942001034</v>
      </c>
      <c r="N16" s="2"/>
      <c r="O16" s="2"/>
    </row>
    <row r="17" spans="1:15" ht="12.75" customHeight="1">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c r="A18" s="60" t="s">
        <v>37</v>
      </c>
      <c r="B18" s="12" t="s">
        <v>8</v>
      </c>
      <c r="C18" s="12" t="s">
        <v>17</v>
      </c>
      <c r="D18" s="25">
        <v>38245</v>
      </c>
      <c r="E18" s="100">
        <v>37.028167000000003</v>
      </c>
      <c r="F18" s="26">
        <v>35536</v>
      </c>
      <c r="G18" s="120">
        <v>5.49</v>
      </c>
      <c r="H18" s="120">
        <v>8.27</v>
      </c>
      <c r="I18" s="109">
        <v>7.05</v>
      </c>
      <c r="J18" s="120">
        <v>6.7</v>
      </c>
      <c r="K18" s="109">
        <v>4.84</v>
      </c>
      <c r="L18" s="109">
        <v>4.34</v>
      </c>
      <c r="M18" s="109">
        <v>5.51</v>
      </c>
      <c r="N18" s="2"/>
      <c r="O18" s="2"/>
    </row>
    <row r="19" spans="1:15" ht="12.75" customHeight="1">
      <c r="A19" s="62" t="s">
        <v>13</v>
      </c>
      <c r="B19" s="22" t="s">
        <v>8</v>
      </c>
      <c r="C19" s="22" t="s">
        <v>21</v>
      </c>
      <c r="D19" s="23">
        <v>37834</v>
      </c>
      <c r="E19" s="142">
        <v>39.867602447383398</v>
      </c>
      <c r="F19" s="143">
        <v>40113</v>
      </c>
      <c r="G19" s="144">
        <v>5.8720020466137113</v>
      </c>
      <c r="H19" s="144">
        <v>8.665102006537273</v>
      </c>
      <c r="I19" s="144">
        <v>8.0139831068113399</v>
      </c>
      <c r="J19" s="144">
        <v>7.5058046332294737</v>
      </c>
      <c r="K19" s="13">
        <v>5.76787079328831</v>
      </c>
      <c r="L19" s="138">
        <v>3.3872606794953297</v>
      </c>
      <c r="M19" s="13">
        <v>4.1818028744134317</v>
      </c>
      <c r="N19" s="2"/>
      <c r="O19" s="2"/>
    </row>
    <row r="20" spans="1:15" ht="12.75" customHeight="1">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8.4315821274675073</v>
      </c>
      <c r="L20" s="138"/>
      <c r="M20" s="13">
        <v>0.91959003973187681</v>
      </c>
      <c r="N20" s="2"/>
      <c r="O20" s="2"/>
    </row>
    <row r="21" spans="1:15" ht="12.75" customHeight="1">
      <c r="A21" s="32" t="s">
        <v>40</v>
      </c>
      <c r="B21" s="33" t="s">
        <v>8</v>
      </c>
      <c r="C21" s="33"/>
      <c r="D21" s="34"/>
      <c r="E21" s="69">
        <f>SUM(E13:E20)</f>
        <v>106.5689492333013</v>
      </c>
      <c r="F21" s="35">
        <f>SUM(F13:F20)</f>
        <v>120592</v>
      </c>
      <c r="G21" s="133">
        <f>($E$13*G13+$E$14*G14+$E$15*G15+$E$16*G16+$E$17*G17+$E$18*G18+$E$19*G19+$E$20*G20)/$E$21</f>
        <v>6.3289427020931122</v>
      </c>
      <c r="H21" s="134">
        <f>($E$13*H13+$E$14*H14+$E$15*H15+$E$16*H16+$E$17*H17+$E$18*H18+$E$19*H19+$E$20*H20)/$E$21</f>
        <v>9.1693302863445378</v>
      </c>
      <c r="I21" s="134">
        <f>($E$13*I13+$E$14*I14+$E$15*I15+$E$16*I16+$E$17*I17+$E$18*I18+$E$19*I19+$E$20*I20)/$E$21</f>
        <v>7.9972439400094073</v>
      </c>
      <c r="J21" s="134">
        <f>($E$13*J13+$E$14*J14+$E$15*J15+$E$16*J16+$E$18*J18+$E$19*J19+$E$20*J20+E17*J17)/($E$21)</f>
        <v>7.4804426534131787</v>
      </c>
      <c r="K21" s="134">
        <f>($E$13*K13+$E$14*K14+$E$15*K15+$E$16*K16+$E$18*K18+$E$19*K19+$E$20*K20)/($E$21-$E$17)</f>
        <v>5.611073746388433</v>
      </c>
      <c r="L21" s="134">
        <f>($E$13*L13+$E$19*L19+$E$18*L18)/($E$13+$E$19+$E$18)</f>
        <v>3.8045059430328529</v>
      </c>
      <c r="M21" s="135">
        <f>($E$13*M13+$E$14*M14+$E$15*M15+$E$16*M16+$E$17*M17+$E$18*M18+$E$19*M19+$E$20*M20)/$E$21</f>
        <v>4.5692814429152717</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v>
      </c>
      <c r="F23" s="66">
        <v>667</v>
      </c>
      <c r="G23" s="75">
        <v>1.67</v>
      </c>
      <c r="H23" s="78">
        <v>-0.74</v>
      </c>
      <c r="I23" s="78">
        <v>1.28</v>
      </c>
      <c r="J23" s="78">
        <v>1.95</v>
      </c>
      <c r="K23" s="78">
        <v>2.7</v>
      </c>
      <c r="L23" s="78"/>
      <c r="M23" s="96">
        <v>4.18</v>
      </c>
    </row>
    <row r="24" spans="1:15" ht="12.75" customHeight="1">
      <c r="A24" s="62" t="s">
        <v>14</v>
      </c>
      <c r="B24" s="22" t="s">
        <v>9</v>
      </c>
      <c r="C24" s="22" t="s">
        <v>21</v>
      </c>
      <c r="D24" s="23">
        <v>37816</v>
      </c>
      <c r="E24" s="142">
        <v>2.7930894575117202</v>
      </c>
      <c r="F24" s="143">
        <v>2330</v>
      </c>
      <c r="G24" s="13">
        <v>2.3746300913364937</v>
      </c>
      <c r="H24" s="13">
        <v>1.4695467333589507</v>
      </c>
      <c r="I24" s="13">
        <v>4.2906714065806151</v>
      </c>
      <c r="J24" s="13">
        <v>3.8756101316882896</v>
      </c>
      <c r="K24" s="13">
        <v>3.2520477902360234</v>
      </c>
      <c r="L24" s="138">
        <v>1.4104264720533388</v>
      </c>
      <c r="M24" s="13">
        <v>2.2695535344074313</v>
      </c>
    </row>
    <row r="25" spans="1:15" ht="12.75" customHeight="1">
      <c r="A25" s="32" t="s">
        <v>40</v>
      </c>
      <c r="B25" s="33" t="s">
        <v>9</v>
      </c>
      <c r="C25" s="37"/>
      <c r="D25" s="38"/>
      <c r="E25" s="70">
        <f>SUM(E23:E24)</f>
        <v>3.9630894575117201</v>
      </c>
      <c r="F25" s="36">
        <f>SUM(F23:F24)</f>
        <v>2997</v>
      </c>
      <c r="G25" s="133">
        <f>($E$23*G23+$E$24*G24)/$E$25</f>
        <v>2.1666062211457562</v>
      </c>
      <c r="H25" s="134">
        <f>($E$23*H23+$E$24*H24)/$E$25</f>
        <v>0.81723501903971185</v>
      </c>
      <c r="I25" s="134">
        <f>($E$23*I23+$E$24*I24)/$E$25</f>
        <v>3.4018482842504523</v>
      </c>
      <c r="J25" s="134">
        <f>($E$23*J23+$E$24*J24)/$E$25</f>
        <v>3.3071233795648962</v>
      </c>
      <c r="K25" s="134">
        <f>($E$23*K23+$E$24*K24)/$E$25</f>
        <v>3.0890699111089446</v>
      </c>
      <c r="L25" s="134">
        <f>L24</f>
        <v>1.4104264720533388</v>
      </c>
      <c r="M25" s="135">
        <f>($E$23*M23+$E$24*M24)/$E$25</f>
        <v>2.8335636050119737</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110.53203869081301</v>
      </c>
      <c r="F27" s="36">
        <f>F25+F21</f>
        <v>123589</v>
      </c>
      <c r="G27" s="86">
        <f>($E$21*G21+$E$25*G25)/$E$27</f>
        <v>6.1797035129707467</v>
      </c>
      <c r="H27" s="86">
        <f t="shared" ref="H27:M27" si="0">($E$21*H21+$E$25*H25)/$E$27</f>
        <v>8.8698686904666317</v>
      </c>
      <c r="I27" s="86">
        <f t="shared" si="0"/>
        <v>7.8324775583146211</v>
      </c>
      <c r="J27" s="86">
        <f t="shared" si="0"/>
        <v>7.3308096799068894</v>
      </c>
      <c r="K27" s="86">
        <f t="shared" si="0"/>
        <v>5.5206481383042583</v>
      </c>
      <c r="L27" s="86">
        <f>($E$21*L21+$E$25*L25)/$E$27</f>
        <v>3.7186670204520036</v>
      </c>
      <c r="M27" s="86">
        <f t="shared" si="0"/>
        <v>4.5070478575577146</v>
      </c>
    </row>
    <row r="28" spans="1:15" s="20" customFormat="1" ht="26.25" customHeight="1">
      <c r="A28" s="213" t="s">
        <v>43</v>
      </c>
      <c r="B28" s="213"/>
      <c r="C28" s="213"/>
      <c r="D28" s="213"/>
      <c r="E28" s="72">
        <f>SUM(E10,E27)</f>
        <v>248.10593035925322</v>
      </c>
      <c r="F28" s="55">
        <f>SUM(F10, F27)</f>
        <v>232948</v>
      </c>
      <c r="G28" s="181"/>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62.055</v>
      </c>
      <c r="F31" s="106">
        <v>12559</v>
      </c>
      <c r="G31" s="107">
        <v>2.5499999999999998</v>
      </c>
      <c r="H31" s="107">
        <v>3.96</v>
      </c>
      <c r="I31" s="107">
        <v>4.29</v>
      </c>
      <c r="J31" s="107">
        <v>4.3</v>
      </c>
      <c r="K31" s="107">
        <v>4.26</v>
      </c>
      <c r="L31" s="107">
        <v>4.21</v>
      </c>
      <c r="M31" s="108">
        <v>7.43</v>
      </c>
    </row>
    <row r="32" spans="1:15" ht="31.5" customHeight="1">
      <c r="A32" s="217" t="s">
        <v>31</v>
      </c>
      <c r="B32" s="218"/>
      <c r="C32" s="218"/>
      <c r="D32" s="219"/>
      <c r="E32" s="115">
        <f>E28+E31</f>
        <v>310.1609303592532</v>
      </c>
      <c r="F32" s="116">
        <f>F28+F31</f>
        <v>245507</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78" t="s">
        <v>49</v>
      </c>
      <c r="B35" s="179"/>
      <c r="C35" s="179"/>
      <c r="D35" s="179"/>
      <c r="E35" s="179"/>
      <c r="F35" s="179"/>
      <c r="G35" s="179"/>
      <c r="H35" s="179"/>
      <c r="I35" s="179"/>
      <c r="J35" s="179"/>
      <c r="K35" s="179"/>
      <c r="L35" s="179"/>
      <c r="M35" s="180"/>
    </row>
    <row r="36" spans="1:13" ht="22.5" customHeight="1">
      <c r="B36" s="11"/>
      <c r="C36" s="11"/>
      <c r="D36" s="11"/>
      <c r="E36" s="206" t="s">
        <v>46</v>
      </c>
      <c r="F36" s="207"/>
      <c r="G36" s="89">
        <f>($E$10*G10+$E$21*G21+$E$25*G25+$E$31*G31)/$E$32</f>
        <v>4.023990495662118</v>
      </c>
      <c r="H36" s="89">
        <f t="shared" ref="H36:M36" si="1">($E$10*H10+$E$21*H21+$E$25*H25+$E$31*H31)/$E$32</f>
        <v>6.0016333972867626</v>
      </c>
      <c r="I36" s="89">
        <f t="shared" si="1"/>
        <v>5.7337925356136914</v>
      </c>
      <c r="J36" s="89">
        <f t="shared" si="1"/>
        <v>5.4916997042564324</v>
      </c>
      <c r="K36" s="89">
        <f t="shared" si="1"/>
        <v>4.6600855853701324</v>
      </c>
      <c r="L36" s="89">
        <f t="shared" si="1"/>
        <v>3.91299619046438</v>
      </c>
      <c r="M36" s="89">
        <f t="shared" si="1"/>
        <v>5.5593973479049019</v>
      </c>
    </row>
    <row r="37" spans="1:13" ht="16.5" customHeight="1">
      <c r="B37" s="10"/>
      <c r="C37" s="10"/>
      <c r="D37" s="10"/>
      <c r="E37" s="16"/>
      <c r="F37" s="119" t="s">
        <v>54</v>
      </c>
      <c r="G37" s="90"/>
      <c r="H37" s="90">
        <f>H36-'JUN-2015'!H36</f>
        <v>0.44272594421281575</v>
      </c>
      <c r="I37" s="90">
        <f>I36-'JUN-2015'!I36</f>
        <v>-0.24066833868321158</v>
      </c>
      <c r="J37" s="90">
        <f>J36-'JUN-2015'!J36</f>
        <v>-0.35344751221276116</v>
      </c>
      <c r="K37" s="90">
        <f>K36-'JUN-2015'!K36</f>
        <v>-9.0565461330759156E-2</v>
      </c>
      <c r="L37" s="90">
        <f>L36-'JUN-2015'!L36</f>
        <v>-6.4665682834451399E-2</v>
      </c>
      <c r="M37" s="90">
        <f>M36-'JUN-2015'!M36</f>
        <v>1.4848114883691643E-2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82</v>
      </c>
      <c r="B41" s="92"/>
      <c r="C41" s="92"/>
      <c r="D41" s="20"/>
      <c r="E41" s="93">
        <f>E32-'DEC-2014'!E35</f>
        <v>29.454350391171999</v>
      </c>
      <c r="F41" s="94">
        <f>E41/'DEC-2014'!E35</f>
        <v>0.10492931941431946</v>
      </c>
      <c r="H41" s="6"/>
      <c r="I41" s="6"/>
      <c r="J41" s="6"/>
      <c r="K41" s="6"/>
      <c r="L41" s="6"/>
      <c r="M41" s="6"/>
    </row>
    <row r="42" spans="1:13">
      <c r="A42" s="20" t="s">
        <v>83</v>
      </c>
      <c r="B42" s="92"/>
      <c r="C42" s="92"/>
      <c r="D42" s="20"/>
      <c r="E42" s="95">
        <f>F32-'DEC-2014'!F35</f>
        <v>9624</v>
      </c>
      <c r="F42" s="94">
        <f>E42/'DEC-2014'!F35</f>
        <v>4.079988808010751E-2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P41" sqref="P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220" t="s">
        <v>84</v>
      </c>
      <c r="B1" s="220"/>
      <c r="C1" s="220"/>
      <c r="D1" s="220"/>
      <c r="E1" s="220"/>
      <c r="F1" s="220"/>
      <c r="G1" s="220"/>
      <c r="H1" s="220"/>
      <c r="I1" s="220"/>
      <c r="J1" s="220"/>
      <c r="K1" s="220"/>
      <c r="L1" s="220"/>
      <c r="M1" s="220"/>
    </row>
    <row r="2" spans="1:15" ht="24" customHeight="1">
      <c r="A2" s="221" t="s">
        <v>0</v>
      </c>
      <c r="B2" s="222" t="s">
        <v>10</v>
      </c>
      <c r="C2" s="223" t="s">
        <v>16</v>
      </c>
      <c r="D2" s="224" t="s">
        <v>35</v>
      </c>
      <c r="E2" s="225" t="s">
        <v>52</v>
      </c>
      <c r="F2" s="226" t="s">
        <v>1</v>
      </c>
      <c r="G2" s="227" t="s">
        <v>2</v>
      </c>
      <c r="H2" s="228"/>
      <c r="I2" s="228"/>
      <c r="J2" s="228"/>
      <c r="K2" s="228"/>
      <c r="L2" s="228"/>
      <c r="M2" s="229"/>
    </row>
    <row r="3" spans="1:15" ht="42.75" customHeight="1">
      <c r="A3" s="221"/>
      <c r="B3" s="222"/>
      <c r="C3" s="223"/>
      <c r="D3" s="224"/>
      <c r="E3" s="225"/>
      <c r="F3" s="226"/>
      <c r="G3" s="74" t="s">
        <v>47</v>
      </c>
      <c r="H3" s="186" t="s">
        <v>3</v>
      </c>
      <c r="I3" s="186" t="s">
        <v>4</v>
      </c>
      <c r="J3" s="186" t="s">
        <v>5</v>
      </c>
      <c r="K3" s="186" t="s">
        <v>6</v>
      </c>
      <c r="L3" s="73" t="s">
        <v>48</v>
      </c>
      <c r="M3" s="187" t="s">
        <v>7</v>
      </c>
    </row>
    <row r="4" spans="1:15" ht="26.25" customHeight="1">
      <c r="A4" s="208" t="s">
        <v>44</v>
      </c>
      <c r="B4" s="209"/>
      <c r="C4" s="209"/>
      <c r="D4" s="209"/>
      <c r="E4" s="209"/>
      <c r="F4" s="209"/>
      <c r="G4" s="209"/>
      <c r="H4" s="209"/>
      <c r="I4" s="209"/>
      <c r="J4" s="209"/>
      <c r="K4" s="209"/>
      <c r="L4" s="209"/>
      <c r="M4" s="210"/>
    </row>
    <row r="5" spans="1:15" ht="23.25" customHeight="1">
      <c r="A5" s="211" t="s">
        <v>39</v>
      </c>
      <c r="B5" s="211"/>
      <c r="C5" s="211"/>
      <c r="D5" s="211"/>
      <c r="E5" s="211"/>
      <c r="F5" s="211"/>
      <c r="G5" s="211"/>
      <c r="H5" s="211"/>
      <c r="I5" s="211"/>
      <c r="J5" s="211"/>
      <c r="K5" s="211"/>
      <c r="L5" s="211"/>
      <c r="M5" s="211"/>
    </row>
    <row r="6" spans="1:15" s="14" customFormat="1">
      <c r="A6" s="60" t="s">
        <v>59</v>
      </c>
      <c r="B6" s="12" t="s">
        <v>8</v>
      </c>
      <c r="C6" s="12" t="s">
        <v>24</v>
      </c>
      <c r="D6" s="23">
        <v>36433</v>
      </c>
      <c r="E6" s="99">
        <v>25.447515110000001</v>
      </c>
      <c r="F6" s="66">
        <v>29670</v>
      </c>
      <c r="G6" s="75">
        <v>1.2150388695272878</v>
      </c>
      <c r="H6" s="96">
        <v>1.2012780699338199</v>
      </c>
      <c r="I6" s="96">
        <v>3.3457434145511833</v>
      </c>
      <c r="J6" s="96">
        <v>3.6844031987587567</v>
      </c>
      <c r="K6" s="96">
        <v>3.5322545827996654</v>
      </c>
      <c r="L6" s="96">
        <v>3.2263578643875412</v>
      </c>
      <c r="M6" s="96">
        <v>5.4731931086552388</v>
      </c>
    </row>
    <row r="7" spans="1:15" s="2" customFormat="1" ht="12.75" customHeight="1">
      <c r="A7" s="60" t="s">
        <v>32</v>
      </c>
      <c r="B7" s="12" t="s">
        <v>8</v>
      </c>
      <c r="C7" s="12" t="s">
        <v>19</v>
      </c>
      <c r="D7" s="25">
        <v>40834</v>
      </c>
      <c r="E7" s="136">
        <v>7.2240000000000002</v>
      </c>
      <c r="F7" s="137">
        <v>5565</v>
      </c>
      <c r="G7" s="76">
        <v>-0.26</v>
      </c>
      <c r="H7" s="76">
        <v>1.1399999999999999</v>
      </c>
      <c r="I7" s="76">
        <v>3.8</v>
      </c>
      <c r="J7" s="76">
        <v>2.4900000000000002</v>
      </c>
      <c r="K7" s="76"/>
      <c r="L7" s="76"/>
      <c r="M7" s="78">
        <v>3.8</v>
      </c>
    </row>
    <row r="8" spans="1:15" s="2" customFormat="1" ht="12.75" customHeight="1">
      <c r="A8" s="60" t="s">
        <v>36</v>
      </c>
      <c r="B8" s="12" t="s">
        <v>8</v>
      </c>
      <c r="C8" s="12" t="s">
        <v>19</v>
      </c>
      <c r="D8" s="25">
        <v>36738</v>
      </c>
      <c r="E8" s="100">
        <v>75.850672000000003</v>
      </c>
      <c r="F8" s="26">
        <v>44385</v>
      </c>
      <c r="G8" s="120">
        <v>1.52</v>
      </c>
      <c r="H8" s="109">
        <v>2.9</v>
      </c>
      <c r="I8" s="109">
        <v>4.3899999999999997</v>
      </c>
      <c r="J8" s="109">
        <v>3.47</v>
      </c>
      <c r="K8" s="120">
        <v>3.35</v>
      </c>
      <c r="L8" s="120">
        <v>3.95</v>
      </c>
      <c r="M8" s="120">
        <v>4.83</v>
      </c>
    </row>
    <row r="9" spans="1:15" ht="12.75" customHeight="1">
      <c r="A9" s="61" t="s">
        <v>11</v>
      </c>
      <c r="B9" s="27" t="s">
        <v>8</v>
      </c>
      <c r="C9" s="27" t="s">
        <v>19</v>
      </c>
      <c r="D9" s="28">
        <v>37816</v>
      </c>
      <c r="E9" s="142">
        <v>28.2144055499197</v>
      </c>
      <c r="F9" s="143">
        <v>30373</v>
      </c>
      <c r="G9" s="144">
        <v>1.6509157430300903</v>
      </c>
      <c r="H9" s="144">
        <v>3.4711980852698776</v>
      </c>
      <c r="I9" s="144">
        <v>5.3103333796551411</v>
      </c>
      <c r="J9" s="144">
        <v>4.2459446988595495</v>
      </c>
      <c r="K9" s="13">
        <v>4.47888217543988</v>
      </c>
      <c r="L9" s="138">
        <v>2.82536765059751</v>
      </c>
      <c r="M9" s="13">
        <v>3.0814624694564641</v>
      </c>
    </row>
    <row r="10" spans="1:15" s="20" customFormat="1" ht="23.25" customHeight="1">
      <c r="A10" s="43" t="s">
        <v>41</v>
      </c>
      <c r="B10" s="44" t="s">
        <v>8</v>
      </c>
      <c r="C10" s="44"/>
      <c r="D10" s="45"/>
      <c r="E10" s="65">
        <f>SUM(E6:E9)</f>
        <v>136.73659265991969</v>
      </c>
      <c r="F10" s="46">
        <f>SUM(F6:F9)</f>
        <v>109993</v>
      </c>
      <c r="G10" s="130">
        <f>($E$6*G6+$E$7*G7+$E$8*G8+$E$9*G9+$E$31*G31)/($E$10+$E$31)</f>
        <v>1.4501199105333107</v>
      </c>
      <c r="H10" s="131">
        <f>($E$6*H6+$E$7*H7+$E$8*H8+$E$9*H9+$E$31*H31)/($E$10+$E$31)</f>
        <v>2.5067720503011328</v>
      </c>
      <c r="I10" s="131">
        <f>($E$6*I6+$E$7*I7+$E$8*I8+$E$9*I9+$E$31*I31)/($E$10+$E$31)</f>
        <v>4.2444688913072426</v>
      </c>
      <c r="J10" s="131">
        <f>($E$6*J6+$E$8*J8+$E$9*J9+$E$31*J31+E7*J7)/($E$6+$E$8+$E$9+$E$31+E7)</f>
        <v>3.6156816555507412</v>
      </c>
      <c r="K10" s="131">
        <f>($E$6*K6+$E$8*K8+$E$9*K9+$E$31*K31)/($E$6+$E$8+$E$9+$E$31)</f>
        <v>3.676244901191775</v>
      </c>
      <c r="L10" s="131">
        <f>($E$6*L6+$E$8*L8+$E$9*L9+$E$31*L31)/($E$6+$E$8+$E$9+$E$31)</f>
        <v>3.6810101000492215</v>
      </c>
      <c r="M10" s="132">
        <f>($E$6*M6+$E$7*M7+$E$8*M8+$E$9*M9+$E$31*M31)/($E$10+$E$31)</f>
        <v>5.3798595149025852</v>
      </c>
    </row>
    <row r="11" spans="1:15" s="21" customFormat="1" ht="12" customHeight="1">
      <c r="A11" s="57"/>
      <c r="B11" s="39"/>
      <c r="C11" s="39"/>
      <c r="D11" s="40"/>
      <c r="E11" s="41"/>
      <c r="F11" s="42"/>
      <c r="G11" s="31"/>
      <c r="H11" s="31"/>
      <c r="I11" s="31"/>
      <c r="J11" s="31"/>
      <c r="K11" s="31"/>
      <c r="L11" s="31"/>
      <c r="M11" s="111"/>
    </row>
    <row r="12" spans="1:15" ht="21" customHeight="1">
      <c r="A12" s="212" t="s">
        <v>40</v>
      </c>
      <c r="B12" s="212"/>
      <c r="C12" s="212"/>
      <c r="D12" s="212"/>
      <c r="E12" s="212"/>
      <c r="F12" s="212"/>
      <c r="G12" s="212"/>
      <c r="H12" s="212"/>
      <c r="I12" s="212"/>
      <c r="J12" s="212"/>
      <c r="K12" s="212"/>
      <c r="L12" s="212"/>
      <c r="M12" s="212"/>
    </row>
    <row r="13" spans="1:15">
      <c r="A13" s="63" t="s">
        <v>60</v>
      </c>
      <c r="B13" s="12" t="s">
        <v>8</v>
      </c>
      <c r="C13" s="12" t="s">
        <v>17</v>
      </c>
      <c r="D13" s="23">
        <v>36606</v>
      </c>
      <c r="E13" s="99">
        <v>12.31997797</v>
      </c>
      <c r="F13" s="66">
        <v>23591</v>
      </c>
      <c r="G13" s="75">
        <v>2.4378811021065374</v>
      </c>
      <c r="H13" s="96">
        <v>2.4379059008649229</v>
      </c>
      <c r="I13" s="96">
        <v>4.1981859258702015</v>
      </c>
      <c r="J13" s="96">
        <v>4.6134736017470646</v>
      </c>
      <c r="K13" s="96">
        <v>4.1863532951585514</v>
      </c>
      <c r="L13" s="96">
        <v>3.284261585556747</v>
      </c>
      <c r="M13" s="96">
        <v>5.3656843091458795</v>
      </c>
    </row>
    <row r="14" spans="1:15">
      <c r="A14" s="63" t="s">
        <v>28</v>
      </c>
      <c r="B14" s="12" t="s">
        <v>8</v>
      </c>
      <c r="C14" s="12" t="s">
        <v>18</v>
      </c>
      <c r="D14" s="23">
        <v>36091</v>
      </c>
      <c r="E14" s="100">
        <v>0.46229615999999901</v>
      </c>
      <c r="F14" s="26">
        <v>512</v>
      </c>
      <c r="G14" s="76">
        <v>-1.8752262371283579</v>
      </c>
      <c r="H14" s="76">
        <v>-2.0904685612844864</v>
      </c>
      <c r="I14" s="76">
        <v>3.0421020611476779</v>
      </c>
      <c r="J14" s="76">
        <v>3.7236851594580012</v>
      </c>
      <c r="K14" s="76">
        <v>2.9425732942216953</v>
      </c>
      <c r="L14" s="138"/>
      <c r="M14" s="76">
        <v>4.4026171591453833</v>
      </c>
      <c r="N14" s="2"/>
      <c r="O14" s="2"/>
    </row>
    <row r="15" spans="1:15" ht="13.5" customHeight="1">
      <c r="A15" s="63" t="s">
        <v>15</v>
      </c>
      <c r="B15" s="12" t="s">
        <v>8</v>
      </c>
      <c r="C15" s="12" t="s">
        <v>22</v>
      </c>
      <c r="D15" s="23">
        <v>4.1063829196259997E-2</v>
      </c>
      <c r="E15" s="100">
        <v>6.17039000000002E-2</v>
      </c>
      <c r="F15" s="26">
        <v>104</v>
      </c>
      <c r="G15" s="76">
        <v>-3.3300032096490018</v>
      </c>
      <c r="H15" s="76">
        <v>-3.0826987083535817</v>
      </c>
      <c r="I15" s="76">
        <v>1.7822798194903511</v>
      </c>
      <c r="J15" s="76">
        <v>2.3374666448564119</v>
      </c>
      <c r="K15" s="76">
        <v>1.8842309514552236</v>
      </c>
      <c r="L15" s="138"/>
      <c r="M15" s="76">
        <v>3.303212353386753</v>
      </c>
      <c r="N15" s="2"/>
      <c r="O15" s="2"/>
    </row>
    <row r="16" spans="1:15" ht="12.75" customHeight="1">
      <c r="A16" s="63" t="s">
        <v>33</v>
      </c>
      <c r="B16" s="12" t="s">
        <v>8</v>
      </c>
      <c r="C16" s="12" t="s">
        <v>17</v>
      </c>
      <c r="D16" s="23">
        <v>39514</v>
      </c>
      <c r="E16" s="100">
        <v>0.61576117000000008</v>
      </c>
      <c r="F16" s="26">
        <v>1734</v>
      </c>
      <c r="G16" s="76">
        <v>-1.8221681120225708</v>
      </c>
      <c r="H16" s="76">
        <v>-1.2247566834041046</v>
      </c>
      <c r="I16" s="76">
        <v>2.1158428692530817</v>
      </c>
      <c r="J16" s="76">
        <v>2.5894141419012806</v>
      </c>
      <c r="K16" s="76">
        <v>2.1435346610046091</v>
      </c>
      <c r="L16" s="138"/>
      <c r="M16" s="76">
        <v>4.274696726822369</v>
      </c>
      <c r="N16" s="2"/>
      <c r="O16" s="2"/>
    </row>
    <row r="17" spans="1:15" ht="12.75" customHeight="1">
      <c r="A17" s="60" t="s">
        <v>12</v>
      </c>
      <c r="B17" s="12" t="s">
        <v>8</v>
      </c>
      <c r="C17" s="12" t="s">
        <v>20</v>
      </c>
      <c r="D17" s="25">
        <v>40834</v>
      </c>
      <c r="E17" s="136">
        <v>4.1260000000000003</v>
      </c>
      <c r="F17" s="137">
        <v>3944</v>
      </c>
      <c r="G17" s="76">
        <v>0.82</v>
      </c>
      <c r="H17" s="76">
        <v>3.85</v>
      </c>
      <c r="I17" s="138">
        <v>7.27</v>
      </c>
      <c r="J17" s="138">
        <v>5.25</v>
      </c>
      <c r="K17" s="138"/>
      <c r="L17" s="138"/>
      <c r="M17" s="76">
        <v>5.42</v>
      </c>
      <c r="N17" s="84"/>
      <c r="O17" s="2"/>
    </row>
    <row r="18" spans="1:15">
      <c r="A18" s="60" t="s">
        <v>37</v>
      </c>
      <c r="B18" s="12" t="s">
        <v>8</v>
      </c>
      <c r="C18" s="12" t="s">
        <v>17</v>
      </c>
      <c r="D18" s="25">
        <v>38245</v>
      </c>
      <c r="E18" s="100">
        <v>35.827925999999998</v>
      </c>
      <c r="F18" s="26">
        <v>35557</v>
      </c>
      <c r="G18" s="120">
        <v>1.84</v>
      </c>
      <c r="H18" s="120">
        <v>3.84</v>
      </c>
      <c r="I18" s="109">
        <v>5.56</v>
      </c>
      <c r="J18" s="120">
        <v>4.68</v>
      </c>
      <c r="K18" s="109">
        <v>4.01</v>
      </c>
      <c r="L18" s="109">
        <v>3.88</v>
      </c>
      <c r="M18" s="109">
        <v>5.12</v>
      </c>
      <c r="N18" s="2"/>
      <c r="O18" s="2"/>
    </row>
    <row r="19" spans="1:15" ht="12.75" customHeight="1">
      <c r="A19" s="62" t="s">
        <v>13</v>
      </c>
      <c r="B19" s="22" t="s">
        <v>8</v>
      </c>
      <c r="C19" s="22" t="s">
        <v>21</v>
      </c>
      <c r="D19" s="23">
        <v>37834</v>
      </c>
      <c r="E19" s="142">
        <v>39.2334420551107</v>
      </c>
      <c r="F19" s="143">
        <v>40381</v>
      </c>
      <c r="G19" s="144">
        <v>2.7415312074008824</v>
      </c>
      <c r="H19" s="144">
        <v>4.4040927899809068</v>
      </c>
      <c r="I19" s="144">
        <v>7.2275018546173797</v>
      </c>
      <c r="J19" s="144">
        <v>6.2309553377517979</v>
      </c>
      <c r="K19" s="13">
        <v>5.0869048693922059</v>
      </c>
      <c r="L19" s="138">
        <v>2.978555980435571</v>
      </c>
      <c r="M19" s="13">
        <v>3.8936547310140845</v>
      </c>
      <c r="N19" s="2"/>
      <c r="O19" s="2"/>
    </row>
    <row r="20" spans="1:15" ht="12.75" customHeight="1">
      <c r="A20" s="63" t="s">
        <v>34</v>
      </c>
      <c r="B20" s="22" t="s">
        <v>8</v>
      </c>
      <c r="C20" s="22" t="s">
        <v>30</v>
      </c>
      <c r="D20" s="23">
        <v>39078</v>
      </c>
      <c r="E20" s="142">
        <v>10.839818499695401</v>
      </c>
      <c r="F20" s="143">
        <v>15255</v>
      </c>
      <c r="G20" s="144">
        <v>3.4135370207946325</v>
      </c>
      <c r="H20" s="144">
        <v>6.0315103665044889</v>
      </c>
      <c r="I20" s="144">
        <v>10.280264584931942</v>
      </c>
      <c r="J20" s="144">
        <v>8.9332837521099329</v>
      </c>
      <c r="K20" s="13">
        <v>6.9681462999563459</v>
      </c>
      <c r="L20" s="138"/>
      <c r="M20" s="13">
        <v>-7.9985321380815488E-2</v>
      </c>
      <c r="N20" s="2"/>
      <c r="O20" s="2"/>
    </row>
    <row r="21" spans="1:15" ht="12.75" customHeight="1">
      <c r="A21" s="32" t="s">
        <v>40</v>
      </c>
      <c r="B21" s="33" t="s">
        <v>8</v>
      </c>
      <c r="C21" s="33"/>
      <c r="D21" s="34"/>
      <c r="E21" s="69">
        <f>SUM(E13:E20)</f>
        <v>103.48692575480609</v>
      </c>
      <c r="F21" s="35">
        <f>SUM(F13:F20)</f>
        <v>121078</v>
      </c>
      <c r="G21" s="133">
        <f>($E$13*G13+$E$14*G14+$E$15*G15+$E$16*G16+$E$17*G17+$E$18*G18+$E$19*G19+$E$20*G20)/$E$21</f>
        <v>2.3356454607334998</v>
      </c>
      <c r="H21" s="134">
        <f>($E$13*H13+$E$14*H14+$E$15*H15+$E$16*H16+$E$17*H17+$E$18*H18+$E$19*H19+$E$20*H20)/$E$21</f>
        <v>4.056132588472706</v>
      </c>
      <c r="I21" s="134">
        <f>($E$13*I13+$E$14*I14+$E$15*I15+$E$16*I16+$E$17*I17+$E$18*I18+$E$19*I19+$E$20*I20)/$E$21</f>
        <v>6.5586642831803905</v>
      </c>
      <c r="J21" s="134">
        <f>($E$13*J13+$E$14*J14+$E$15*J15+$E$16*J16+$E$18*J18+$E$19*J19+$E$20*J20+E17*J17)/($E$21)</f>
        <v>5.7102017382333896</v>
      </c>
      <c r="K21" s="134">
        <f>($E$13*K13+$E$14*K14+$E$15*K15+$E$16*K16+$E$18*K18+$E$19*K19+$E$20*K20)/($E$21-$E$17)</f>
        <v>4.7619574675264413</v>
      </c>
      <c r="L21" s="134">
        <f>($E$13*L13+$E$19*L19+$E$18*L18)/($E$13+$E$19+$E$18)</f>
        <v>3.3912659876278597</v>
      </c>
      <c r="M21" s="135">
        <f>($E$13*M13+$E$14*M14+$E$15*M15+$E$16*M16+$E$17*M17+$E$18*M18+$E$19*M19+$E$20*M20)/$E$21</f>
        <v>4.1422893542418615</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1.1254531698617924</v>
      </c>
      <c r="F23" s="66">
        <v>665</v>
      </c>
      <c r="G23" s="75">
        <v>2.5495826433223664E-2</v>
      </c>
      <c r="H23" s="78">
        <v>-2.4999493430253317</v>
      </c>
      <c r="I23" s="78">
        <v>1.0895561454530966</v>
      </c>
      <c r="J23" s="78">
        <v>1.0532780911702622</v>
      </c>
      <c r="K23" s="78">
        <v>2.3041706249523397</v>
      </c>
      <c r="L23" s="78"/>
      <c r="M23" s="96">
        <v>3.9582279788475061</v>
      </c>
    </row>
    <row r="24" spans="1:15" ht="12.75" customHeight="1">
      <c r="A24" s="62" t="s">
        <v>14</v>
      </c>
      <c r="B24" s="22" t="s">
        <v>9</v>
      </c>
      <c r="C24" s="22" t="s">
        <v>21</v>
      </c>
      <c r="D24" s="23">
        <v>37816</v>
      </c>
      <c r="E24" s="142">
        <v>2.7107407297037001</v>
      </c>
      <c r="F24" s="143">
        <v>2333</v>
      </c>
      <c r="G24" s="13">
        <v>1.0822861306291953</v>
      </c>
      <c r="H24" s="13">
        <v>-1.040953666542388</v>
      </c>
      <c r="I24" s="13">
        <v>4.2880050930056868</v>
      </c>
      <c r="J24" s="13">
        <v>3.2344025581579228</v>
      </c>
      <c r="K24" s="13">
        <v>3.1437422546809701</v>
      </c>
      <c r="L24" s="138">
        <v>1.2598482825484814</v>
      </c>
      <c r="M24" s="13">
        <v>2.1465748480121505</v>
      </c>
    </row>
    <row r="25" spans="1:15" ht="12.75" customHeight="1">
      <c r="A25" s="32" t="s">
        <v>40</v>
      </c>
      <c r="B25" s="33" t="s">
        <v>9</v>
      </c>
      <c r="C25" s="37"/>
      <c r="D25" s="38"/>
      <c r="E25" s="70">
        <f>SUM(E23:E24)</f>
        <v>3.8361938995654925</v>
      </c>
      <c r="F25" s="36">
        <f>SUM(F23:F24)</f>
        <v>2998</v>
      </c>
      <c r="G25" s="133">
        <f>($E$23*G23+$E$24*G24)/$E$25</f>
        <v>0.77224757969169489</v>
      </c>
      <c r="H25" s="134">
        <f>($E$23*H23+$E$24*H24)/$E$25</f>
        <v>-1.468990244437568</v>
      </c>
      <c r="I25" s="134">
        <f>($E$23*I23+$E$24*I24)/$E$25</f>
        <v>3.34965197506973</v>
      </c>
      <c r="J25" s="134">
        <f>($E$23*J23+$E$24*J24)/$E$25</f>
        <v>2.594509604490379</v>
      </c>
      <c r="K25" s="134">
        <f>($E$23*K23+$E$24*K24)/$E$25</f>
        <v>2.8974307864021789</v>
      </c>
      <c r="L25" s="134">
        <f>L24</f>
        <v>1.2598482825484814</v>
      </c>
      <c r="M25" s="135">
        <f>($E$23*M23+$E$24*M24)/$E$25</f>
        <v>2.6780732060642896</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107.32311965437158</v>
      </c>
      <c r="F27" s="36">
        <f>F25+F21</f>
        <v>124076</v>
      </c>
      <c r="G27" s="86">
        <f>($E$21*G21+$E$25*G25)/$E$27</f>
        <v>2.2797628379290118</v>
      </c>
      <c r="H27" s="86">
        <f t="shared" ref="H27:M27" si="0">($E$21*H21+$E$25*H25)/$E$27</f>
        <v>3.8586407286179125</v>
      </c>
      <c r="I27" s="86">
        <f t="shared" si="0"/>
        <v>6.4439602615338938</v>
      </c>
      <c r="J27" s="86">
        <f t="shared" si="0"/>
        <v>5.5988333844725124</v>
      </c>
      <c r="K27" s="86">
        <f t="shared" si="0"/>
        <v>4.6953111950108752</v>
      </c>
      <c r="L27" s="86">
        <f>($E$21*L21+$E$25*L25)/$E$27</f>
        <v>3.3150798720547807</v>
      </c>
      <c r="M27" s="86">
        <f t="shared" si="0"/>
        <v>4.0899519168530372</v>
      </c>
    </row>
    <row r="28" spans="1:15" s="20" customFormat="1" ht="26.25" customHeight="1">
      <c r="A28" s="213" t="s">
        <v>43</v>
      </c>
      <c r="B28" s="213"/>
      <c r="C28" s="213"/>
      <c r="D28" s="213"/>
      <c r="E28" s="72">
        <f>SUM(E10,E27)</f>
        <v>244.05971231429129</v>
      </c>
      <c r="F28" s="55">
        <f>SUM(F10, F27)</f>
        <v>234069</v>
      </c>
      <c r="G28" s="185"/>
      <c r="H28" s="214"/>
      <c r="I28" s="215"/>
      <c r="J28" s="215"/>
      <c r="K28" s="215"/>
      <c r="L28" s="215"/>
      <c r="M28" s="216"/>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61.481000000000002</v>
      </c>
      <c r="F31" s="106">
        <v>12589</v>
      </c>
      <c r="G31" s="107">
        <v>1.57</v>
      </c>
      <c r="H31" s="107">
        <v>2.2799999999999998</v>
      </c>
      <c r="I31" s="107">
        <v>4</v>
      </c>
      <c r="J31" s="107">
        <v>3.61</v>
      </c>
      <c r="K31" s="107">
        <v>3.77</v>
      </c>
      <c r="L31" s="107">
        <v>3.93</v>
      </c>
      <c r="M31" s="108">
        <v>7.26</v>
      </c>
    </row>
    <row r="32" spans="1:15" ht="31.5" customHeight="1">
      <c r="A32" s="217" t="s">
        <v>31</v>
      </c>
      <c r="B32" s="218"/>
      <c r="C32" s="218"/>
      <c r="D32" s="219"/>
      <c r="E32" s="115">
        <f>E28+E31</f>
        <v>305.54071231429128</v>
      </c>
      <c r="F32" s="116">
        <f>F28+F31</f>
        <v>246658</v>
      </c>
      <c r="G32" s="117"/>
      <c r="H32" s="118"/>
      <c r="I32" s="118"/>
      <c r="J32" s="118"/>
      <c r="K32" s="118"/>
      <c r="L32" s="118"/>
      <c r="M32" s="118"/>
    </row>
    <row r="33" spans="1:13" ht="41.25" customHeight="1">
      <c r="A33" s="200" t="s">
        <v>53</v>
      </c>
      <c r="B33" s="201"/>
      <c r="C33" s="201"/>
      <c r="D33" s="201"/>
      <c r="E33" s="201"/>
      <c r="F33" s="201"/>
      <c r="G33" s="201"/>
      <c r="H33" s="201"/>
      <c r="I33" s="201"/>
      <c r="J33" s="201"/>
      <c r="K33" s="201"/>
      <c r="L33" s="201"/>
      <c r="M33" s="202"/>
    </row>
    <row r="34" spans="1:13" s="4" customFormat="1" ht="24" customHeight="1">
      <c r="A34" s="203" t="s">
        <v>29</v>
      </c>
      <c r="B34" s="204"/>
      <c r="C34" s="204"/>
      <c r="D34" s="204"/>
      <c r="E34" s="204"/>
      <c r="F34" s="204"/>
      <c r="G34" s="204"/>
      <c r="H34" s="204"/>
      <c r="I34" s="204"/>
      <c r="J34" s="204"/>
      <c r="K34" s="204"/>
      <c r="L34" s="204"/>
      <c r="M34" s="205"/>
    </row>
    <row r="35" spans="1:13" s="4" customFormat="1" ht="24" customHeight="1">
      <c r="A35" s="182" t="s">
        <v>49</v>
      </c>
      <c r="B35" s="183"/>
      <c r="C35" s="183"/>
      <c r="D35" s="183"/>
      <c r="E35" s="183"/>
      <c r="F35" s="183"/>
      <c r="G35" s="183"/>
      <c r="H35" s="183"/>
      <c r="I35" s="183"/>
      <c r="J35" s="183"/>
      <c r="K35" s="183"/>
      <c r="L35" s="183"/>
      <c r="M35" s="184"/>
    </row>
    <row r="36" spans="1:13" ht="22.5" customHeight="1">
      <c r="B36" s="11"/>
      <c r="C36" s="11"/>
      <c r="D36" s="11"/>
      <c r="E36" s="206" t="s">
        <v>46</v>
      </c>
      <c r="F36" s="207"/>
      <c r="G36" s="89">
        <f>($E$10*G10+$E$21*G21+$E$25*G25+$E$31*G31)/$E$32</f>
        <v>1.7656595786107419</v>
      </c>
      <c r="H36" s="89">
        <f t="shared" ref="H36:M36" si="1">($E$10*H10+$E$21*H21+$E$25*H25+$E$31*H31)/$E$32</f>
        <v>2.9359933822214579</v>
      </c>
      <c r="I36" s="89">
        <f t="shared" si="1"/>
        <v>4.9678621239962331</v>
      </c>
      <c r="J36" s="89">
        <f t="shared" si="1"/>
        <v>4.3111330565161081</v>
      </c>
      <c r="K36" s="89">
        <f t="shared" si="1"/>
        <v>4.053063853222894</v>
      </c>
      <c r="L36" s="89">
        <f t="shared" si="1"/>
        <v>3.6025766061170805</v>
      </c>
      <c r="M36" s="89">
        <f t="shared" si="1"/>
        <v>5.3050937327871646</v>
      </c>
    </row>
    <row r="37" spans="1:13" ht="16.5" customHeight="1">
      <c r="B37" s="10"/>
      <c r="C37" s="10"/>
      <c r="D37" s="10"/>
      <c r="E37" s="16"/>
      <c r="F37" s="119" t="s">
        <v>54</v>
      </c>
      <c r="G37" s="90"/>
      <c r="H37" s="90">
        <f>H36-'JUL-2015'!H36</f>
        <v>-3.0656400150653047</v>
      </c>
      <c r="I37" s="90">
        <f>I36-'JUL-2015'!I36</f>
        <v>-0.76593041161745834</v>
      </c>
      <c r="J37" s="90">
        <f>J36-'JUL-2015'!J36</f>
        <v>-1.1805666477403243</v>
      </c>
      <c r="K37" s="90">
        <f>K36-'JUL-2015'!K36</f>
        <v>-0.60702173214723842</v>
      </c>
      <c r="L37" s="90">
        <f>L36-'JUL-2015'!L36</f>
        <v>-0.31041958434729944</v>
      </c>
      <c r="M37" s="90">
        <f>M36-'JUL-2015'!M36</f>
        <v>-0.25430361511773736</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85</v>
      </c>
      <c r="B41" s="92"/>
      <c r="C41" s="92"/>
      <c r="D41" s="20"/>
      <c r="E41" s="93">
        <f>E32-'DEC-2014'!E35</f>
        <v>24.834132346210083</v>
      </c>
      <c r="F41" s="94">
        <f>E41/'DEC-2014'!E35</f>
        <v>8.8470075582246566E-2</v>
      </c>
      <c r="H41" s="6"/>
      <c r="I41" s="6"/>
      <c r="J41" s="6"/>
      <c r="K41" s="6"/>
      <c r="L41" s="6"/>
      <c r="M41" s="6"/>
    </row>
    <row r="42" spans="1:13">
      <c r="A42" s="20" t="s">
        <v>86</v>
      </c>
      <c r="B42" s="92"/>
      <c r="C42" s="92"/>
      <c r="D42" s="20"/>
      <c r="E42" s="95">
        <f>F32-'DEC-2014'!F35</f>
        <v>10775</v>
      </c>
      <c r="F42" s="94">
        <f>E42/'DEC-2014'!F35</f>
        <v>4.5679425817036413E-2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DEC-2014</vt:lpstr>
      <vt:lpstr>JAN-2015</vt:lpstr>
      <vt:lpstr>FEB-2015</vt:lpstr>
      <vt:lpstr>MAR-2015</vt:lpstr>
      <vt:lpstr>APR-2015</vt:lpstr>
      <vt:lpstr>MAI-2015</vt:lpstr>
      <vt:lpstr>JUN-2015</vt:lpstr>
      <vt:lpstr>JUL-2015</vt:lpstr>
      <vt:lpstr>AUG-2015</vt:lpstr>
      <vt:lpstr>SEPT-2015</vt:lpstr>
      <vt:lpstr>OKT-2015</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2015-02-24T10:12:58Z</cp:lastPrinted>
  <dcterms:created xsi:type="dcterms:W3CDTF">2007-05-09T12:50:46Z</dcterms:created>
  <dcterms:modified xsi:type="dcterms:W3CDTF">2015-11-17T09:03:07Z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