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tabRatio="599" firstSheet="2" activeTab="2"/>
  </bookViews>
  <sheets>
    <sheet name="Parametri" sheetId="1" state="hidden" r:id="rId1"/>
    <sheet name="Nosaukumi" sheetId="2" state="hidden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state="hidden" r:id="rId13"/>
    <sheet name="Ien.,Izd.(003)" sheetId="14" state="hidden" r:id="rId14"/>
    <sheet name="Neto_Aktivi(003)" sheetId="15" state="hidden" r:id="rId15"/>
    <sheet name="Portfelis(003-1)" sheetId="16" state="hidden" r:id="rId16"/>
    <sheet name="Portfelis(003-2)" sheetId="17" state="hidden" r:id="rId17"/>
    <sheet name="Aktivi_Saistibas(004)" sheetId="18" state="hidden" r:id="rId18"/>
    <sheet name="Ien.,Izd.(004)" sheetId="19" state="hidden" r:id="rId19"/>
    <sheet name="Neto_Aktivi(004)" sheetId="20" state="hidden" r:id="rId20"/>
    <sheet name="Portfelis(004-1)" sheetId="21" state="hidden" r:id="rId21"/>
    <sheet name="Portfelis(004-2)" sheetId="22" state="hidden" r:id="rId22"/>
    <sheet name="Aktivi_Saistibas(005)" sheetId="23" state="hidden" r:id="rId23"/>
    <sheet name="Ien.,Izd.(005)" sheetId="24" state="hidden" r:id="rId24"/>
    <sheet name="Neto_Aktivi(005)" sheetId="25" state="hidden" r:id="rId25"/>
    <sheet name="Portfelis(005-1)" sheetId="26" state="hidden" r:id="rId26"/>
    <sheet name="Portfelis(005-2)" sheetId="27" state="hidden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'Aktivi_Saistibas(001)'!$A$1:$F$36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'Portfelis(001-1)'!$A$1:$I$89</definedName>
    <definedName name="_xlnm.Print_Area" localSheetId="10">'Portfelis(002-1)'!$A$1:$I$86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<sst xmlns="http://schemas.openxmlformats.org/spreadsheetml/2006/main" count="2325" uniqueCount="251">
  <si>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</si>
  <si>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</si>
  <si>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</si>
  <si>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</si>
  <si>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</si>
  <si>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</si>
  <si>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</si>
  <si>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</si>
  <si>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</si>
  <si>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</si>
  <si>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</si>
  <si>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</si>
  <si>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</si>
  <si>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</si>
  <si>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</si>
  <si>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</si>
  <si>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</si>
  <si>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</si>
  <si>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</si>
  <si>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</si>
  <si>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</si>
  <si>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</si>
  <si>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</si>
  <si>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</si>
  <si>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</si>
  <si>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</si>
  <si>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</si>
  <si>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</si>
  <si>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</si>
  <si>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</si>
  <si>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</si>
  <si>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</si>
  <si>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</si>
  <si>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</si>
  <si>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</si>
  <si>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</si>
  <si>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</si>
  <si>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</si>
  <si>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</si>
  <si>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</si>
  <si>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</si>
  <si>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</si>
  <si>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</si>
  <si>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</si>
  <si>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</si>
  <si>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</si>
  <si>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</si>
  <si>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</si>
  <si>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</si>
  <si>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</si>
  <si>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</si>
  <si>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</si>
  <si>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</si>
  <si>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</si>
  <si>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</si>
  <si>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</si>
  <si>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</si>
  <si>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</si>
  <si>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</si>
  <si>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</si>
  <si>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</si>
  <si>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</si>
  <si>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</si>
  <si>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</si>
  <si>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</si>
  <si>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</si>
  <si>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</si>
  <si>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</si>
  <si>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</si>
  <si>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</si>
  <si>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</si>
  <si>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</si>
  <si>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</si>
  <si>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</si>
  <si>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</si>
  <si>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</si>
  <si>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</si>
  <si>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</si>
  <si>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</si>
  <si>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</si>
  <si>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</si>
  <si>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</si>
  <si>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</si>
  <si>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</si>
  <si>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</si>
  <si>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</si>
  <si>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</si>
  <si>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</si>
  <si>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</si>
  <si>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</si>
  <si>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</si>
  <si>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</si>
  <si>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</si>
  <si>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</si>
  <si>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</si>
  <si>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</si>
  <si>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</si>
  <si>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</si>
  <si>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</si>
  <si>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</si>
  <si>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</si>
  <si>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</si>
  <si>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</si>
  <si>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</si>
  <si>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</si>
  <si>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</si>
  <si>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</si>
  <si>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</si>
  <si>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</si>
  <si>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</si>
  <si>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</si>
  <si>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</si>
  <si>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</si>
  <si>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</si>
  <si>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</si>
  <si>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</si>
  <si>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</si>
  <si>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</si>
  <si>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</si>
  <si>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</si>
  <si>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</si>
  <si>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</si>
  <si>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</si>
  <si>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</si>
  <si>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</si>
  <si>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</si>
  <si>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</si>
  <si>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</si>
  <si>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</si>
  <si>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</si>
  <si>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</si>
  <si>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</si>
  <si>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</si>
  <si>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</si>
  <si>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</si>
  <si>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</si>
  <si>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</si>
  <si>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</si>
  <si>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</si>
  <si>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</si>
  <si>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</si>
  <si>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</si>
  <si>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</si>
  <si>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</si>
  <si>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</si>
  <si>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</si>
  <si>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</si>
  <si>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</si>
  <si>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</si>
  <si>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</si>
  <si>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</si>
  <si>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</si>
  <si>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</si>
  <si>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</si>
  <si>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</si>
  <si>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</si>
  <si>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</si>
  <si>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</si>
  <si>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</si>
  <si>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</si>
  <si>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</si>
  <si>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</si>
  <si>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</si>
  <si>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</si>
  <si>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</si>
  <si>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</si>
  <si>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</si>
  <si>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</si>
  <si>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</si>
  <si>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</si>
  <si>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</si>
  <si>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</si>
  <si>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</si>
  <si>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</si>
  <si>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</si>
  <si>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</si>
  <si>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</si>
  <si>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</si>
  <si>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</si>
  <si>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</si>
  <si>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</si>
  <si>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</si>
  <si>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</si>
  <si>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</si>
  <si>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</si>
  <si>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</si>
  <si>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</si>
  <si>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</si>
  <si>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</si>
  <si>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</si>
  <si>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</si>
  <si>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</si>
  <si>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</si>
  <si>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</si>
  <si>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</si>
  <si>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</si>
  <si>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</si>
  <si>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</si>
  <si>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</si>
  <si>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</si>
  <si>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</si>
  <si>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</si>
  <si>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</si>
  <si>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</si>
  <si>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</si>
  <si>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</si>
  <si>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</si>
  <si>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</si>
  <si>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</si>
  <si>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</si>
  <si>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</si>
  <si>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</si>
  <si>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</si>
  <si>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</si>
  <si>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Sergejs</t>
  </si>
  <si>
    <t>Medvedevs</t>
  </si>
  <si>
    <t>Sergejs Medvedevs, Aija Kļaševa, Guntars Vītols</t>
  </si>
  <si>
    <t>LHZB</t>
  </si>
  <si>
    <t>TPSA FINANCE BV</t>
  </si>
  <si>
    <t>EESTI ENERGIA AS</t>
  </si>
  <si>
    <t>KAZKOMMERTS INTL BV</t>
  </si>
  <si>
    <t>CA Preferred Fund Trust</t>
  </si>
  <si>
    <t>Holande</t>
  </si>
  <si>
    <t>Igaunija</t>
  </si>
  <si>
    <t>ASV</t>
  </si>
  <si>
    <t>Parekss banka</t>
  </si>
  <si>
    <t>Parekss Universālais pensiju plāns</t>
  </si>
  <si>
    <t>Parekss Aktīvais pensiju plāns</t>
  </si>
  <si>
    <t>KAZKOMMERTZ INTL BV</t>
  </si>
  <si>
    <t>CEMEX SA</t>
  </si>
  <si>
    <t>PEMEX PROJ</t>
  </si>
  <si>
    <t>VATTENFALL</t>
  </si>
  <si>
    <t>Meksika</t>
  </si>
  <si>
    <t>Zviedrija</t>
  </si>
  <si>
    <t>UTENOS TRIKOT</t>
  </si>
  <si>
    <t>VILNIAUS VING</t>
  </si>
  <si>
    <t>Lietuva</t>
  </si>
  <si>
    <t>Māras banka</t>
  </si>
  <si>
    <t>Unibanka</t>
  </si>
  <si>
    <t>Lateko</t>
  </si>
  <si>
    <t>Parekss</t>
  </si>
  <si>
    <t>Lietuvas Valsts</t>
  </si>
  <si>
    <t>TURANALEM FI</t>
  </si>
  <si>
    <t>MOBILE TELES</t>
  </si>
  <si>
    <t>BARCLAYS BAN</t>
  </si>
  <si>
    <t>Luksemburga</t>
  </si>
  <si>
    <t>Lielbritānija</t>
  </si>
  <si>
    <t>EESTI TELEKOM</t>
  </si>
  <si>
    <t>Lietuva Valsts</t>
  </si>
  <si>
    <t>Svetlana Korhova</t>
  </si>
  <si>
    <t>Nīderlande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</si>
</sst>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#,##0_);\(&quot;Ls&quot;#,##0\)"/>
    <numFmt numFmtId="165" formatCode="&quot;Ls&quot;#,##0_);[Red]\(&quot;Ls&quot;#,##0\)"/>
    <numFmt numFmtId="166" formatCode="&quot;Ls&quot;#,##0.00_);\(&quot;Ls&quot;#,##0.00\)"/>
    <numFmt numFmtId="167" formatCode="&quot;Ls&quot;#,##0.00_);[Red]\(&quot;Ls&quot;#,##0.00\)"/>
    <numFmt numFmtId="168" formatCode="_(&quot;Ls&quot;* #,##0_);_(&quot;Ls&quot;* \(#,##0\);_(&quot;Ls&quot;* &quot;-&quot;_);_(@_)"/>
    <numFmt numFmtId="169" formatCode="_(&quot;Ls&quot;* #,##0.00_);_(&quot;Ls&quot;* \(#,##0.00\);_(&quot;Ls&quot;* &quot;-&quot;??_);_(@_)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General;;"/>
    <numFmt numFmtId="179" formatCode=";;;"/>
    <numFmt numFmtId="180" formatCode="_-* #,##0;[Red]\-* #,##0;_-* &quot;0&quot;;_-@"/>
    <numFmt numFmtId="181" formatCode="_-* 0.0?_-%;[Red]\-* 0.0?_-%;_-* &quot;0&quot;_,_0_?_-&quot;%&quot;;_-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/>
      <protection/>
    </xf>
    <xf numFmtId="16" fontId="3" fillId="0" borderId="0" xfId="22" applyNumberFormat="1" applyFont="1" applyBorder="1" applyAlignment="1" applyProtection="1">
      <alignment horizontal="right" vertical="top"/>
      <protection/>
    </xf>
    <xf numFmtId="0" fontId="1" fillId="0" borderId="0" xfId="22" applyFont="1" applyBorder="1">
      <alignment/>
      <protection/>
    </xf>
    <xf numFmtId="16" fontId="2" fillId="0" borderId="0" xfId="22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2" applyFont="1" applyAlignment="1" applyProtection="1">
      <alignment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16" fontId="6" fillId="0" borderId="0" xfId="22" applyNumberFormat="1" applyFont="1" applyBorder="1" applyAlignment="1" applyProtection="1">
      <alignment horizontal="right"/>
      <protection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16" fontId="2" fillId="0" borderId="11" xfId="22" applyNumberFormat="1" applyFont="1" applyBorder="1" applyAlignment="1" applyProtection="1">
      <alignment horizontal="center" vertical="top"/>
      <protection/>
    </xf>
    <xf numFmtId="0" fontId="6" fillId="0" borderId="0" xfId="22" applyFont="1" applyAlignment="1" applyProtection="1">
      <alignment horizontal="right"/>
      <protection/>
    </xf>
    <xf numFmtId="16" fontId="2" fillId="0" borderId="11" xfId="2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2" applyFont="1" applyAlignment="1">
      <alignment horizontal="centerContinuous"/>
      <protection/>
    </xf>
    <xf numFmtId="0" fontId="1" fillId="0" borderId="0" xfId="22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2" applyNumberFormat="1" applyFont="1">
      <alignment/>
      <protection/>
    </xf>
    <xf numFmtId="0" fontId="15" fillId="0" borderId="0" xfId="22" applyFont="1" applyAlignment="1" applyProtection="1">
      <alignment/>
      <protection/>
    </xf>
    <xf numFmtId="2" fontId="15" fillId="0" borderId="13" xfId="22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2" applyFont="1" applyBorder="1" applyAlignment="1" applyProtection="1">
      <alignment horizontal="center" vertical="center" wrapText="1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2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2" applyNumberFormat="1" applyFont="1" applyBorder="1" applyAlignment="1" applyProtection="1">
      <alignment horizontal="center" vertical="center"/>
      <protection/>
    </xf>
    <xf numFmtId="0" fontId="3" fillId="0" borderId="21" xfId="22" applyFont="1" applyBorder="1" applyAlignment="1" applyProtection="1">
      <alignment vertical="center"/>
      <protection/>
    </xf>
    <xf numFmtId="49" fontId="3" fillId="0" borderId="21" xfId="22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2" applyNumberFormat="1" applyFont="1" applyBorder="1" applyAlignment="1" applyProtection="1">
      <alignment horizontal="center" vertical="top"/>
      <protection/>
    </xf>
    <xf numFmtId="0" fontId="3" fillId="0" borderId="0" xfId="22" applyNumberFormat="1" applyFont="1" applyBorder="1" applyAlignment="1" applyProtection="1">
      <alignment horizontal="right"/>
      <protection/>
    </xf>
    <xf numFmtId="16" fontId="2" fillId="0" borderId="0" xfId="22" applyNumberFormat="1" applyFont="1" applyBorder="1" applyAlignment="1" applyProtection="1">
      <alignment horizontal="center" vertical="top"/>
      <protection/>
    </xf>
    <xf numFmtId="49" fontId="1" fillId="0" borderId="36" xfId="22" applyNumberFormat="1" applyFont="1" applyBorder="1" applyAlignment="1" applyProtection="1">
      <alignment horizontal="center" vertical="top"/>
      <protection/>
    </xf>
    <xf numFmtId="16" fontId="2" fillId="0" borderId="0" xfId="22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2" applyNumberFormat="1" applyFont="1" applyBorder="1" applyAlignment="1" applyProtection="1">
      <alignment horizontal="right" vertical="top"/>
      <protection/>
    </xf>
    <xf numFmtId="16" fontId="2" fillId="0" borderId="0" xfId="22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3" fontId="1" fillId="3" borderId="9" xfId="15" applyNumberFormat="1" applyFont="1" applyFill="1" applyBorder="1" applyAlignment="1" applyProtection="1">
      <alignment vertical="center"/>
      <protection/>
    </xf>
    <xf numFmtId="3" fontId="1" fillId="3" borderId="12" xfId="15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2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 applyProtection="1">
      <alignment horizontal="right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5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3" fontId="1" fillId="0" borderId="36" xfId="15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2" applyNumberFormat="1" applyFont="1" applyBorder="1" applyAlignment="1" applyProtection="1">
      <alignment horizontal="right"/>
      <protection/>
    </xf>
    <xf numFmtId="0" fontId="1" fillId="0" borderId="36" xfId="22" applyFont="1" applyBorder="1" applyAlignment="1" applyProtection="1">
      <alignment/>
      <protection/>
    </xf>
    <xf numFmtId="0" fontId="6" fillId="0" borderId="0" xfId="22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3" fontId="1" fillId="4" borderId="9" xfId="15" applyNumberFormat="1" applyFont="1" applyFill="1" applyBorder="1" applyAlignment="1" applyProtection="1">
      <alignment vertical="center"/>
      <protection/>
    </xf>
    <xf numFmtId="3" fontId="1" fillId="4" borderId="12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2" applyFont="1" applyBorder="1">
      <alignment/>
      <protection/>
    </xf>
    <xf numFmtId="0" fontId="1" fillId="0" borderId="0" xfId="22" applyFont="1" applyProtection="1">
      <alignment/>
      <protection/>
    </xf>
    <xf numFmtId="0" fontId="21" fillId="0" borderId="0" xfId="22" applyFont="1" applyAlignment="1" applyProtection="1">
      <alignment/>
      <protection/>
    </xf>
    <xf numFmtId="49" fontId="9" fillId="2" borderId="37" xfId="22" applyNumberFormat="1" applyFont="1" applyFill="1" applyBorder="1" applyAlignment="1" applyProtection="1">
      <alignment horizontal="right"/>
      <protection locked="0"/>
    </xf>
    <xf numFmtId="49" fontId="9" fillId="2" borderId="0" xfId="22" applyNumberFormat="1" applyFont="1" applyFill="1" applyBorder="1" applyAlignment="1" applyProtection="1">
      <alignment horizontal="right"/>
      <protection locked="0"/>
    </xf>
    <xf numFmtId="0" fontId="6" fillId="2" borderId="37" xfId="22" applyNumberFormat="1" applyFont="1" applyFill="1" applyBorder="1" applyAlignment="1" applyProtection="1">
      <alignment horizontal="left"/>
      <protection locked="0"/>
    </xf>
    <xf numFmtId="0" fontId="21" fillId="0" borderId="0" xfId="22" applyFont="1">
      <alignment/>
      <protection/>
    </xf>
    <xf numFmtId="0" fontId="6" fillId="2" borderId="0" xfId="22" applyNumberFormat="1" applyFont="1" applyFill="1" applyAlignment="1" applyProtection="1">
      <alignment horizontal="left"/>
      <protection locked="0"/>
    </xf>
    <xf numFmtId="0" fontId="21" fillId="0" borderId="32" xfId="22" applyFont="1" applyBorder="1" applyAlignment="1" applyProtection="1">
      <alignment/>
      <protection/>
    </xf>
    <xf numFmtId="0" fontId="6" fillId="2" borderId="32" xfId="22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2" applyNumberFormat="1" applyFont="1" applyFill="1" applyBorder="1" applyAlignment="1" applyProtection="1">
      <alignment horizontal="center"/>
      <protection locked="0"/>
    </xf>
    <xf numFmtId="49" fontId="6" fillId="0" borderId="0" xfId="22" applyNumberFormat="1" applyFont="1" applyAlignment="1" applyProtection="1">
      <alignment horizontal="center"/>
      <protection/>
    </xf>
    <xf numFmtId="0" fontId="6" fillId="2" borderId="13" xfId="22" applyNumberFormat="1" applyFont="1" applyFill="1" applyBorder="1" applyAlignment="1" applyProtection="1">
      <alignment horizontal="left"/>
      <protection locked="0"/>
    </xf>
    <xf numFmtId="0" fontId="6" fillId="2" borderId="29" xfId="22" applyNumberFormat="1" applyFont="1" applyFill="1" applyBorder="1" applyAlignment="1" applyProtection="1">
      <alignment horizontal="left"/>
      <protection locked="0"/>
    </xf>
    <xf numFmtId="0" fontId="21" fillId="0" borderId="0" xfId="22" applyFont="1" applyBorder="1" applyAlignment="1" applyProtection="1">
      <alignment/>
      <protection/>
    </xf>
    <xf numFmtId="49" fontId="6" fillId="0" borderId="0" xfId="22" applyNumberFormat="1" applyFont="1" applyFill="1" applyBorder="1" applyAlignment="1" applyProtection="1">
      <alignment horizontal="right"/>
      <protection/>
    </xf>
    <xf numFmtId="49" fontId="9" fillId="2" borderId="37" xfId="22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2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22" applyFont="1" applyBorder="1" applyAlignment="1" applyProtection="1">
      <alignment horizontal="center" vertical="center" wrapText="1"/>
      <protection/>
    </xf>
    <xf numFmtId="0" fontId="1" fillId="0" borderId="34" xfId="22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28" sqref="A28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4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50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49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211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212</v>
      </c>
      <c r="F7" s="12">
        <v>6</v>
      </c>
      <c r="G7" s="57" t="s">
        <v>213</v>
      </c>
    </row>
    <row r="8" spans="1:2" ht="12.75">
      <c r="A8" s="15" t="s">
        <v>125</v>
      </c>
      <c r="B8" s="13">
        <v>3</v>
      </c>
    </row>
    <row r="9" spans="1:2" ht="12.75">
      <c r="A9" s="15" t="s">
        <v>142</v>
      </c>
      <c r="B9" s="13">
        <v>4</v>
      </c>
    </row>
    <row r="10" spans="1:2" ht="12.75">
      <c r="A10" s="16" t="s">
        <v>200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2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LOOKUP(E2,C2:D7)</f>
        <v>Akciju sabiedrība "Parekss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2003. gada 31.03.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3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2003</v>
      </c>
      <c r="C25" s="12">
        <v>8</v>
      </c>
      <c r="D25" s="12" t="s">
        <v>31</v>
      </c>
    </row>
    <row r="26" spans="1:4" ht="12.75">
      <c r="A26" s="13" t="str">
        <f>LOOKUP(H18,C18:D29)</f>
        <v>31.03.</v>
      </c>
      <c r="C26" s="12">
        <v>9</v>
      </c>
      <c r="D26" s="12" t="s">
        <v>32</v>
      </c>
    </row>
    <row r="27" spans="1:4" ht="15.75">
      <c r="A27" s="12">
        <f>LOOKUP(E2,F2:G7)</f>
        <v>40003577500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27"/>
  <sheetViews>
    <sheetView workbookViewId="0" topLeftCell="A10">
      <selection activeCell="F13" sqref="F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10" t="str">
        <f>Nosaukumi!B20</f>
        <v>Parekss Universālais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41" t="s">
        <v>11</v>
      </c>
      <c r="C10" s="445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5"/>
      <c r="F12" s="178">
        <f>'Aktivi_Saistibas(002)'!E31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'Ien.,Izd.(002)'!F35</f>
        <v>957.5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70539.54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0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71497.04</v>
      </c>
    </row>
    <row r="17" spans="2:6" ht="12.75">
      <c r="B17" s="68" t="s">
        <v>122</v>
      </c>
      <c r="C17" s="163" t="s">
        <v>132</v>
      </c>
      <c r="D17" s="69" t="s">
        <v>122</v>
      </c>
      <c r="E17" s="180">
        <f>E12+E16</f>
        <v>0</v>
      </c>
      <c r="F17" s="181">
        <f>F12+F16</f>
        <v>71497.04</v>
      </c>
    </row>
    <row r="18" spans="2:6" ht="12.75">
      <c r="B18" s="68" t="s">
        <v>133</v>
      </c>
      <c r="C18" s="163" t="s">
        <v>134</v>
      </c>
      <c r="D18" s="69" t="s">
        <v>133</v>
      </c>
      <c r="E18" s="169"/>
      <c r="F18" s="75"/>
    </row>
    <row r="19" spans="2:6" ht="12.75">
      <c r="B19" s="68" t="s">
        <v>135</v>
      </c>
      <c r="C19" s="163" t="s">
        <v>136</v>
      </c>
      <c r="D19" s="69" t="s">
        <v>135</v>
      </c>
      <c r="E19" s="169"/>
      <c r="F19" s="75">
        <v>70077.073585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180">
        <f>IF(E18=0,0,E12/E18)</f>
        <v>0</v>
      </c>
      <c r="F20" s="18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182">
        <f>IF(E19=0,0,E17/E19)</f>
        <v>0</v>
      </c>
      <c r="F21" s="183">
        <f>IF(F19=0,0,F17/F19)</f>
        <v>1.0202629239829435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Sergejs Medvedevs, Aija Kļaševa, Guntars Vītols/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fitToHeight="1" fitToWidth="1" horizontalDpi="300" verticalDpi="3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87"/>
  <sheetViews>
    <sheetView workbookViewId="0" topLeftCell="A7">
      <selection activeCell="F13" sqref="F13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10" t="str">
        <f>Nosaukumi!B20</f>
        <v>Parekss Universālais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90" t="str">
        <f>Parametri!A15</f>
        <v>2003.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91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41" t="s">
        <v>11</v>
      </c>
      <c r="C11" s="445"/>
      <c r="D11" s="65" t="s">
        <v>12</v>
      </c>
      <c r="E11" s="65" t="s">
        <v>143</v>
      </c>
      <c r="F11" s="188" t="s">
        <v>144</v>
      </c>
      <c r="G11" s="65" t="s">
        <v>146</v>
      </c>
      <c r="H11" s="184" t="s">
        <v>145</v>
      </c>
      <c r="I11" s="26"/>
    </row>
    <row r="12" spans="2:9" ht="18" customHeight="1" thickBot="1">
      <c r="B12" s="443" t="s">
        <v>13</v>
      </c>
      <c r="C12" s="446"/>
      <c r="D12" s="29" t="s">
        <v>64</v>
      </c>
      <c r="E12" s="194" t="s">
        <v>63</v>
      </c>
      <c r="F12" s="29" t="s">
        <v>66</v>
      </c>
      <c r="G12" s="67" t="s">
        <v>166</v>
      </c>
      <c r="H12" s="189" t="s">
        <v>167</v>
      </c>
      <c r="I12" s="26"/>
    </row>
    <row r="13" spans="2:9" ht="25.5" customHeight="1">
      <c r="B13" s="195">
        <v>11000</v>
      </c>
      <c r="C13" s="196" t="s">
        <v>148</v>
      </c>
      <c r="D13" s="197"/>
      <c r="E13" s="198"/>
      <c r="F13" s="199"/>
      <c r="G13" s="200"/>
      <c r="H13" s="201"/>
      <c r="I13" s="31"/>
    </row>
    <row r="14" spans="2:9" ht="25.5" customHeight="1">
      <c r="B14" s="202">
        <v>11100</v>
      </c>
      <c r="C14" s="203" t="s">
        <v>149</v>
      </c>
      <c r="D14" s="204"/>
      <c r="E14" s="205"/>
      <c r="F14" s="206"/>
      <c r="G14" s="207"/>
      <c r="H14" s="208"/>
      <c r="I14" s="52"/>
    </row>
    <row r="15" spans="2:9" ht="25.5">
      <c r="B15" s="202">
        <v>11110</v>
      </c>
      <c r="C15" s="209" t="s">
        <v>150</v>
      </c>
      <c r="D15" s="210"/>
      <c r="E15" s="211"/>
      <c r="F15" s="212"/>
      <c r="G15" s="207"/>
      <c r="H15" s="208"/>
      <c r="I15" s="53"/>
    </row>
    <row r="16" spans="2:9" ht="15">
      <c r="B16" s="213"/>
      <c r="C16" s="214" t="s">
        <v>151</v>
      </c>
      <c r="D16" s="215"/>
      <c r="E16" s="216">
        <v>27</v>
      </c>
      <c r="F16" s="217">
        <v>3025</v>
      </c>
      <c r="G16" s="217">
        <v>2954</v>
      </c>
      <c r="H16" s="235">
        <f>IF(G16=0,0,G16/'Aktivi_Saistibas(002)'!$F$19*100)</f>
        <v>4.1285295289285715</v>
      </c>
      <c r="I16" s="31"/>
    </row>
    <row r="17" spans="2:9" ht="15">
      <c r="B17" s="213"/>
      <c r="C17" s="214" t="s">
        <v>151</v>
      </c>
      <c r="D17" s="215"/>
      <c r="E17" s="216">
        <v>150</v>
      </c>
      <c r="F17" s="217">
        <v>15732</v>
      </c>
      <c r="G17" s="217">
        <v>16016</v>
      </c>
      <c r="H17" s="235">
        <f>IF(G17=0,0,G17/'Aktivi_Saistibas(002)'!$F$19*100)</f>
        <v>22.38406531324306</v>
      </c>
      <c r="I17" s="53"/>
    </row>
    <row r="18" spans="2:9" ht="15">
      <c r="B18" s="213"/>
      <c r="C18" s="214" t="s">
        <v>151</v>
      </c>
      <c r="D18" s="215"/>
      <c r="E18" s="216">
        <v>70</v>
      </c>
      <c r="F18" s="217">
        <v>7000</v>
      </c>
      <c r="G18" s="217">
        <v>7086</v>
      </c>
      <c r="H18" s="235">
        <f>IF(G18=0,0,G18/'Aktivi_Saistibas(002)'!$F$19*100)</f>
        <v>9.903439486116405</v>
      </c>
      <c r="I18" s="53"/>
    </row>
    <row r="19" spans="2:9" ht="15">
      <c r="B19" s="213"/>
      <c r="C19" s="214" t="s">
        <v>151</v>
      </c>
      <c r="D19" s="215"/>
      <c r="E19" s="216">
        <v>10</v>
      </c>
      <c r="F19" s="217">
        <v>1114</v>
      </c>
      <c r="G19" s="217">
        <v>1121</v>
      </c>
      <c r="H19" s="235">
        <f>IF(G19=0,0,G19/'Aktivi_Saistibas(002)'!$F$19*100)</f>
        <v>1.566716859149942</v>
      </c>
      <c r="I19" s="53"/>
    </row>
    <row r="20" spans="2:9" ht="15">
      <c r="B20" s="213"/>
      <c r="C20" s="214" t="s">
        <v>154</v>
      </c>
      <c r="D20" s="219">
        <v>11110</v>
      </c>
      <c r="E20" s="220">
        <f>SUM(E16:E19)</f>
        <v>257</v>
      </c>
      <c r="F20" s="220">
        <f>SUM(F16:F19)</f>
        <v>26871</v>
      </c>
      <c r="G20" s="220">
        <f>SUM(G16:G19)</f>
        <v>27177</v>
      </c>
      <c r="H20" s="236">
        <f>IF(G20=0,0,G20/'Aktivi_Saistibas(002)'!$F$19*100)</f>
        <v>37.98275118743798</v>
      </c>
      <c r="I20" s="53"/>
    </row>
    <row r="21" spans="2:9" ht="25.5">
      <c r="B21" s="202">
        <v>11120</v>
      </c>
      <c r="C21" s="223" t="s">
        <v>155</v>
      </c>
      <c r="D21" s="221"/>
      <c r="E21" s="222"/>
      <c r="F21" s="222"/>
      <c r="G21" s="207"/>
      <c r="H21" s="237"/>
      <c r="I21" s="31"/>
    </row>
    <row r="22" spans="2:9" ht="15">
      <c r="B22" s="213"/>
      <c r="C22" s="224" t="s">
        <v>217</v>
      </c>
      <c r="D22" s="210"/>
      <c r="E22" s="217">
        <v>10</v>
      </c>
      <c r="F22" s="217">
        <v>1020</v>
      </c>
      <c r="G22" s="217">
        <v>1025</v>
      </c>
      <c r="H22" s="238">
        <f>IF(G22=0,0,G22/'Aktivi_Saistibas(002)'!$F$19*100)</f>
        <v>1.4325466374921414</v>
      </c>
      <c r="I22" s="31"/>
    </row>
    <row r="23" spans="2:9" ht="15">
      <c r="B23" s="213"/>
      <c r="C23" s="224" t="s">
        <v>217</v>
      </c>
      <c r="D23" s="210"/>
      <c r="E23" s="217">
        <v>30</v>
      </c>
      <c r="F23" s="217">
        <v>3341</v>
      </c>
      <c r="G23" s="217">
        <v>3344</v>
      </c>
      <c r="H23" s="238">
        <f>IF(G23=0,0,G23/'Aktivi_Saistibas(002)'!$F$19*100)</f>
        <v>4.6735960544133865</v>
      </c>
      <c r="I23" s="31"/>
    </row>
    <row r="24" spans="2:9" ht="15">
      <c r="B24" s="213"/>
      <c r="C24" s="225" t="s">
        <v>20</v>
      </c>
      <c r="D24" s="210"/>
      <c r="E24" s="217"/>
      <c r="F24" s="217"/>
      <c r="G24" s="217"/>
      <c r="H24" s="238">
        <f>IF(G24=0,0,G24/'Aktivi_Saistibas(002)'!$F$19*100)</f>
        <v>0</v>
      </c>
      <c r="I24" s="53"/>
    </row>
    <row r="25" spans="2:9" ht="15">
      <c r="B25" s="213"/>
      <c r="C25" s="224" t="s">
        <v>154</v>
      </c>
      <c r="D25" s="219">
        <v>11120</v>
      </c>
      <c r="E25" s="220">
        <f>SUM(E22:E24)</f>
        <v>40</v>
      </c>
      <c r="F25" s="220">
        <f>SUM(F22:F24)</f>
        <v>4361</v>
      </c>
      <c r="G25" s="220">
        <f>SUM(G22:G24)</f>
        <v>4369</v>
      </c>
      <c r="H25" s="238">
        <f>IF(G25=0,0,G25/'Aktivi_Saistibas(002)'!$F$19*100)</f>
        <v>6.106142691905528</v>
      </c>
      <c r="I25" s="31"/>
    </row>
    <row r="26" spans="2:9" ht="15">
      <c r="B26" s="202">
        <v>11130</v>
      </c>
      <c r="C26" s="223" t="s">
        <v>158</v>
      </c>
      <c r="D26" s="210"/>
      <c r="E26" s="212"/>
      <c r="F26" s="212"/>
      <c r="G26" s="212"/>
      <c r="H26" s="237"/>
      <c r="I26" s="53"/>
    </row>
    <row r="27" spans="2:9" ht="15">
      <c r="B27" s="213"/>
      <c r="C27" s="225" t="s">
        <v>20</v>
      </c>
      <c r="D27" s="210"/>
      <c r="E27" s="217"/>
      <c r="F27" s="217"/>
      <c r="G27" s="217"/>
      <c r="H27" s="235">
        <f>IF(G27=0,0,G27/'Aktivi_Saistibas(002)'!$F$19*100)</f>
        <v>0</v>
      </c>
      <c r="I27" s="53"/>
    </row>
    <row r="28" spans="2:9" ht="15">
      <c r="B28" s="213"/>
      <c r="C28" s="224" t="s">
        <v>154</v>
      </c>
      <c r="D28" s="219">
        <v>11130</v>
      </c>
      <c r="E28" s="220">
        <f>SUM(E27:E27)</f>
        <v>0</v>
      </c>
      <c r="F28" s="220">
        <f>SUM(F27:F27)</f>
        <v>0</v>
      </c>
      <c r="G28" s="220">
        <f>SUM(G27:G27)</f>
        <v>0</v>
      </c>
      <c r="H28" s="235">
        <f>IF(G28=0,0,G28/'Aktivi_Saistibas(002)'!$F$19*100)</f>
        <v>0</v>
      </c>
      <c r="I28" s="53"/>
    </row>
    <row r="29" spans="2:9" ht="15">
      <c r="B29" s="166"/>
      <c r="C29" s="161" t="s">
        <v>161</v>
      </c>
      <c r="D29" s="76">
        <v>11100</v>
      </c>
      <c r="E29" s="231">
        <f>E20+E25+E28</f>
        <v>297</v>
      </c>
      <c r="F29" s="231">
        <f>F20+F25+F28</f>
        <v>31232</v>
      </c>
      <c r="G29" s="231">
        <f>G20+G25+G28</f>
        <v>31546</v>
      </c>
      <c r="H29" s="239">
        <f>IF(G29=0,0,G29/'Aktivi_Saistibas(002)'!$F$19*100)</f>
        <v>44.0888938793435</v>
      </c>
      <c r="I29" s="53"/>
    </row>
    <row r="30" spans="2:9" ht="25.5">
      <c r="B30" s="232">
        <v>11200</v>
      </c>
      <c r="C30" s="233" t="s">
        <v>162</v>
      </c>
      <c r="D30" s="240"/>
      <c r="E30" s="228"/>
      <c r="F30" s="228"/>
      <c r="G30" s="228"/>
      <c r="H30" s="234"/>
      <c r="I30" s="53"/>
    </row>
    <row r="31" spans="2:9" ht="25.5">
      <c r="B31" s="202">
        <v>11210</v>
      </c>
      <c r="C31" s="209" t="s">
        <v>163</v>
      </c>
      <c r="D31" s="210"/>
      <c r="E31" s="212"/>
      <c r="F31" s="212"/>
      <c r="G31" s="212"/>
      <c r="H31" s="226"/>
      <c r="I31" s="53"/>
    </row>
    <row r="32" spans="2:9" ht="15">
      <c r="B32" s="213"/>
      <c r="C32" s="218" t="s">
        <v>20</v>
      </c>
      <c r="D32" s="210"/>
      <c r="E32" s="217"/>
      <c r="F32" s="217"/>
      <c r="G32" s="217"/>
      <c r="H32" s="238">
        <f>IF(G32=0,0,G32/'Aktivi_Saistibas(001)'!$F$19*100)</f>
        <v>0</v>
      </c>
      <c r="I32" s="53"/>
    </row>
    <row r="33" spans="2:9" ht="15">
      <c r="B33" s="213"/>
      <c r="C33" s="214" t="s">
        <v>154</v>
      </c>
      <c r="D33" s="219">
        <v>11210</v>
      </c>
      <c r="E33" s="220">
        <f>SUM(E32:E32)</f>
        <v>0</v>
      </c>
      <c r="F33" s="220">
        <f>SUM(F32:F32)</f>
        <v>0</v>
      </c>
      <c r="G33" s="220">
        <f>SUM(G32:G32)</f>
        <v>0</v>
      </c>
      <c r="H33" s="238">
        <f>IF(G33=0,0,G33/'Aktivi_Saistibas(001)'!$F$19*100)</f>
        <v>0</v>
      </c>
      <c r="I33" s="53"/>
    </row>
    <row r="34" spans="2:9" ht="25.5">
      <c r="B34" s="202">
        <v>11220</v>
      </c>
      <c r="C34" s="209" t="s">
        <v>164</v>
      </c>
      <c r="D34" s="210"/>
      <c r="E34" s="212"/>
      <c r="F34" s="212"/>
      <c r="G34" s="212"/>
      <c r="H34" s="226"/>
      <c r="I34" s="53"/>
    </row>
    <row r="35" spans="2:9" ht="15">
      <c r="B35" s="213"/>
      <c r="C35" s="225" t="s">
        <v>20</v>
      </c>
      <c r="D35" s="210"/>
      <c r="E35" s="217"/>
      <c r="F35" s="217"/>
      <c r="G35" s="217"/>
      <c r="H35" s="238">
        <f>IF(G35=0,0,G35/'Aktivi_Saistibas(002)'!$F$19*100)</f>
        <v>0</v>
      </c>
      <c r="I35" s="53"/>
    </row>
    <row r="36" spans="2:9" ht="15">
      <c r="B36" s="213"/>
      <c r="C36" s="214" t="s">
        <v>154</v>
      </c>
      <c r="D36" s="219">
        <v>11220</v>
      </c>
      <c r="E36" s="220">
        <f>SUM(E35:E35)</f>
        <v>0</v>
      </c>
      <c r="F36" s="220">
        <f>SUM(F35:F35)</f>
        <v>0</v>
      </c>
      <c r="G36" s="220">
        <f>SUM(G35:G35)</f>
        <v>0</v>
      </c>
      <c r="H36" s="238">
        <f>IF(G36=0,0,G36/'Aktivi_Saistibas(002)'!$F$19*100)</f>
        <v>0</v>
      </c>
      <c r="I36" s="53"/>
    </row>
    <row r="37" spans="2:9" ht="15.75" thickBot="1">
      <c r="B37" s="187"/>
      <c r="C37" s="255" t="s">
        <v>165</v>
      </c>
      <c r="D37" s="81">
        <v>11200</v>
      </c>
      <c r="E37" s="256">
        <f>E33+E36</f>
        <v>0</v>
      </c>
      <c r="F37" s="256">
        <f>F33+F36</f>
        <v>0</v>
      </c>
      <c r="G37" s="256">
        <f>G33+G36</f>
        <v>0</v>
      </c>
      <c r="H37" s="257">
        <f>IF(G37=0,0,G37/'Aktivi_Saistibas(002)'!$F$19*100)</f>
        <v>0</v>
      </c>
      <c r="I37" s="53"/>
    </row>
    <row r="38" spans="2:9" ht="15.75" thickBot="1">
      <c r="B38" s="429"/>
      <c r="C38" s="430"/>
      <c r="D38" s="431"/>
      <c r="E38" s="432"/>
      <c r="F38" s="432"/>
      <c r="G38" s="432"/>
      <c r="H38" s="433"/>
      <c r="I38" s="53"/>
    </row>
    <row r="39" spans="2:9" ht="15.75" thickBot="1">
      <c r="B39" s="443" t="s">
        <v>13</v>
      </c>
      <c r="C39" s="446"/>
      <c r="D39" s="67" t="s">
        <v>64</v>
      </c>
      <c r="E39" s="242" t="s">
        <v>63</v>
      </c>
      <c r="F39" s="67" t="s">
        <v>66</v>
      </c>
      <c r="G39" s="67" t="s">
        <v>166</v>
      </c>
      <c r="H39" s="189" t="s">
        <v>167</v>
      </c>
      <c r="I39" s="53"/>
    </row>
    <row r="40" spans="2:9" ht="25.5">
      <c r="B40" s="195">
        <v>11300</v>
      </c>
      <c r="C40" s="243" t="s">
        <v>168</v>
      </c>
      <c r="D40" s="248"/>
      <c r="E40" s="246"/>
      <c r="F40" s="246"/>
      <c r="G40" s="246"/>
      <c r="H40" s="249"/>
      <c r="I40" s="53"/>
    </row>
    <row r="41" spans="2:9" ht="15">
      <c r="B41" s="213"/>
      <c r="C41" s="218" t="s">
        <v>20</v>
      </c>
      <c r="D41" s="210"/>
      <c r="E41" s="217"/>
      <c r="F41" s="217"/>
      <c r="G41" s="217"/>
      <c r="H41" s="238">
        <f>IF(G41=0,0,G41/'Aktivi_Saistibas(002)'!$F$19*100)</f>
        <v>0</v>
      </c>
      <c r="I41" s="53"/>
    </row>
    <row r="42" spans="2:9" ht="15">
      <c r="B42" s="166"/>
      <c r="C42" s="247" t="s">
        <v>154</v>
      </c>
      <c r="D42" s="76">
        <v>11300</v>
      </c>
      <c r="E42" s="230">
        <f>SUM(E41:E41)</f>
        <v>0</v>
      </c>
      <c r="F42" s="230">
        <f>SUM(F41:F41)</f>
        <v>0</v>
      </c>
      <c r="G42" s="230">
        <f>SUM(G41:G41)</f>
        <v>0</v>
      </c>
      <c r="H42" s="241">
        <f>IF(G42=0,0,G42/'Aktivi_Saistibas(002)'!$F$19*100)</f>
        <v>0</v>
      </c>
      <c r="I42" s="53"/>
    </row>
    <row r="43" spans="2:9" ht="15">
      <c r="B43" s="232">
        <v>11400</v>
      </c>
      <c r="C43" s="233" t="s">
        <v>81</v>
      </c>
      <c r="D43" s="240"/>
      <c r="E43" s="228"/>
      <c r="F43" s="228"/>
      <c r="G43" s="228"/>
      <c r="H43" s="234"/>
      <c r="I43" s="53"/>
    </row>
    <row r="44" spans="2:9" ht="15">
      <c r="B44" s="213"/>
      <c r="C44" s="218" t="s">
        <v>20</v>
      </c>
      <c r="D44" s="210"/>
      <c r="E44" s="217"/>
      <c r="F44" s="217"/>
      <c r="G44" s="217"/>
      <c r="H44" s="238">
        <f>IF(G44=0,0,G44/'Aktivi_Saistibas(002)'!$F$19*100)</f>
        <v>0</v>
      </c>
      <c r="I44" s="53"/>
    </row>
    <row r="45" spans="2:9" ht="15">
      <c r="B45" s="166"/>
      <c r="C45" s="247" t="s">
        <v>154</v>
      </c>
      <c r="D45" s="76">
        <v>11400</v>
      </c>
      <c r="E45" s="230">
        <f>SUM(E44:E44)</f>
        <v>0</v>
      </c>
      <c r="F45" s="230">
        <f>SUM(F44:F44)</f>
        <v>0</v>
      </c>
      <c r="G45" s="230">
        <f>SUM(G44:G44)</f>
        <v>0</v>
      </c>
      <c r="H45" s="241">
        <f>IF(G45=0,0,G45/'Aktivi_Saistibas(002)'!$F$19*100)</f>
        <v>0</v>
      </c>
      <c r="I45" s="53"/>
    </row>
    <row r="46" spans="2:9" ht="38.25">
      <c r="B46" s="227"/>
      <c r="C46" s="253" t="s">
        <v>174</v>
      </c>
      <c r="D46" s="78">
        <v>11000</v>
      </c>
      <c r="E46" s="250">
        <f>E29+E37+E42+E45</f>
        <v>297</v>
      </c>
      <c r="F46" s="250">
        <f>F29+F37+F42+F45</f>
        <v>31232</v>
      </c>
      <c r="G46" s="250">
        <f>G29+G37+G42+G45</f>
        <v>31546</v>
      </c>
      <c r="H46" s="251">
        <f>IF(G46=0,0,G46/'Aktivi_Saistibas(002)'!$F$19*100)</f>
        <v>44.0888938793435</v>
      </c>
      <c r="I46" s="53"/>
    </row>
    <row r="47" spans="2:9" ht="15">
      <c r="B47" s="232">
        <v>12000</v>
      </c>
      <c r="C47" s="252" t="s">
        <v>173</v>
      </c>
      <c r="D47" s="240"/>
      <c r="E47" s="228"/>
      <c r="F47" s="228"/>
      <c r="G47" s="228"/>
      <c r="H47" s="234"/>
      <c r="I47" s="53"/>
    </row>
    <row r="48" spans="2:9" ht="25.5">
      <c r="B48" s="202">
        <v>12100</v>
      </c>
      <c r="C48" s="203" t="s">
        <v>149</v>
      </c>
      <c r="D48" s="210"/>
      <c r="E48" s="212"/>
      <c r="F48" s="212"/>
      <c r="G48" s="212"/>
      <c r="H48" s="226"/>
      <c r="I48" s="53"/>
    </row>
    <row r="49" spans="2:9" ht="25.5">
      <c r="B49" s="202">
        <v>12110</v>
      </c>
      <c r="C49" s="209" t="s">
        <v>155</v>
      </c>
      <c r="D49" s="210"/>
      <c r="E49" s="212"/>
      <c r="F49" s="212"/>
      <c r="G49" s="212"/>
      <c r="H49" s="226"/>
      <c r="I49" s="53"/>
    </row>
    <row r="50" spans="2:9" ht="15">
      <c r="B50" s="213"/>
      <c r="C50" s="218" t="s">
        <v>20</v>
      </c>
      <c r="D50" s="210"/>
      <c r="E50" s="217"/>
      <c r="F50" s="217"/>
      <c r="G50" s="217"/>
      <c r="H50" s="238">
        <f>IF(G50=0,0,G50/'Aktivi_Saistibas(002)'!$F$19*100)</f>
        <v>0</v>
      </c>
      <c r="I50" s="53"/>
    </row>
    <row r="51" spans="2:9" ht="15">
      <c r="B51" s="213"/>
      <c r="C51" s="214" t="s">
        <v>154</v>
      </c>
      <c r="D51" s="219">
        <v>12110</v>
      </c>
      <c r="E51" s="220">
        <f>SUM(E50:E50)</f>
        <v>0</v>
      </c>
      <c r="F51" s="220">
        <f>SUM(F50:F50)</f>
        <v>0</v>
      </c>
      <c r="G51" s="220">
        <f>SUM(G50:G50)</f>
        <v>0</v>
      </c>
      <c r="H51" s="238">
        <f>IF(G51=0,0,G51/'Aktivi_Saistibas(002)'!$F$19*100)</f>
        <v>0</v>
      </c>
      <c r="I51" s="53"/>
    </row>
    <row r="52" spans="2:9" ht="15">
      <c r="B52" s="202">
        <v>12120</v>
      </c>
      <c r="C52" s="209" t="s">
        <v>184</v>
      </c>
      <c r="D52" s="210"/>
      <c r="E52" s="212"/>
      <c r="F52" s="212"/>
      <c r="G52" s="212"/>
      <c r="H52" s="226"/>
      <c r="I52" s="53"/>
    </row>
    <row r="53" spans="2:9" ht="15">
      <c r="B53" s="213"/>
      <c r="C53" s="218" t="s">
        <v>20</v>
      </c>
      <c r="D53" s="210"/>
      <c r="E53" s="217"/>
      <c r="F53" s="217"/>
      <c r="G53" s="217"/>
      <c r="H53" s="238">
        <f>IF(G53=0,0,G53/'Aktivi_Saistibas(002)'!$F$19*100)</f>
        <v>0</v>
      </c>
      <c r="I53" s="53"/>
    </row>
    <row r="54" spans="2:9" ht="15">
      <c r="B54" s="213"/>
      <c r="C54" s="214" t="s">
        <v>154</v>
      </c>
      <c r="D54" s="254">
        <v>12120</v>
      </c>
      <c r="E54" s="220">
        <f>SUM(E53:E53)</f>
        <v>0</v>
      </c>
      <c r="F54" s="220">
        <f>SUM(F53:F53)</f>
        <v>0</v>
      </c>
      <c r="G54" s="220">
        <f>SUM(G53:G53)</f>
        <v>0</v>
      </c>
      <c r="H54" s="238">
        <f>IF(G54=0,0,G54/'Aktivi_Saistibas(002)'!$F$19*100)</f>
        <v>0</v>
      </c>
      <c r="I54" s="53"/>
    </row>
    <row r="55" spans="2:9" ht="15">
      <c r="B55" s="166"/>
      <c r="C55" s="192" t="s">
        <v>175</v>
      </c>
      <c r="D55" s="76">
        <v>12100</v>
      </c>
      <c r="E55" s="230">
        <f>E51+E54</f>
        <v>0</v>
      </c>
      <c r="F55" s="230">
        <f>F51+F54</f>
        <v>0</v>
      </c>
      <c r="G55" s="230">
        <f>G51+G54</f>
        <v>0</v>
      </c>
      <c r="H55" s="241">
        <f>IF(G55=0,0,G55/'Aktivi_Saistibas(002)'!$F$19*100)</f>
        <v>0</v>
      </c>
      <c r="I55" s="53"/>
    </row>
    <row r="56" spans="2:9" ht="25.5">
      <c r="B56" s="232">
        <v>12200</v>
      </c>
      <c r="C56" s="233" t="s">
        <v>162</v>
      </c>
      <c r="D56" s="240"/>
      <c r="E56" s="228"/>
      <c r="F56" s="228"/>
      <c r="G56" s="228"/>
      <c r="H56" s="234"/>
      <c r="I56" s="53"/>
    </row>
    <row r="57" spans="2:9" ht="25.5">
      <c r="B57" s="202">
        <v>12210</v>
      </c>
      <c r="C57" s="209" t="s">
        <v>163</v>
      </c>
      <c r="D57" s="210"/>
      <c r="E57" s="212"/>
      <c r="F57" s="212"/>
      <c r="G57" s="212"/>
      <c r="H57" s="226"/>
      <c r="I57" s="53"/>
    </row>
    <row r="58" spans="2:9" ht="15">
      <c r="B58" s="213"/>
      <c r="C58" s="218" t="s">
        <v>20</v>
      </c>
      <c r="D58" s="210"/>
      <c r="E58" s="217"/>
      <c r="F58" s="217"/>
      <c r="G58" s="217"/>
      <c r="H58" s="238">
        <f>IF(G58=0,0,G58/'Aktivi_Saistibas(002)'!$F$19*100)</f>
        <v>0</v>
      </c>
      <c r="I58" s="53"/>
    </row>
    <row r="59" spans="2:9" ht="15">
      <c r="B59" s="213"/>
      <c r="C59" s="214" t="s">
        <v>154</v>
      </c>
      <c r="D59" s="219">
        <v>12210</v>
      </c>
      <c r="E59" s="220">
        <f>SUM(E58:E58)</f>
        <v>0</v>
      </c>
      <c r="F59" s="220">
        <f>SUM(F58:F58)</f>
        <v>0</v>
      </c>
      <c r="G59" s="220">
        <f>SUM(G58:G58)</f>
        <v>0</v>
      </c>
      <c r="H59" s="238">
        <f>IF(G59=0,0,G59/'Aktivi_Saistibas(002)'!$F$19*100)</f>
        <v>0</v>
      </c>
      <c r="I59" s="53"/>
    </row>
    <row r="60" spans="2:9" ht="25.5">
      <c r="B60" s="202">
        <v>12220</v>
      </c>
      <c r="C60" s="209" t="s">
        <v>164</v>
      </c>
      <c r="D60" s="210"/>
      <c r="E60" s="212"/>
      <c r="F60" s="212"/>
      <c r="G60" s="212"/>
      <c r="H60" s="226"/>
      <c r="I60" s="53"/>
    </row>
    <row r="61" spans="2:9" ht="15">
      <c r="B61" s="213"/>
      <c r="C61" s="218" t="s">
        <v>20</v>
      </c>
      <c r="D61" s="210"/>
      <c r="E61" s="217"/>
      <c r="F61" s="217"/>
      <c r="G61" s="217"/>
      <c r="H61" s="238">
        <f>IF(G61=0,0,G61/'Aktivi_Saistibas(002)'!$F$19*100)</f>
        <v>0</v>
      </c>
      <c r="I61" s="53"/>
    </row>
    <row r="62" spans="2:9" ht="15">
      <c r="B62" s="213"/>
      <c r="C62" s="214" t="s">
        <v>154</v>
      </c>
      <c r="D62" s="219">
        <v>12220</v>
      </c>
      <c r="E62" s="220">
        <f>SUM(E61:E61)</f>
        <v>0</v>
      </c>
      <c r="F62" s="220">
        <f>SUM(F61:F61)</f>
        <v>0</v>
      </c>
      <c r="G62" s="220">
        <f>SUM(G61:G61)</f>
        <v>0</v>
      </c>
      <c r="H62" s="238">
        <f>IF(G62=0,0,G62/'Aktivi_Saistibas(002)'!$F$19*100)</f>
        <v>0</v>
      </c>
      <c r="I62" s="53"/>
    </row>
    <row r="63" spans="2:9" ht="15">
      <c r="B63" s="166"/>
      <c r="C63" s="192" t="s">
        <v>176</v>
      </c>
      <c r="D63" s="76">
        <v>12200</v>
      </c>
      <c r="E63" s="230">
        <f>E59+E62</f>
        <v>0</v>
      </c>
      <c r="F63" s="230">
        <f>F59+F62</f>
        <v>0</v>
      </c>
      <c r="G63" s="230">
        <f>G59+G62</f>
        <v>0</v>
      </c>
      <c r="H63" s="241">
        <f>IF(G63=0,0,G63/'Aktivi_Saistibas(002)'!$F$19*100)</f>
        <v>0</v>
      </c>
      <c r="I63" s="53"/>
    </row>
    <row r="64" spans="2:9" ht="25.5">
      <c r="B64" s="202">
        <v>12300</v>
      </c>
      <c r="C64" s="203" t="s">
        <v>168</v>
      </c>
      <c r="D64" s="240"/>
      <c r="E64" s="228"/>
      <c r="F64" s="228"/>
      <c r="G64" s="228"/>
      <c r="H64" s="234"/>
      <c r="I64" s="53"/>
    </row>
    <row r="65" spans="2:9" ht="15">
      <c r="B65" s="213"/>
      <c r="C65" s="218" t="s">
        <v>20</v>
      </c>
      <c r="D65" s="210"/>
      <c r="E65" s="217"/>
      <c r="F65" s="217"/>
      <c r="G65" s="217"/>
      <c r="H65" s="238">
        <f>IF(G65=0,0,G65/'Aktivi_Saistibas(002)'!$F$19*100)</f>
        <v>0</v>
      </c>
      <c r="I65" s="53"/>
    </row>
    <row r="66" spans="2:9" ht="15">
      <c r="B66" s="166"/>
      <c r="C66" s="247" t="s">
        <v>154</v>
      </c>
      <c r="D66" s="76">
        <v>12300</v>
      </c>
      <c r="E66" s="230">
        <f>SUM(E65:E65)</f>
        <v>0</v>
      </c>
      <c r="F66" s="230">
        <f>SUM(F65:F65)</f>
        <v>0</v>
      </c>
      <c r="G66" s="230">
        <f>SUM(G65:G65)</f>
        <v>0</v>
      </c>
      <c r="H66" s="241">
        <f>IF(G66=0,0,G66/'Aktivi_Saistibas(002)'!$F$19*100)</f>
        <v>0</v>
      </c>
      <c r="I66" s="53"/>
    </row>
    <row r="67" spans="2:9" ht="15">
      <c r="B67" s="202">
        <v>12400</v>
      </c>
      <c r="C67" s="203" t="s">
        <v>81</v>
      </c>
      <c r="D67" s="210"/>
      <c r="E67" s="212"/>
      <c r="F67" s="212"/>
      <c r="G67" s="212"/>
      <c r="H67" s="226"/>
      <c r="I67" s="53"/>
    </row>
    <row r="68" spans="2:9" ht="15">
      <c r="B68" s="213"/>
      <c r="C68" s="214" t="s">
        <v>225</v>
      </c>
      <c r="D68" s="210"/>
      <c r="E68" s="217"/>
      <c r="F68" s="217"/>
      <c r="G68" s="217">
        <v>13</v>
      </c>
      <c r="H68" s="238">
        <f>IF(G68=0,0,G68/'Aktivi_Saistibas(002)'!$F$19*100)</f>
        <v>0.01816888418282716</v>
      </c>
      <c r="I68" s="53"/>
    </row>
    <row r="69" spans="2:9" ht="15">
      <c r="B69" s="213"/>
      <c r="C69" s="214" t="s">
        <v>225</v>
      </c>
      <c r="D69" s="210"/>
      <c r="E69" s="217"/>
      <c r="F69" s="217"/>
      <c r="G69" s="217">
        <v>30</v>
      </c>
      <c r="H69" s="238">
        <f>IF(G69=0,0,G69/'Aktivi_Saistibas(002)'!$F$19*100)</f>
        <v>0.04192819426806267</v>
      </c>
      <c r="I69" s="53"/>
    </row>
    <row r="70" spans="2:9" ht="15">
      <c r="B70" s="213"/>
      <c r="C70" s="214" t="s">
        <v>225</v>
      </c>
      <c r="D70" s="210"/>
      <c r="E70" s="217"/>
      <c r="F70" s="217"/>
      <c r="G70" s="217">
        <v>10</v>
      </c>
      <c r="H70" s="238">
        <f>IF(G70=0,0,G70/'Aktivi_Saistibas(002)'!$F$19*100)</f>
        <v>0.013976064756020892</v>
      </c>
      <c r="I70" s="53"/>
    </row>
    <row r="71" spans="2:9" ht="15">
      <c r="B71" s="213"/>
      <c r="C71" s="218" t="s">
        <v>20</v>
      </c>
      <c r="D71" s="210"/>
      <c r="E71" s="217"/>
      <c r="F71" s="217"/>
      <c r="G71" s="217"/>
      <c r="H71" s="238">
        <f>IF(G71=0,0,G71/'Aktivi_Saistibas(002)'!$F$19*100)</f>
        <v>0</v>
      </c>
      <c r="I71" s="53"/>
    </row>
    <row r="72" spans="2:9" ht="15.75" thickBot="1">
      <c r="B72" s="187"/>
      <c r="C72" s="263" t="s">
        <v>154</v>
      </c>
      <c r="D72" s="81">
        <v>12400</v>
      </c>
      <c r="E72" s="256">
        <f>SUM(E68:E71)</f>
        <v>0</v>
      </c>
      <c r="F72" s="256">
        <f>SUM(F68:F71)</f>
        <v>0</v>
      </c>
      <c r="G72" s="256">
        <f>SUM(G68:G71)</f>
        <v>53</v>
      </c>
      <c r="H72" s="257">
        <f>IF(G72=0,0,G72/'Aktivi_Saistibas(002)'!$F$19*100)</f>
        <v>0.07407314320691073</v>
      </c>
      <c r="I72" s="53"/>
    </row>
    <row r="73" spans="2:9" ht="15.75" thickBot="1">
      <c r="B73" s="426"/>
      <c r="C73" s="263"/>
      <c r="D73" s="426"/>
      <c r="E73" s="427"/>
      <c r="F73" s="427"/>
      <c r="G73" s="427"/>
      <c r="H73" s="428"/>
      <c r="I73" s="53"/>
    </row>
    <row r="74" spans="2:9" ht="15.75" thickBot="1">
      <c r="B74" s="443" t="s">
        <v>13</v>
      </c>
      <c r="C74" s="446"/>
      <c r="D74" s="67" t="s">
        <v>64</v>
      </c>
      <c r="E74" s="242" t="s">
        <v>63</v>
      </c>
      <c r="F74" s="67" t="s">
        <v>66</v>
      </c>
      <c r="G74" s="67" t="s">
        <v>166</v>
      </c>
      <c r="H74" s="189" t="s">
        <v>167</v>
      </c>
      <c r="I74" s="53"/>
    </row>
    <row r="75" spans="2:9" ht="25.5">
      <c r="B75" s="82"/>
      <c r="C75" s="266" t="s">
        <v>177</v>
      </c>
      <c r="D75" s="77">
        <v>12000</v>
      </c>
      <c r="E75" s="269">
        <f>E55+E63+E66+E72</f>
        <v>0</v>
      </c>
      <c r="F75" s="269">
        <f>F55+F63+F66+F72</f>
        <v>0</v>
      </c>
      <c r="G75" s="269">
        <f>G55+G63+G66+G72</f>
        <v>53</v>
      </c>
      <c r="H75" s="270">
        <f>IF(G75=0,0,G75/'Aktivi_Saistibas(002)'!$F$19*100)</f>
        <v>0.07407314320691073</v>
      </c>
      <c r="I75" s="53"/>
    </row>
    <row r="76" spans="2:9" ht="15">
      <c r="B76" s="232">
        <v>13000</v>
      </c>
      <c r="C76" s="233" t="s">
        <v>178</v>
      </c>
      <c r="D76" s="240"/>
      <c r="E76" s="228"/>
      <c r="F76" s="228"/>
      <c r="G76" s="228"/>
      <c r="H76" s="234"/>
      <c r="I76" s="53"/>
    </row>
    <row r="77" spans="2:9" ht="15">
      <c r="B77" s="213"/>
      <c r="C77" s="218" t="s">
        <v>237</v>
      </c>
      <c r="D77" s="210"/>
      <c r="E77" s="217"/>
      <c r="F77" s="217">
        <v>4000</v>
      </c>
      <c r="G77" s="217">
        <v>4042</v>
      </c>
      <c r="H77" s="238">
        <f>IF(G77=0,0,G77/'Aktivi_Saistibas(002)'!$F$19*100)</f>
        <v>5.649125374383644</v>
      </c>
      <c r="I77" s="53"/>
    </row>
    <row r="78" spans="2:9" ht="15">
      <c r="B78" s="213"/>
      <c r="C78" s="218" t="s">
        <v>238</v>
      </c>
      <c r="D78" s="210"/>
      <c r="E78" s="217"/>
      <c r="F78" s="217">
        <v>4000</v>
      </c>
      <c r="G78" s="217">
        <v>4035</v>
      </c>
      <c r="H78" s="238">
        <f>IF(G78=0,0,G78/'Aktivi_Saistibas(002)'!$F$19*100)</f>
        <v>5.639342129054429</v>
      </c>
      <c r="I78" s="53"/>
    </row>
    <row r="79" spans="2:9" ht="15">
      <c r="B79" s="213"/>
      <c r="C79" s="218" t="s">
        <v>239</v>
      </c>
      <c r="D79" s="210"/>
      <c r="E79" s="217"/>
      <c r="F79" s="217">
        <v>4000</v>
      </c>
      <c r="G79" s="217">
        <v>4030</v>
      </c>
      <c r="H79" s="238">
        <f>IF(G79=0,0,G79/'Aktivi_Saistibas(002)'!$F$19*100)</f>
        <v>5.632354096676419</v>
      </c>
      <c r="I79" s="53"/>
    </row>
    <row r="80" spans="2:9" ht="15">
      <c r="B80" s="213"/>
      <c r="C80" s="218" t="s">
        <v>217</v>
      </c>
      <c r="D80" s="210"/>
      <c r="E80" s="217"/>
      <c r="F80" s="217">
        <v>5000</v>
      </c>
      <c r="G80" s="217">
        <v>5008</v>
      </c>
      <c r="H80" s="238">
        <f>IF(G80=0,0,G80/'Aktivi_Saistibas(002)'!$F$19*100)</f>
        <v>6.999213229815263</v>
      </c>
      <c r="I80" s="53"/>
    </row>
    <row r="81" spans="2:9" ht="15">
      <c r="B81" s="213"/>
      <c r="C81" s="218" t="s">
        <v>217</v>
      </c>
      <c r="D81" s="210"/>
      <c r="E81" s="217"/>
      <c r="F81" s="217">
        <v>500</v>
      </c>
      <c r="G81" s="217">
        <v>500.61</v>
      </c>
      <c r="H81" s="238">
        <f>IF(G81=0,0,G81/'Aktivi_Saistibas(002)'!$F$19*100)</f>
        <v>0.699655777751162</v>
      </c>
      <c r="I81" s="53"/>
    </row>
    <row r="82" spans="2:9" ht="15">
      <c r="B82" s="166"/>
      <c r="C82" s="247" t="s">
        <v>154</v>
      </c>
      <c r="D82" s="80">
        <v>13000</v>
      </c>
      <c r="E82" s="271">
        <f>SUM(E77:E77)</f>
        <v>0</v>
      </c>
      <c r="F82" s="271">
        <f>SUM(F77:F81)</f>
        <v>17500</v>
      </c>
      <c r="G82" s="271">
        <f>SUM(G77:G81)</f>
        <v>17615.61</v>
      </c>
      <c r="H82" s="272">
        <f>IF(G82=0,0,G82/'Aktivi_Saistibas(002)'!$F$19*100)</f>
        <v>24.61969060768092</v>
      </c>
      <c r="I82" s="53"/>
    </row>
    <row r="83" spans="2:9" ht="26.25" thickBot="1">
      <c r="B83" s="186"/>
      <c r="C83" s="267" t="s">
        <v>181</v>
      </c>
      <c r="D83" s="79">
        <v>10000</v>
      </c>
      <c r="E83" s="273">
        <f>E46+E75+E82</f>
        <v>297</v>
      </c>
      <c r="F83" s="273">
        <f>F46+F75+F82</f>
        <v>48732</v>
      </c>
      <c r="G83" s="273">
        <f>G46+G75+G82</f>
        <v>49214.61</v>
      </c>
      <c r="H83" s="274">
        <f>IF(G83=0,0,G83/'Aktivi_Saistibas(002)'!$F$19*100)</f>
        <v>68.78265763023134</v>
      </c>
      <c r="I83" s="53"/>
    </row>
    <row r="84" s="8" customFormat="1" ht="15">
      <c r="I84" s="53"/>
    </row>
    <row r="85" ht="15">
      <c r="I85" s="53"/>
    </row>
    <row r="86" ht="15">
      <c r="I86" s="53"/>
    </row>
    <row r="87" ht="12.75">
      <c r="I87" s="8"/>
    </row>
  </sheetData>
  <mergeCells count="4">
    <mergeCell ref="B11:C11"/>
    <mergeCell ref="B12:C12"/>
    <mergeCell ref="B39:C39"/>
    <mergeCell ref="B74:C74"/>
  </mergeCells>
  <dataValidations count="1">
    <dataValidation type="decimal" allowBlank="1" showErrorMessage="1" errorTitle="Oops!" error="Šeit jāievada skatlis" sqref="I13:I86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37" max="8" man="1"/>
    <brk id="7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9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91" t="s">
        <v>182</v>
      </c>
      <c r="C1" s="214"/>
      <c r="D1" s="229"/>
      <c r="E1" s="229"/>
      <c r="F1" s="211"/>
      <c r="G1" s="211"/>
      <c r="H1" s="211"/>
      <c r="I1" s="268"/>
    </row>
    <row r="2" spans="1:9" ht="90" thickBot="1">
      <c r="A2" s="1"/>
      <c r="B2" s="441" t="s">
        <v>11</v>
      </c>
      <c r="C2" s="442"/>
      <c r="D2" s="65" t="s">
        <v>12</v>
      </c>
      <c r="E2" s="65" t="s">
        <v>198</v>
      </c>
      <c r="F2" s="65" t="s">
        <v>143</v>
      </c>
      <c r="G2" s="188" t="s">
        <v>144</v>
      </c>
      <c r="H2" s="65" t="s">
        <v>146</v>
      </c>
      <c r="I2" s="184" t="s">
        <v>145</v>
      </c>
    </row>
    <row r="3" spans="1:9" ht="13.5" thickBot="1">
      <c r="A3" s="1"/>
      <c r="B3" s="443" t="s">
        <v>13</v>
      </c>
      <c r="C3" s="444"/>
      <c r="D3" s="67" t="s">
        <v>64</v>
      </c>
      <c r="E3" s="242" t="s">
        <v>63</v>
      </c>
      <c r="F3" s="242" t="s">
        <v>66</v>
      </c>
      <c r="G3" s="67" t="s">
        <v>166</v>
      </c>
      <c r="H3" s="67" t="s">
        <v>167</v>
      </c>
      <c r="I3" s="189" t="s">
        <v>183</v>
      </c>
    </row>
    <row r="4" spans="1:9" ht="30" customHeight="1">
      <c r="A4" s="1"/>
      <c r="B4" s="195">
        <v>21000</v>
      </c>
      <c r="C4" s="196" t="s">
        <v>185</v>
      </c>
      <c r="D4" s="197"/>
      <c r="E4" s="248"/>
      <c r="F4" s="246"/>
      <c r="G4" s="246"/>
      <c r="H4" s="246"/>
      <c r="I4" s="249"/>
    </row>
    <row r="5" spans="1:9" ht="38.25">
      <c r="A5" s="1"/>
      <c r="B5" s="202">
        <v>21100</v>
      </c>
      <c r="C5" s="203" t="s">
        <v>149</v>
      </c>
      <c r="D5" s="204"/>
      <c r="E5" s="210"/>
      <c r="F5" s="212"/>
      <c r="G5" s="212"/>
      <c r="H5" s="212"/>
      <c r="I5" s="226"/>
    </row>
    <row r="6" spans="1:9" ht="25.5">
      <c r="A6" s="1"/>
      <c r="B6" s="202">
        <v>21110</v>
      </c>
      <c r="C6" s="209" t="s">
        <v>150</v>
      </c>
      <c r="D6" s="210"/>
      <c r="E6" s="210"/>
      <c r="F6" s="212"/>
      <c r="G6" s="212"/>
      <c r="H6" s="212"/>
      <c r="I6" s="226"/>
    </row>
    <row r="7" spans="1:9" ht="12.75">
      <c r="A7" s="1"/>
      <c r="B7" s="202"/>
      <c r="C7" s="214" t="s">
        <v>248</v>
      </c>
      <c r="D7" s="210"/>
      <c r="E7" s="210" t="s">
        <v>236</v>
      </c>
      <c r="F7" s="212">
        <v>7</v>
      </c>
      <c r="G7" s="212">
        <v>4850</v>
      </c>
      <c r="H7" s="212">
        <v>4933</v>
      </c>
      <c r="I7" s="238">
        <f>IF(H7=0,0,H7/'Aktivi_Saistibas(002)'!$F$19*100)</f>
        <v>6.894392744145106</v>
      </c>
    </row>
    <row r="8" spans="1:9" ht="12.75">
      <c r="A8" s="1"/>
      <c r="B8" s="202"/>
      <c r="C8" s="214" t="s">
        <v>248</v>
      </c>
      <c r="D8" s="210"/>
      <c r="E8" s="210" t="s">
        <v>236</v>
      </c>
      <c r="F8" s="212">
        <v>2</v>
      </c>
      <c r="G8" s="212">
        <v>1400</v>
      </c>
      <c r="H8" s="212">
        <v>1409</v>
      </c>
      <c r="I8" s="238">
        <f>IF(H8=0,0,H8/'Aktivi_Saistibas(002)'!$F$19*100)</f>
        <v>1.969227524123344</v>
      </c>
    </row>
    <row r="9" spans="1:9" ht="12.75">
      <c r="A9" s="1"/>
      <c r="B9" s="213"/>
      <c r="C9" s="218" t="s">
        <v>20</v>
      </c>
      <c r="D9" s="215"/>
      <c r="E9" s="277"/>
      <c r="F9" s="217"/>
      <c r="G9" s="217"/>
      <c r="H9" s="217"/>
      <c r="I9" s="238">
        <f>IF(H9=0,0,H9/'Aktivi_Saistibas(002)'!$F$19*100)</f>
        <v>0</v>
      </c>
    </row>
    <row r="10" spans="1:9" ht="12.75">
      <c r="A10" s="1"/>
      <c r="B10" s="213"/>
      <c r="C10" s="214" t="s">
        <v>154</v>
      </c>
      <c r="D10" s="219">
        <v>21110</v>
      </c>
      <c r="E10" s="301"/>
      <c r="F10" s="276">
        <f>SUM(F9:F9)</f>
        <v>0</v>
      </c>
      <c r="G10" s="276">
        <f>SUM(G7:G9)</f>
        <v>6250</v>
      </c>
      <c r="H10" s="276">
        <f>SUM(H7:H9)</f>
        <v>6342</v>
      </c>
      <c r="I10" s="238">
        <f>IF(H10=0,0,H10/'Aktivi_Saistibas(002)'!$F$19*100)</f>
        <v>8.863620268268448</v>
      </c>
    </row>
    <row r="11" spans="1:9" ht="25.5">
      <c r="A11" s="1"/>
      <c r="B11" s="202">
        <v>21120</v>
      </c>
      <c r="C11" s="223" t="s">
        <v>155</v>
      </c>
      <c r="D11" s="221"/>
      <c r="E11" s="210"/>
      <c r="F11" s="212"/>
      <c r="G11" s="212"/>
      <c r="H11" s="212"/>
      <c r="I11" s="226"/>
    </row>
    <row r="12" spans="1:9" ht="12.75">
      <c r="A12" s="1"/>
      <c r="B12" s="213"/>
      <c r="C12" s="224" t="s">
        <v>218</v>
      </c>
      <c r="D12" s="210"/>
      <c r="E12" s="277" t="s">
        <v>222</v>
      </c>
      <c r="F12" s="217">
        <v>3</v>
      </c>
      <c r="G12" s="217">
        <v>1820</v>
      </c>
      <c r="H12" s="217">
        <v>1902</v>
      </c>
      <c r="I12" s="238">
        <f>IF(H12=0,0,H12/'Aktivi_Saistibas(002)'!$F$19*100)</f>
        <v>2.6582475165951736</v>
      </c>
    </row>
    <row r="13" spans="1:9" ht="25.5">
      <c r="A13" s="1"/>
      <c r="B13" s="213"/>
      <c r="C13" s="224" t="s">
        <v>228</v>
      </c>
      <c r="D13" s="210"/>
      <c r="E13" s="277" t="s">
        <v>222</v>
      </c>
      <c r="F13" s="217">
        <v>5</v>
      </c>
      <c r="G13" s="217">
        <v>3218</v>
      </c>
      <c r="H13" s="217">
        <v>3275</v>
      </c>
      <c r="I13" s="238">
        <f>IF(H13=0,0,H13/'Aktivi_Saistibas(002)'!$F$19*100)</f>
        <v>4.577161207596842</v>
      </c>
    </row>
    <row r="14" spans="1:9" ht="12.75">
      <c r="A14" s="1"/>
      <c r="B14" s="213"/>
      <c r="C14" s="225" t="s">
        <v>221</v>
      </c>
      <c r="D14" s="210"/>
      <c r="E14" s="277" t="s">
        <v>224</v>
      </c>
      <c r="F14" s="217">
        <v>3</v>
      </c>
      <c r="G14" s="217">
        <v>1749</v>
      </c>
      <c r="H14" s="217">
        <v>1788</v>
      </c>
      <c r="I14" s="238">
        <f>IF(H14=0,0,H14/'Aktivi_Saistibas(002)'!$F$19*100)</f>
        <v>2.4989203783765355</v>
      </c>
    </row>
    <row r="15" spans="1:9" ht="12.75">
      <c r="A15" s="1"/>
      <c r="B15" s="213"/>
      <c r="C15" s="225" t="s">
        <v>244</v>
      </c>
      <c r="D15" s="210"/>
      <c r="E15" s="277" t="s">
        <v>246</v>
      </c>
      <c r="F15" s="217">
        <v>5</v>
      </c>
      <c r="G15" s="217">
        <v>3125</v>
      </c>
      <c r="H15" s="217">
        <v>3176</v>
      </c>
      <c r="I15" s="238">
        <f>IF(H15=0,0,H15/'Aktivi_Saistibas(002)'!$F$19*100)</f>
        <v>4.438798166512235</v>
      </c>
    </row>
    <row r="16" spans="1:9" ht="12.75">
      <c r="A16" s="1"/>
      <c r="B16" s="213"/>
      <c r="C16" s="224" t="s">
        <v>154</v>
      </c>
      <c r="D16" s="219">
        <v>21120</v>
      </c>
      <c r="E16" s="301"/>
      <c r="F16" s="276">
        <f>SUM(F12:F14)</f>
        <v>11</v>
      </c>
      <c r="G16" s="276">
        <f>SUM(G12:G15)</f>
        <v>9912</v>
      </c>
      <c r="H16" s="276">
        <f>SUM(H12:H15)</f>
        <v>10141</v>
      </c>
      <c r="I16" s="238">
        <f>IF(H16=0,0,H16/'Aktivi_Saistibas(002)'!$F$19*100)</f>
        <v>14.173127269080787</v>
      </c>
    </row>
    <row r="17" spans="1:9" ht="25.5">
      <c r="A17" s="1"/>
      <c r="B17" s="202">
        <v>21130</v>
      </c>
      <c r="C17" s="223" t="s">
        <v>158</v>
      </c>
      <c r="D17" s="210"/>
      <c r="E17" s="210"/>
      <c r="F17" s="212"/>
      <c r="G17" s="212"/>
      <c r="H17" s="212"/>
      <c r="I17" s="226"/>
    </row>
    <row r="18" spans="1:9" ht="12.75">
      <c r="A18" s="1"/>
      <c r="B18" s="213"/>
      <c r="C18" s="225" t="s">
        <v>20</v>
      </c>
      <c r="D18" s="210"/>
      <c r="E18" s="277"/>
      <c r="F18" s="217"/>
      <c r="G18" s="217"/>
      <c r="H18" s="217"/>
      <c r="I18" s="238">
        <f>IF(H18=0,0,H18/'Aktivi_Saistibas(002)'!$F$19*100)</f>
        <v>0</v>
      </c>
    </row>
    <row r="19" spans="1:9" ht="12.75">
      <c r="A19" s="1"/>
      <c r="B19" s="213"/>
      <c r="C19" s="224" t="s">
        <v>154</v>
      </c>
      <c r="D19" s="219">
        <v>21130</v>
      </c>
      <c r="E19" s="301"/>
      <c r="F19" s="276">
        <f>SUM(F18:F18)</f>
        <v>0</v>
      </c>
      <c r="G19" s="276">
        <f>SUM(G18:G18)</f>
        <v>0</v>
      </c>
      <c r="H19" s="276">
        <f>SUM(H18:H18)</f>
        <v>0</v>
      </c>
      <c r="I19" s="238">
        <f>IF(H19=0,0,H19/'Aktivi_Saistibas(002)'!$F$19*100)</f>
        <v>0</v>
      </c>
    </row>
    <row r="20" spans="1:9" ht="15.75" customHeight="1">
      <c r="A20" s="1"/>
      <c r="B20" s="166"/>
      <c r="C20" s="161" t="s">
        <v>187</v>
      </c>
      <c r="D20" s="76">
        <v>21000</v>
      </c>
      <c r="E20" s="302"/>
      <c r="F20" s="278">
        <f>F10+F16+F19</f>
        <v>11</v>
      </c>
      <c r="G20" s="278">
        <f>G10+G16+G19</f>
        <v>16162</v>
      </c>
      <c r="H20" s="278">
        <f>H10+H16+H19</f>
        <v>16483</v>
      </c>
      <c r="I20" s="241">
        <f>IF(H20=0,0,H20/'Aktivi_Saistibas(002)'!$F$19*100)</f>
        <v>23.036747537349235</v>
      </c>
    </row>
    <row r="21" spans="1:9" ht="24.75" customHeight="1">
      <c r="A21" s="1"/>
      <c r="B21" s="232">
        <v>21200</v>
      </c>
      <c r="C21" s="233" t="s">
        <v>162</v>
      </c>
      <c r="D21" s="240"/>
      <c r="E21" s="240"/>
      <c r="F21" s="228"/>
      <c r="G21" s="228"/>
      <c r="H21" s="228"/>
      <c r="I21" s="234"/>
    </row>
    <row r="22" spans="1:9" ht="25.5">
      <c r="A22" s="1"/>
      <c r="B22" s="202">
        <v>21210</v>
      </c>
      <c r="C22" s="209" t="s">
        <v>163</v>
      </c>
      <c r="D22" s="210"/>
      <c r="E22" s="210"/>
      <c r="F22" s="212"/>
      <c r="G22" s="212"/>
      <c r="H22" s="212"/>
      <c r="I22" s="226"/>
    </row>
    <row r="23" spans="1:9" ht="12.75">
      <c r="A23" s="1"/>
      <c r="B23" s="213"/>
      <c r="C23" s="218" t="s">
        <v>20</v>
      </c>
      <c r="D23" s="210"/>
      <c r="E23" s="277"/>
      <c r="F23" s="217"/>
      <c r="G23" s="217"/>
      <c r="H23" s="217"/>
      <c r="I23" s="238">
        <f>IF(H23=0,0,H23/'Aktivi_Saistibas(002)'!$F$19*100)</f>
        <v>0</v>
      </c>
    </row>
    <row r="24" spans="1:9" ht="12.75">
      <c r="A24" s="1"/>
      <c r="B24" s="213"/>
      <c r="C24" s="214" t="s">
        <v>154</v>
      </c>
      <c r="D24" s="219">
        <v>21210</v>
      </c>
      <c r="E24" s="301"/>
      <c r="F24" s="276">
        <f>SUM(F23:F23)</f>
        <v>0</v>
      </c>
      <c r="G24" s="276">
        <f>SUM(G23:G23)</f>
        <v>0</v>
      </c>
      <c r="H24" s="276">
        <f>SUM(H23:H23)</f>
        <v>0</v>
      </c>
      <c r="I24" s="238">
        <f>IF(H24=0,0,H24/'Aktivi_Saistibas(002)'!$F$19*100)</f>
        <v>0</v>
      </c>
    </row>
    <row r="25" spans="1:9" ht="27" customHeight="1">
      <c r="A25" s="1"/>
      <c r="B25" s="202">
        <v>21220</v>
      </c>
      <c r="C25" s="209" t="s">
        <v>164</v>
      </c>
      <c r="D25" s="210"/>
      <c r="E25" s="210"/>
      <c r="F25" s="212"/>
      <c r="G25" s="212"/>
      <c r="H25" s="212"/>
      <c r="I25" s="226"/>
    </row>
    <row r="26" spans="1:9" ht="12.75">
      <c r="A26" s="1"/>
      <c r="B26" s="213"/>
      <c r="C26" s="225" t="s">
        <v>20</v>
      </c>
      <c r="D26" s="210"/>
      <c r="E26" s="277"/>
      <c r="F26" s="217"/>
      <c r="G26" s="217"/>
      <c r="H26" s="217"/>
      <c r="I26" s="238">
        <f>IF(H26=0,0,H26/'Aktivi_Saistibas(002)'!$F$19*100)</f>
        <v>0</v>
      </c>
    </row>
    <row r="27" spans="1:9" ht="12.75">
      <c r="A27" s="1"/>
      <c r="B27" s="213"/>
      <c r="C27" s="214" t="s">
        <v>154</v>
      </c>
      <c r="D27" s="219">
        <v>21220</v>
      </c>
      <c r="E27" s="301"/>
      <c r="F27" s="276">
        <f>SUM(F26:F26)</f>
        <v>0</v>
      </c>
      <c r="G27" s="276">
        <f>SUM(G26:G26)</f>
        <v>0</v>
      </c>
      <c r="H27" s="276">
        <f>SUM(H26:H26)</f>
        <v>0</v>
      </c>
      <c r="I27" s="238">
        <f>IF(H27=0,0,H27/'Aktivi_Saistibas(002)'!$F$19*100)</f>
        <v>0</v>
      </c>
    </row>
    <row r="28" spans="1:9" ht="12.75">
      <c r="A28" s="1"/>
      <c r="B28" s="166"/>
      <c r="C28" s="192" t="s">
        <v>188</v>
      </c>
      <c r="D28" s="76">
        <v>21200</v>
      </c>
      <c r="E28" s="302"/>
      <c r="F28" s="278">
        <f>F24+F27</f>
        <v>0</v>
      </c>
      <c r="G28" s="278">
        <f>G24+G27</f>
        <v>0</v>
      </c>
      <c r="H28" s="278">
        <f>H24+H27</f>
        <v>0</v>
      </c>
      <c r="I28" s="241">
        <f>IF(H28=0,0,H28/'Aktivi_Saistibas(002)'!$F$19*100)</f>
        <v>0</v>
      </c>
    </row>
    <row r="29" spans="1:9" ht="25.5">
      <c r="A29" s="1"/>
      <c r="B29" s="202">
        <v>21300</v>
      </c>
      <c r="C29" s="203" t="s">
        <v>168</v>
      </c>
      <c r="D29" s="210"/>
      <c r="E29" s="240"/>
      <c r="F29" s="228"/>
      <c r="G29" s="228"/>
      <c r="H29" s="228"/>
      <c r="I29" s="234"/>
    </row>
    <row r="30" spans="1:9" ht="12.75">
      <c r="A30" s="1"/>
      <c r="B30" s="213"/>
      <c r="C30" s="218" t="s">
        <v>20</v>
      </c>
      <c r="D30" s="210"/>
      <c r="E30" s="277"/>
      <c r="F30" s="217"/>
      <c r="G30" s="217"/>
      <c r="H30" s="217"/>
      <c r="I30" s="238">
        <f>IF(H30=0,0,H30/'Aktivi_Saistibas(002)'!$F$19*100)</f>
        <v>0</v>
      </c>
    </row>
    <row r="31" spans="1:9" ht="12.75">
      <c r="A31" s="1"/>
      <c r="B31" s="166"/>
      <c r="C31" s="247" t="s">
        <v>154</v>
      </c>
      <c r="D31" s="76">
        <v>21300</v>
      </c>
      <c r="E31" s="302"/>
      <c r="F31" s="278">
        <f>SUM(F30:F30)</f>
        <v>0</v>
      </c>
      <c r="G31" s="278">
        <f>SUM(G30:G30)</f>
        <v>0</v>
      </c>
      <c r="H31" s="278">
        <f>SUM(H30:H30)</f>
        <v>0</v>
      </c>
      <c r="I31" s="241">
        <f>IF(H31=0,0,H31/'Aktivi_Saistibas(002)'!$F$19*100)</f>
        <v>0</v>
      </c>
    </row>
    <row r="32" spans="1:9" ht="12.75">
      <c r="A32" s="1"/>
      <c r="B32" s="232">
        <v>21400</v>
      </c>
      <c r="C32" s="233" t="s">
        <v>81</v>
      </c>
      <c r="D32" s="240"/>
      <c r="E32" s="240"/>
      <c r="F32" s="228"/>
      <c r="G32" s="228"/>
      <c r="H32" s="228"/>
      <c r="I32" s="234"/>
    </row>
    <row r="33" spans="1:9" ht="12.75">
      <c r="A33" s="1"/>
      <c r="B33" s="213"/>
      <c r="C33" s="218" t="s">
        <v>20</v>
      </c>
      <c r="D33" s="210"/>
      <c r="E33" s="277"/>
      <c r="F33" s="217"/>
      <c r="G33" s="217"/>
      <c r="H33" s="217"/>
      <c r="I33" s="238">
        <f>IF(H33=0,0,H33/'Aktivi_Saistibas(002)'!$F$19*100)</f>
        <v>0</v>
      </c>
    </row>
    <row r="34" spans="1:9" ht="12.75">
      <c r="A34" s="1"/>
      <c r="B34" s="166"/>
      <c r="C34" s="247" t="s">
        <v>154</v>
      </c>
      <c r="D34" s="76">
        <v>21400</v>
      </c>
      <c r="E34" s="302"/>
      <c r="F34" s="278">
        <f>SUM(F33:F33)</f>
        <v>0</v>
      </c>
      <c r="G34" s="278">
        <f>SUM(G33:G33)</f>
        <v>0</v>
      </c>
      <c r="H34" s="278">
        <f>SUM(H33:H33)</f>
        <v>0</v>
      </c>
      <c r="I34" s="241">
        <f>IF(H34=0,0,H34/'Aktivi_Saistibas(002)'!$F$19*100)</f>
        <v>0</v>
      </c>
    </row>
    <row r="35" spans="1:9" ht="41.25" customHeight="1" thickBot="1">
      <c r="A35" s="1"/>
      <c r="B35" s="186"/>
      <c r="C35" s="279" t="s">
        <v>189</v>
      </c>
      <c r="D35" s="79">
        <v>21000</v>
      </c>
      <c r="E35" s="303"/>
      <c r="F35" s="281">
        <f>F20+F28+F31+F34</f>
        <v>11</v>
      </c>
      <c r="G35" s="281">
        <f>G20+G28+G31+G34</f>
        <v>16162</v>
      </c>
      <c r="H35" s="281">
        <f>H20+H28+H31+H34</f>
        <v>16483</v>
      </c>
      <c r="I35" s="274">
        <f>IF(H35=0,0,H35/'Aktivi_Saistibas(002)'!$F$19*100)</f>
        <v>23.036747537349235</v>
      </c>
    </row>
    <row r="36" spans="1:9" s="289" customFormat="1" ht="13.5" thickBot="1">
      <c r="A36" s="286"/>
      <c r="B36" s="287"/>
      <c r="C36" s="282"/>
      <c r="D36" s="283"/>
      <c r="E36" s="284"/>
      <c r="F36" s="284"/>
      <c r="G36" s="284"/>
      <c r="H36" s="284"/>
      <c r="I36" s="288"/>
    </row>
    <row r="37" spans="1:9" ht="13.5" thickBot="1">
      <c r="A37" s="1"/>
      <c r="B37" s="443" t="s">
        <v>13</v>
      </c>
      <c r="C37" s="444"/>
      <c r="D37" s="67" t="s">
        <v>64</v>
      </c>
      <c r="E37" s="242" t="s">
        <v>63</v>
      </c>
      <c r="F37" s="67" t="s">
        <v>66</v>
      </c>
      <c r="G37" s="67" t="s">
        <v>166</v>
      </c>
      <c r="H37" s="67" t="s">
        <v>167</v>
      </c>
      <c r="I37" s="189" t="s">
        <v>183</v>
      </c>
    </row>
    <row r="38" spans="1:9" ht="38.25" customHeight="1">
      <c r="A38" s="1"/>
      <c r="B38" s="202">
        <v>22000</v>
      </c>
      <c r="C38" s="252" t="s">
        <v>190</v>
      </c>
      <c r="D38" s="291"/>
      <c r="E38" s="292"/>
      <c r="F38" s="292"/>
      <c r="G38" s="292"/>
      <c r="H38" s="292"/>
      <c r="I38" s="293"/>
    </row>
    <row r="39" spans="1:9" ht="38.25">
      <c r="A39" s="1"/>
      <c r="B39" s="202">
        <v>22100</v>
      </c>
      <c r="C39" s="203" t="s">
        <v>149</v>
      </c>
      <c r="D39" s="204"/>
      <c r="E39" s="285"/>
      <c r="F39" s="285"/>
      <c r="G39" s="285"/>
      <c r="H39" s="285"/>
      <c r="I39" s="294"/>
    </row>
    <row r="40" spans="1:9" ht="25.5">
      <c r="A40" s="1"/>
      <c r="B40" s="202">
        <v>22110</v>
      </c>
      <c r="C40" s="209" t="s">
        <v>150</v>
      </c>
      <c r="D40" s="210"/>
      <c r="E40" s="285"/>
      <c r="F40" s="285"/>
      <c r="G40" s="285"/>
      <c r="H40" s="285"/>
      <c r="I40" s="294"/>
    </row>
    <row r="41" spans="1:9" ht="12.75">
      <c r="A41" s="1"/>
      <c r="B41" s="213"/>
      <c r="C41" s="218" t="s">
        <v>20</v>
      </c>
      <c r="D41" s="215"/>
      <c r="E41" s="295"/>
      <c r="F41" s="295"/>
      <c r="G41" s="295"/>
      <c r="H41" s="295"/>
      <c r="I41" s="238">
        <f>IF(H41=0,0,H41/'Aktivi_Saistibas(002)'!$F$19*100)</f>
        <v>0</v>
      </c>
    </row>
    <row r="42" spans="1:9" ht="12.75">
      <c r="A42" s="1"/>
      <c r="B42" s="213"/>
      <c r="C42" s="214" t="s">
        <v>154</v>
      </c>
      <c r="D42" s="219">
        <v>22110</v>
      </c>
      <c r="E42" s="301"/>
      <c r="F42" s="276">
        <f>SUM(F41:F41)</f>
        <v>0</v>
      </c>
      <c r="G42" s="276">
        <f>SUM(G41:G41)</f>
        <v>0</v>
      </c>
      <c r="H42" s="276">
        <f>SUM(H41:H41)</f>
        <v>0</v>
      </c>
      <c r="I42" s="238">
        <f>IF(H42=0,0,H42/'Aktivi_Saistibas(002)'!$F$19*100)</f>
        <v>0</v>
      </c>
    </row>
    <row r="43" spans="1:9" ht="25.5">
      <c r="A43" s="1"/>
      <c r="B43" s="202">
        <v>22120</v>
      </c>
      <c r="C43" s="209" t="s">
        <v>155</v>
      </c>
      <c r="D43" s="221"/>
      <c r="E43" s="285"/>
      <c r="F43" s="285"/>
      <c r="G43" s="285"/>
      <c r="H43" s="285"/>
      <c r="I43" s="294"/>
    </row>
    <row r="44" spans="1:9" ht="12.75">
      <c r="A44" s="1"/>
      <c r="B44" s="213"/>
      <c r="C44" s="218" t="s">
        <v>20</v>
      </c>
      <c r="D44" s="210"/>
      <c r="E44" s="295"/>
      <c r="F44" s="295"/>
      <c r="G44" s="295"/>
      <c r="H44" s="295"/>
      <c r="I44" s="238">
        <f>IF(H44=0,0,H44/'Aktivi_Saistibas(002)'!$F$19*100)</f>
        <v>0</v>
      </c>
    </row>
    <row r="45" spans="1:9" ht="12.75">
      <c r="A45" s="1"/>
      <c r="B45" s="213"/>
      <c r="C45" s="214" t="s">
        <v>154</v>
      </c>
      <c r="D45" s="219">
        <v>22120</v>
      </c>
      <c r="E45" s="301"/>
      <c r="F45" s="276">
        <f>SUM(F44:F44)</f>
        <v>0</v>
      </c>
      <c r="G45" s="276">
        <f>SUM(G44:G44)</f>
        <v>0</v>
      </c>
      <c r="H45" s="276">
        <f>SUM(H44:H44)</f>
        <v>0</v>
      </c>
      <c r="I45" s="238">
        <f>IF(H45=0,0,H45/'Aktivi_Saistibas(002)'!$F$19*100)</f>
        <v>0</v>
      </c>
    </row>
    <row r="46" spans="1:9" ht="25.5">
      <c r="A46" s="1"/>
      <c r="B46" s="202">
        <v>22130</v>
      </c>
      <c r="C46" s="209" t="s">
        <v>158</v>
      </c>
      <c r="D46" s="210"/>
      <c r="E46" s="285"/>
      <c r="F46" s="285"/>
      <c r="G46" s="285"/>
      <c r="H46" s="285"/>
      <c r="I46" s="294"/>
    </row>
    <row r="47" spans="1:9" ht="12.75">
      <c r="A47" s="1"/>
      <c r="B47" s="213"/>
      <c r="C47" s="218" t="s">
        <v>20</v>
      </c>
      <c r="D47" s="210"/>
      <c r="E47" s="295"/>
      <c r="F47" s="295"/>
      <c r="G47" s="295"/>
      <c r="H47" s="295"/>
      <c r="I47" s="238">
        <f>IF(H47=0,0,H47/'Aktivi_Saistibas(002)'!$F$19*100)</f>
        <v>0</v>
      </c>
    </row>
    <row r="48" spans="1:9" ht="12.75">
      <c r="A48" s="1"/>
      <c r="B48" s="213"/>
      <c r="C48" s="214" t="s">
        <v>154</v>
      </c>
      <c r="D48" s="219">
        <v>22130</v>
      </c>
      <c r="E48" s="301"/>
      <c r="F48" s="276">
        <f>SUM(F47:F47)</f>
        <v>0</v>
      </c>
      <c r="G48" s="276">
        <f>SUM(G47:G47)</f>
        <v>0</v>
      </c>
      <c r="H48" s="276">
        <f>SUM(H47:H47)</f>
        <v>0</v>
      </c>
      <c r="I48" s="238">
        <f>IF(H48=0,0,H48/'Aktivi_Saistibas(002)'!$F$19*100)</f>
        <v>0</v>
      </c>
    </row>
    <row r="49" spans="1:9" ht="12.75">
      <c r="A49" s="1"/>
      <c r="B49" s="166"/>
      <c r="C49" s="192" t="s">
        <v>191</v>
      </c>
      <c r="D49" s="76">
        <v>22100</v>
      </c>
      <c r="E49" s="302"/>
      <c r="F49" s="278">
        <f>F42+F45+F48</f>
        <v>0</v>
      </c>
      <c r="G49" s="278">
        <f>G42+G45+G48</f>
        <v>0</v>
      </c>
      <c r="H49" s="278">
        <f>H42+H45+H48</f>
        <v>0</v>
      </c>
      <c r="I49" s="241">
        <f>IF(H49=0,0,H49/'Aktivi_Saistibas(002)'!$F$19*100)</f>
        <v>0</v>
      </c>
    </row>
    <row r="50" spans="1:9" ht="25.5">
      <c r="A50" s="1"/>
      <c r="B50" s="232">
        <v>22200</v>
      </c>
      <c r="C50" s="233" t="s">
        <v>162</v>
      </c>
      <c r="D50" s="240"/>
      <c r="E50" s="296"/>
      <c r="F50" s="296"/>
      <c r="G50" s="296"/>
      <c r="H50" s="296"/>
      <c r="I50" s="297"/>
    </row>
    <row r="51" spans="1:9" ht="25.5">
      <c r="A51" s="1"/>
      <c r="B51" s="202">
        <v>22210</v>
      </c>
      <c r="C51" s="209" t="s">
        <v>163</v>
      </c>
      <c r="D51" s="210"/>
      <c r="E51" s="285"/>
      <c r="F51" s="285"/>
      <c r="G51" s="285"/>
      <c r="H51" s="285"/>
      <c r="I51" s="294"/>
    </row>
    <row r="52" spans="1:9" ht="12.75">
      <c r="A52" s="1"/>
      <c r="B52" s="213"/>
      <c r="C52" s="218" t="s">
        <v>20</v>
      </c>
      <c r="D52" s="210"/>
      <c r="E52" s="295"/>
      <c r="F52" s="295"/>
      <c r="G52" s="295"/>
      <c r="H52" s="295"/>
      <c r="I52" s="238">
        <f>IF(H52=0,0,H52/'Aktivi_Saistibas(002)'!$F$19*100)</f>
        <v>0</v>
      </c>
    </row>
    <row r="53" spans="1:9" ht="12.75">
      <c r="A53" s="1"/>
      <c r="B53" s="213"/>
      <c r="C53" s="214" t="s">
        <v>154</v>
      </c>
      <c r="D53" s="219">
        <v>22210</v>
      </c>
      <c r="E53" s="301"/>
      <c r="F53" s="276">
        <f>SUM(F52:F52)</f>
        <v>0</v>
      </c>
      <c r="G53" s="276">
        <f>SUM(G52:G52)</f>
        <v>0</v>
      </c>
      <c r="H53" s="276">
        <f>SUM(H52:H52)</f>
        <v>0</v>
      </c>
      <c r="I53" s="238">
        <f>IF(H53=0,0,H53/'Aktivi_Saistibas(002)'!$F$19*100)</f>
        <v>0</v>
      </c>
    </row>
    <row r="54" spans="1:9" ht="25.5">
      <c r="A54" s="1"/>
      <c r="B54" s="202">
        <v>22220</v>
      </c>
      <c r="C54" s="209" t="s">
        <v>164</v>
      </c>
      <c r="D54" s="210"/>
      <c r="E54" s="285"/>
      <c r="F54" s="285"/>
      <c r="G54" s="285"/>
      <c r="H54" s="285"/>
      <c r="I54" s="294"/>
    </row>
    <row r="55" spans="1:9" ht="12.75">
      <c r="A55" s="1"/>
      <c r="B55" s="213"/>
      <c r="C55" s="225" t="s">
        <v>20</v>
      </c>
      <c r="D55" s="210"/>
      <c r="E55" s="295"/>
      <c r="F55" s="295"/>
      <c r="G55" s="295"/>
      <c r="H55" s="295"/>
      <c r="I55" s="238">
        <f>IF(H55=0,0,H55/'Aktivi_Saistibas(002)'!$F$19*100)</f>
        <v>0</v>
      </c>
    </row>
    <row r="56" spans="1:9" ht="12.75">
      <c r="A56" s="1"/>
      <c r="B56" s="213"/>
      <c r="C56" s="214" t="s">
        <v>154</v>
      </c>
      <c r="D56" s="219">
        <v>22220</v>
      </c>
      <c r="E56" s="301"/>
      <c r="F56" s="276">
        <f>SUM(F55:F55)</f>
        <v>0</v>
      </c>
      <c r="G56" s="276">
        <f>SUM(G55:G55)</f>
        <v>0</v>
      </c>
      <c r="H56" s="276">
        <f>SUM(H55:H55)</f>
        <v>0</v>
      </c>
      <c r="I56" s="238">
        <f>IF(H56=0,0,H56/'Aktivi_Saistibas(002)'!$F$19*100)</f>
        <v>0</v>
      </c>
    </row>
    <row r="57" spans="1:9" ht="12.75">
      <c r="A57" s="1"/>
      <c r="B57" s="166"/>
      <c r="C57" s="192" t="s">
        <v>188</v>
      </c>
      <c r="D57" s="76">
        <v>22200</v>
      </c>
      <c r="E57" s="302"/>
      <c r="F57" s="278">
        <f>F53+F56</f>
        <v>0</v>
      </c>
      <c r="G57" s="278">
        <f>G53+G56</f>
        <v>0</v>
      </c>
      <c r="H57" s="278">
        <f>H53+H56</f>
        <v>0</v>
      </c>
      <c r="I57" s="241">
        <f>IF(H57=0,0,H57/'Aktivi_Saistibas(002)'!$F$19*100)</f>
        <v>0</v>
      </c>
    </row>
    <row r="58" spans="1:9" ht="25.5">
      <c r="A58" s="1"/>
      <c r="B58" s="202">
        <v>22300</v>
      </c>
      <c r="C58" s="203" t="s">
        <v>168</v>
      </c>
      <c r="D58" s="210"/>
      <c r="E58" s="285"/>
      <c r="F58" s="285"/>
      <c r="G58" s="285"/>
      <c r="H58" s="285"/>
      <c r="I58" s="294"/>
    </row>
    <row r="59" spans="1:9" ht="12.75">
      <c r="A59" s="1"/>
      <c r="B59" s="213"/>
      <c r="C59" s="218" t="s">
        <v>20</v>
      </c>
      <c r="D59" s="210"/>
      <c r="E59" s="295"/>
      <c r="F59" s="295"/>
      <c r="G59" s="295"/>
      <c r="H59" s="295"/>
      <c r="I59" s="238">
        <f>IF(H59=0,0,H59/'Aktivi_Saistibas(002)'!$F$19*100)</f>
        <v>0</v>
      </c>
    </row>
    <row r="60" spans="1:9" ht="12.75">
      <c r="A60" s="1"/>
      <c r="B60" s="166"/>
      <c r="C60" s="247" t="s">
        <v>154</v>
      </c>
      <c r="D60" s="76">
        <v>22300</v>
      </c>
      <c r="E60" s="302"/>
      <c r="F60" s="278">
        <f>SUM(F59:F59)</f>
        <v>0</v>
      </c>
      <c r="G60" s="278">
        <f>SUM(G59:G59)</f>
        <v>0</v>
      </c>
      <c r="H60" s="278">
        <f>SUM(H59:H59)</f>
        <v>0</v>
      </c>
      <c r="I60" s="241">
        <f>IF(H60=0,0,H60/'Aktivi_Saistibas(002)'!$F$19*100)</f>
        <v>0</v>
      </c>
    </row>
    <row r="61" spans="1:9" ht="12.75">
      <c r="A61" s="1"/>
      <c r="B61" s="232">
        <v>22400</v>
      </c>
      <c r="C61" s="233" t="s">
        <v>81</v>
      </c>
      <c r="D61" s="240"/>
      <c r="E61" s="285"/>
      <c r="F61" s="285"/>
      <c r="G61" s="285"/>
      <c r="H61" s="285"/>
      <c r="I61" s="294"/>
    </row>
    <row r="62" spans="1:9" ht="12.75">
      <c r="A62" s="1"/>
      <c r="B62" s="213"/>
      <c r="C62" s="218" t="s">
        <v>20</v>
      </c>
      <c r="D62" s="210"/>
      <c r="E62" s="277"/>
      <c r="F62" s="217"/>
      <c r="G62" s="217"/>
      <c r="H62" s="217"/>
      <c r="I62" s="238">
        <f>IF(H62=0,0,H62/'Aktivi_Saistibas(002)'!$F$19*100)</f>
        <v>0</v>
      </c>
    </row>
    <row r="63" spans="1:9" ht="12.75">
      <c r="A63" s="1"/>
      <c r="B63" s="166"/>
      <c r="C63" s="247" t="s">
        <v>154</v>
      </c>
      <c r="D63" s="76">
        <v>22400</v>
      </c>
      <c r="E63" s="302"/>
      <c r="F63" s="278">
        <f>SUM(F62:F62)</f>
        <v>0</v>
      </c>
      <c r="G63" s="278">
        <f>SUM(G62:G62)</f>
        <v>0</v>
      </c>
      <c r="H63" s="278">
        <f>SUM(H62:H62)</f>
        <v>0</v>
      </c>
      <c r="I63" s="241">
        <f>IF(H63=0,0,H63/'Aktivi_Saistibas(002)'!$F$19*100)</f>
        <v>0</v>
      </c>
    </row>
    <row r="64" spans="1:9" ht="51">
      <c r="A64" s="1"/>
      <c r="B64" s="185"/>
      <c r="C64" s="193" t="s">
        <v>192</v>
      </c>
      <c r="D64" s="78">
        <v>22000</v>
      </c>
      <c r="E64" s="304"/>
      <c r="F64" s="298">
        <f>F49+F57+F60+F63</f>
        <v>0</v>
      </c>
      <c r="G64" s="298">
        <f>G49+G57+G60+G63</f>
        <v>0</v>
      </c>
      <c r="H64" s="298">
        <f>H49+H57+H60+H63</f>
        <v>0</v>
      </c>
      <c r="I64" s="299">
        <f>IF(H64=0,0,H64/'Aktivi_Saistibas(002)'!$F$19*100)</f>
        <v>0</v>
      </c>
    </row>
    <row r="65" spans="1:9" ht="12.75">
      <c r="A65" s="1"/>
      <c r="B65" s="202">
        <v>23000</v>
      </c>
      <c r="C65" s="300" t="s">
        <v>193</v>
      </c>
      <c r="D65" s="240"/>
      <c r="E65" s="240"/>
      <c r="F65" s="228"/>
      <c r="G65" s="228"/>
      <c r="H65" s="228"/>
      <c r="I65" s="234"/>
    </row>
    <row r="66" spans="1:9" ht="38.25">
      <c r="A66" s="1"/>
      <c r="B66" s="202">
        <v>23100</v>
      </c>
      <c r="C66" s="203" t="s">
        <v>149</v>
      </c>
      <c r="D66" s="210"/>
      <c r="E66" s="210"/>
      <c r="F66" s="212"/>
      <c r="G66" s="212"/>
      <c r="H66" s="212"/>
      <c r="I66" s="226"/>
    </row>
    <row r="67" spans="1:10" ht="13.5" thickBot="1">
      <c r="A67" s="1"/>
      <c r="B67" s="218"/>
      <c r="C67" s="203"/>
      <c r="D67" s="229"/>
      <c r="E67" s="229"/>
      <c r="F67" s="211"/>
      <c r="G67" s="211"/>
      <c r="H67" s="211"/>
      <c r="I67" s="268"/>
      <c r="J67" s="354"/>
    </row>
    <row r="68" spans="1:9" ht="13.5" thickBot="1">
      <c r="A68" s="1"/>
      <c r="B68" s="443" t="s">
        <v>13</v>
      </c>
      <c r="C68" s="444"/>
      <c r="D68" s="67" t="s">
        <v>64</v>
      </c>
      <c r="E68" s="67" t="s">
        <v>63</v>
      </c>
      <c r="F68" s="67" t="s">
        <v>66</v>
      </c>
      <c r="G68" s="67" t="s">
        <v>166</v>
      </c>
      <c r="H68" s="67" t="s">
        <v>167</v>
      </c>
      <c r="I68" s="189" t="s">
        <v>183</v>
      </c>
    </row>
    <row r="69" spans="1:9" ht="25.5">
      <c r="A69" s="1"/>
      <c r="B69" s="202">
        <v>23110</v>
      </c>
      <c r="C69" s="209" t="s">
        <v>150</v>
      </c>
      <c r="D69" s="210"/>
      <c r="E69" s="210"/>
      <c r="F69" s="212"/>
      <c r="G69" s="212"/>
      <c r="H69" s="212"/>
      <c r="I69" s="226"/>
    </row>
    <row r="70" spans="1:9" ht="12.75">
      <c r="A70" s="1"/>
      <c r="B70" s="213"/>
      <c r="C70" s="218" t="s">
        <v>20</v>
      </c>
      <c r="D70" s="215"/>
      <c r="E70" s="277"/>
      <c r="F70" s="217"/>
      <c r="G70" s="217"/>
      <c r="H70" s="217"/>
      <c r="I70" s="238">
        <f>IF(H70=0,0,H70/'Aktivi_Saistibas(002)'!$F$19*100)</f>
        <v>0</v>
      </c>
    </row>
    <row r="71" spans="1:9" ht="12.75">
      <c r="A71" s="1"/>
      <c r="B71" s="213"/>
      <c r="C71" s="214" t="s">
        <v>154</v>
      </c>
      <c r="D71" s="219">
        <v>23110</v>
      </c>
      <c r="E71" s="301"/>
      <c r="F71" s="276">
        <f>SUM(F70:F70)</f>
        <v>0</v>
      </c>
      <c r="G71" s="276">
        <f>SUM(G70:G70)</f>
        <v>0</v>
      </c>
      <c r="H71" s="276">
        <f>SUM(H70:H70)</f>
        <v>0</v>
      </c>
      <c r="I71" s="238">
        <f>IF(H71=0,0,H71/'Aktivi_Saistibas(002)'!$F$19*100)</f>
        <v>0</v>
      </c>
    </row>
    <row r="72" spans="1:9" ht="25.5">
      <c r="A72" s="1"/>
      <c r="B72" s="202">
        <v>23120</v>
      </c>
      <c r="C72" s="209" t="s">
        <v>155</v>
      </c>
      <c r="D72" s="221"/>
      <c r="E72" s="210"/>
      <c r="F72" s="212"/>
      <c r="G72" s="212"/>
      <c r="H72" s="212"/>
      <c r="I72" s="226"/>
    </row>
    <row r="73" spans="1:9" ht="12.75">
      <c r="A73" s="1"/>
      <c r="B73" s="213"/>
      <c r="C73" s="218" t="s">
        <v>20</v>
      </c>
      <c r="D73" s="210"/>
      <c r="E73" s="277"/>
      <c r="F73" s="217"/>
      <c r="G73" s="217"/>
      <c r="H73" s="217"/>
      <c r="I73" s="238">
        <f>IF(H73=0,0,H73/'Aktivi_Saistibas(002)'!$F$19*100)</f>
        <v>0</v>
      </c>
    </row>
    <row r="74" spans="1:9" ht="12.75">
      <c r="A74" s="1"/>
      <c r="B74" s="213"/>
      <c r="C74" s="214" t="s">
        <v>154</v>
      </c>
      <c r="D74" s="219">
        <v>23120</v>
      </c>
      <c r="E74" s="301"/>
      <c r="F74" s="276">
        <f>SUM(F73:F73)</f>
        <v>0</v>
      </c>
      <c r="G74" s="276">
        <f>SUM(G73:G73)</f>
        <v>0</v>
      </c>
      <c r="H74" s="276">
        <f>SUM(H73:H73)</f>
        <v>0</v>
      </c>
      <c r="I74" s="238">
        <f>IF(H74=0,0,H74/'Aktivi_Saistibas(002)'!$F$19*100)</f>
        <v>0</v>
      </c>
    </row>
    <row r="75" spans="1:9" ht="25.5">
      <c r="A75" s="1"/>
      <c r="B75" s="202">
        <v>23130</v>
      </c>
      <c r="C75" s="209" t="s">
        <v>158</v>
      </c>
      <c r="D75" s="210"/>
      <c r="E75" s="210"/>
      <c r="F75" s="212"/>
      <c r="G75" s="212"/>
      <c r="H75" s="212"/>
      <c r="I75" s="226"/>
    </row>
    <row r="76" spans="1:9" ht="12.75">
      <c r="A76" s="1"/>
      <c r="B76" s="213"/>
      <c r="C76" s="218" t="s">
        <v>20</v>
      </c>
      <c r="D76" s="210"/>
      <c r="E76" s="277"/>
      <c r="F76" s="217"/>
      <c r="G76" s="217"/>
      <c r="H76" s="217"/>
      <c r="I76" s="238">
        <f>IF(H76=0,0,H76/'Aktivi_Saistibas(002)'!$F$19*100)</f>
        <v>0</v>
      </c>
    </row>
    <row r="77" spans="1:9" ht="12.75">
      <c r="A77" s="1"/>
      <c r="B77" s="213"/>
      <c r="C77" s="214" t="s">
        <v>154</v>
      </c>
      <c r="D77" s="219">
        <v>23130</v>
      </c>
      <c r="E77" s="301"/>
      <c r="F77" s="276">
        <f>SUM(F76:F76)</f>
        <v>0</v>
      </c>
      <c r="G77" s="276">
        <f>SUM(G76:G76)</f>
        <v>0</v>
      </c>
      <c r="H77" s="276">
        <f>SUM(H76:H76)</f>
        <v>0</v>
      </c>
      <c r="I77" s="238">
        <f>IF(H77=0,0,H77/'Aktivi_Saistibas(002)'!$F$19*100)</f>
        <v>0</v>
      </c>
    </row>
    <row r="78" spans="1:9" ht="12.75">
      <c r="A78" s="1"/>
      <c r="B78" s="166"/>
      <c r="C78" s="192" t="s">
        <v>194</v>
      </c>
      <c r="D78" s="76">
        <v>23100</v>
      </c>
      <c r="E78" s="302"/>
      <c r="F78" s="278">
        <f>F71+F74+F77</f>
        <v>0</v>
      </c>
      <c r="G78" s="278">
        <f>G71+G74+G77</f>
        <v>0</v>
      </c>
      <c r="H78" s="278">
        <f>H71+H74+H77</f>
        <v>0</v>
      </c>
      <c r="I78" s="241">
        <f>IF(H78=0,0,H78/'Aktivi_Saistibas(002)'!$F$19*100)</f>
        <v>0</v>
      </c>
    </row>
    <row r="79" spans="1:9" ht="25.5">
      <c r="A79" s="1"/>
      <c r="B79" s="232">
        <v>23200</v>
      </c>
      <c r="C79" s="233" t="s">
        <v>162</v>
      </c>
      <c r="D79" s="240"/>
      <c r="E79" s="240"/>
      <c r="F79" s="228"/>
      <c r="G79" s="228"/>
      <c r="H79" s="228"/>
      <c r="I79" s="234"/>
    </row>
    <row r="80" spans="1:9" ht="25.5">
      <c r="A80" s="1"/>
      <c r="B80" s="202">
        <v>23210</v>
      </c>
      <c r="C80" s="209" t="s">
        <v>163</v>
      </c>
      <c r="D80" s="210"/>
      <c r="E80" s="210"/>
      <c r="F80" s="212"/>
      <c r="G80" s="212"/>
      <c r="H80" s="212"/>
      <c r="I80" s="226"/>
    </row>
    <row r="81" spans="1:9" ht="12.75">
      <c r="A81" s="1"/>
      <c r="B81" s="213"/>
      <c r="C81" s="218" t="s">
        <v>20</v>
      </c>
      <c r="D81" s="210"/>
      <c r="E81" s="277"/>
      <c r="F81" s="217"/>
      <c r="G81" s="217"/>
      <c r="H81" s="217"/>
      <c r="I81" s="238">
        <f>IF(H81=0,0,H81/'Aktivi_Saistibas(002)'!$F$19*100)</f>
        <v>0</v>
      </c>
    </row>
    <row r="82" spans="1:9" ht="12.75">
      <c r="A82" s="1"/>
      <c r="B82" s="213"/>
      <c r="C82" s="214" t="s">
        <v>154</v>
      </c>
      <c r="D82" s="219">
        <v>23210</v>
      </c>
      <c r="E82" s="301"/>
      <c r="F82" s="276">
        <f>SUM(F81:F81)</f>
        <v>0</v>
      </c>
      <c r="G82" s="276">
        <f>SUM(G81:G81)</f>
        <v>0</v>
      </c>
      <c r="H82" s="276">
        <f>SUM(H81:H81)</f>
        <v>0</v>
      </c>
      <c r="I82" s="238">
        <f>IF(H82=0,0,H82/'Aktivi_Saistibas(002)'!$F$19*100)</f>
        <v>0</v>
      </c>
    </row>
    <row r="83" spans="1:9" ht="25.5">
      <c r="A83" s="1"/>
      <c r="B83" s="202">
        <v>23220</v>
      </c>
      <c r="C83" s="209" t="s">
        <v>164</v>
      </c>
      <c r="D83" s="210"/>
      <c r="E83" s="210"/>
      <c r="F83" s="212"/>
      <c r="G83" s="212"/>
      <c r="H83" s="212"/>
      <c r="I83" s="226"/>
    </row>
    <row r="84" spans="1:9" ht="12.75">
      <c r="A84" s="1"/>
      <c r="B84" s="213"/>
      <c r="C84" s="225" t="s">
        <v>20</v>
      </c>
      <c r="D84" s="210"/>
      <c r="E84" s="277"/>
      <c r="F84" s="217"/>
      <c r="G84" s="217"/>
      <c r="H84" s="217"/>
      <c r="I84" s="238">
        <f>IF(H84=0,0,H84/'Aktivi_Saistibas(002)'!$F$19*100)</f>
        <v>0</v>
      </c>
    </row>
    <row r="85" spans="1:9" ht="12.75">
      <c r="A85" s="1"/>
      <c r="B85" s="213"/>
      <c r="C85" s="214" t="s">
        <v>154</v>
      </c>
      <c r="D85" s="219">
        <v>23220</v>
      </c>
      <c r="E85" s="301"/>
      <c r="F85" s="276">
        <f>SUM(F84:F84)</f>
        <v>0</v>
      </c>
      <c r="G85" s="276">
        <f>SUM(G84:G84)</f>
        <v>0</v>
      </c>
      <c r="H85" s="276">
        <f>SUM(H84:H84)</f>
        <v>0</v>
      </c>
      <c r="I85" s="238">
        <f>IF(H85=0,0,H85/'Aktivi_Saistibas(002)'!$F$19*100)</f>
        <v>0</v>
      </c>
    </row>
    <row r="86" spans="1:9" ht="12.75">
      <c r="A86" s="1"/>
      <c r="B86" s="166"/>
      <c r="C86" s="192" t="s">
        <v>188</v>
      </c>
      <c r="D86" s="76">
        <v>23200</v>
      </c>
      <c r="E86" s="302"/>
      <c r="F86" s="278">
        <f>F82+F85</f>
        <v>0</v>
      </c>
      <c r="G86" s="278">
        <f>G82+G85</f>
        <v>0</v>
      </c>
      <c r="H86" s="278">
        <f>H82+H85</f>
        <v>0</v>
      </c>
      <c r="I86" s="241">
        <f>IF(H86=0,0,H86/'Aktivi_Saistibas(002)'!$F$19*100)</f>
        <v>0</v>
      </c>
    </row>
    <row r="87" spans="1:9" ht="25.5">
      <c r="A87" s="1"/>
      <c r="B87" s="202">
        <v>23300</v>
      </c>
      <c r="C87" s="203" t="s">
        <v>168</v>
      </c>
      <c r="D87" s="210"/>
      <c r="E87" s="240"/>
      <c r="F87" s="228"/>
      <c r="G87" s="228"/>
      <c r="H87" s="228"/>
      <c r="I87" s="234"/>
    </row>
    <row r="88" spans="1:9" ht="12.75">
      <c r="A88" s="1"/>
      <c r="B88" s="213"/>
      <c r="C88" s="218" t="s">
        <v>20</v>
      </c>
      <c r="D88" s="210"/>
      <c r="E88" s="277"/>
      <c r="F88" s="217"/>
      <c r="G88" s="217"/>
      <c r="H88" s="217"/>
      <c r="I88" s="238">
        <f>IF(H88=0,0,H88/'Aktivi_Saistibas(002)'!$F$19*100)</f>
        <v>0</v>
      </c>
    </row>
    <row r="89" spans="1:9" ht="12.75">
      <c r="A89" s="1"/>
      <c r="B89" s="166"/>
      <c r="C89" s="247" t="s">
        <v>154</v>
      </c>
      <c r="D89" s="76">
        <v>23300</v>
      </c>
      <c r="E89" s="302"/>
      <c r="F89" s="278">
        <f>SUM(F88:F88)</f>
        <v>0</v>
      </c>
      <c r="G89" s="278">
        <f>SUM(G88:G88)</f>
        <v>0</v>
      </c>
      <c r="H89" s="278">
        <f>SUM(H88:H88)</f>
        <v>0</v>
      </c>
      <c r="I89" s="241">
        <f>IF(H89=0,0,H89/'Aktivi_Saistibas(002)'!$F$19*100)</f>
        <v>0</v>
      </c>
    </row>
    <row r="90" spans="1:9" ht="12.75">
      <c r="A90" s="1"/>
      <c r="B90" s="232">
        <v>23400</v>
      </c>
      <c r="C90" s="233" t="s">
        <v>81</v>
      </c>
      <c r="D90" s="240"/>
      <c r="E90" s="240"/>
      <c r="F90" s="228"/>
      <c r="G90" s="228"/>
      <c r="H90" s="228"/>
      <c r="I90" s="234"/>
    </row>
    <row r="91" spans="1:9" ht="12.75">
      <c r="A91" s="1"/>
      <c r="B91" s="213"/>
      <c r="C91" s="218" t="s">
        <v>20</v>
      </c>
      <c r="D91" s="210"/>
      <c r="E91" s="275"/>
      <c r="F91" s="217"/>
      <c r="G91" s="217"/>
      <c r="H91" s="217"/>
      <c r="I91" s="238">
        <f>IF(H91=0,0,H91/'Aktivi_Saistibas(002)'!$F$19*100)</f>
        <v>0</v>
      </c>
    </row>
    <row r="92" spans="1:9" ht="12.75">
      <c r="A92" s="1"/>
      <c r="B92" s="166"/>
      <c r="C92" s="247" t="s">
        <v>154</v>
      </c>
      <c r="D92" s="76">
        <v>23400</v>
      </c>
      <c r="E92" s="302"/>
      <c r="F92" s="278">
        <f>SUM(F91:F91)</f>
        <v>0</v>
      </c>
      <c r="G92" s="278">
        <f>SUM(G91:G91)</f>
        <v>0</v>
      </c>
      <c r="H92" s="278">
        <f>SUM(H91:H91)</f>
        <v>0</v>
      </c>
      <c r="I92" s="241">
        <f>IF(H92=0,0,H92/'Aktivi_Saistibas(002)'!$F$19*100)</f>
        <v>0</v>
      </c>
    </row>
    <row r="93" spans="1:9" ht="25.5">
      <c r="A93" s="1"/>
      <c r="B93" s="185"/>
      <c r="C93" s="193" t="s">
        <v>195</v>
      </c>
      <c r="D93" s="74">
        <v>23000</v>
      </c>
      <c r="E93" s="304"/>
      <c r="F93" s="298">
        <f>F78+F86+F89+F92</f>
        <v>0</v>
      </c>
      <c r="G93" s="298">
        <f>G78+G86+G89+G92</f>
        <v>0</v>
      </c>
      <c r="H93" s="298">
        <f>H78+H86+H89+H92</f>
        <v>0</v>
      </c>
      <c r="I93" s="272">
        <f>IF(H93=0,0,H93/'Aktivi_Saistibas(002)'!$F$19*100)</f>
        <v>0</v>
      </c>
    </row>
    <row r="94" spans="1:9" ht="25.5">
      <c r="A94" s="1"/>
      <c r="B94" s="202">
        <v>24000</v>
      </c>
      <c r="C94" s="233" t="s">
        <v>178</v>
      </c>
      <c r="D94" s="240"/>
      <c r="E94" s="240"/>
      <c r="F94" s="228"/>
      <c r="G94" s="228"/>
      <c r="H94" s="228"/>
      <c r="I94" s="234"/>
    </row>
    <row r="95" spans="1:9" ht="12.75">
      <c r="A95" s="1"/>
      <c r="B95" s="213"/>
      <c r="C95" s="218" t="s">
        <v>20</v>
      </c>
      <c r="D95" s="210"/>
      <c r="E95" s="277"/>
      <c r="F95" s="217"/>
      <c r="G95" s="217"/>
      <c r="H95" s="217"/>
      <c r="I95" s="238">
        <f>IF(H95=0,0,H95/'Aktivi_Saistibas(002)'!$F$19*100)</f>
        <v>0</v>
      </c>
    </row>
    <row r="96" spans="1:9" ht="12.75">
      <c r="A96" s="1"/>
      <c r="B96" s="166"/>
      <c r="C96" s="247" t="s">
        <v>154</v>
      </c>
      <c r="D96" s="80">
        <v>24000</v>
      </c>
      <c r="E96" s="305"/>
      <c r="F96" s="290">
        <f>SUM(F95:F95)</f>
        <v>0</v>
      </c>
      <c r="G96" s="290">
        <f>SUM(G95:G95)</f>
        <v>0</v>
      </c>
      <c r="H96" s="290">
        <f>SUM(H95:H95)</f>
        <v>0</v>
      </c>
      <c r="I96" s="241">
        <f>IF(H96=0,0,H96/'Aktivi_Saistibas(002)'!$F$19*100)</f>
        <v>0</v>
      </c>
    </row>
    <row r="97" spans="1:9" ht="25.5">
      <c r="A97" s="1"/>
      <c r="B97" s="185"/>
      <c r="C97" s="193" t="s">
        <v>196</v>
      </c>
      <c r="D97" s="78">
        <v>20000</v>
      </c>
      <c r="E97" s="304"/>
      <c r="F97" s="298">
        <f>F35+F64+F93+F96</f>
        <v>11</v>
      </c>
      <c r="G97" s="298">
        <f>G35+G64+G93+G96</f>
        <v>16162</v>
      </c>
      <c r="H97" s="298">
        <f>H35+H64+H93+H96</f>
        <v>16483</v>
      </c>
      <c r="I97" s="272">
        <f>IF(H97=0,0,H97/'Aktivi_Saistibas(002)'!$F$19*100)</f>
        <v>23.036747537349235</v>
      </c>
    </row>
    <row r="98" spans="1:9" ht="26.25" thickBot="1">
      <c r="A98" s="1"/>
      <c r="B98" s="306">
        <v>30000</v>
      </c>
      <c r="C98" s="267" t="s">
        <v>197</v>
      </c>
      <c r="D98" s="79">
        <v>30000</v>
      </c>
      <c r="E98" s="280"/>
      <c r="F98" s="273">
        <f>'Portfelis(002-1)'!E83+'Portfelis(002-2)'!F97</f>
        <v>308</v>
      </c>
      <c r="G98" s="273">
        <f>'Portfelis(002-1)'!F83+'Portfelis(002-2)'!G97</f>
        <v>64894</v>
      </c>
      <c r="H98" s="273">
        <f>'Portfelis(002-1)'!G83+'Portfelis(002-2)'!H97</f>
        <v>65697.61</v>
      </c>
      <c r="I98" s="274">
        <f>IF(H98=0,0,H98/'Aktivi_Saistibas(002)'!$F$19*100)</f>
        <v>91.81940516758057</v>
      </c>
    </row>
    <row r="99" spans="1:9" ht="48.75" customHeight="1">
      <c r="A99" s="37" t="str">
        <f>Parametri!$A$18</f>
        <v>Līdzekļu pārvaldītāja valdes priekšsēdētājs </v>
      </c>
      <c r="B99" s="38"/>
      <c r="C99" s="38"/>
      <c r="D99" s="128"/>
      <c r="E99" s="128"/>
      <c r="F99" s="128" t="str">
        <f>CONCATENATE(Nosaukumi!B6," ",Nosaukumi!C6,"/")</f>
        <v>Sergejs Medvedevs/</v>
      </c>
      <c r="G99" s="39"/>
      <c r="H99" s="307"/>
      <c r="I99" s="308"/>
    </row>
    <row r="100" spans="1:9" ht="12.75">
      <c r="A100" s="41"/>
      <c r="B100" s="129"/>
      <c r="C100" s="42"/>
      <c r="D100" s="42"/>
      <c r="E100" s="42"/>
      <c r="F100" s="42"/>
      <c r="G100" s="127" t="str">
        <f>CONCATENATE("(",Parametri!$A$20,")")</f>
        <v>(paraksts)</v>
      </c>
      <c r="H100" s="134"/>
      <c r="I100" s="40"/>
    </row>
    <row r="101" spans="1:9" ht="33" customHeight="1">
      <c r="A101" s="37" t="str">
        <f>Parametri!$A$19</f>
        <v>Ieguldījumu plāna pārvaldnieks  </v>
      </c>
      <c r="B101" s="40"/>
      <c r="C101" s="41"/>
      <c r="D101" s="128"/>
      <c r="E101" s="128"/>
      <c r="F101" s="128" t="str">
        <f>CONCATENATE(Nosaukumi!B14,"/")</f>
        <v>Sergejs Medvedevs, Aija Kļaševa, Guntars Vītols/</v>
      </c>
      <c r="G101" s="43"/>
      <c r="H101" s="309"/>
      <c r="I101" s="40"/>
    </row>
    <row r="102" spans="1:9" ht="12.75">
      <c r="A102" s="41"/>
      <c r="B102" s="131"/>
      <c r="C102" s="44"/>
      <c r="D102" s="44"/>
      <c r="E102" s="44"/>
      <c r="F102" s="44"/>
      <c r="G102" s="127" t="str">
        <f>G100</f>
        <v>(paraksts)</v>
      </c>
      <c r="H102" s="135"/>
      <c r="I102" s="40"/>
    </row>
    <row r="103" spans="1:9" ht="24" customHeight="1">
      <c r="A103" s="96" t="str">
        <f>Nosaukumi!A7</f>
        <v>Izpildītājs</v>
      </c>
      <c r="B103" s="17"/>
      <c r="C103" s="133"/>
      <c r="D103" s="133" t="str">
        <f>CONCATENATE(Nosaukumi!B19,"; ",Nosaukumi!C19)</f>
        <v>Svetlana Korhova; 7010172</v>
      </c>
      <c r="E103" s="132"/>
      <c r="F103" s="8"/>
      <c r="G103" s="8"/>
      <c r="H103" s="8"/>
      <c r="I103" s="8"/>
    </row>
    <row r="104" spans="1:9" ht="12.75">
      <c r="A104" s="1"/>
      <c r="B104" s="1"/>
      <c r="C104" s="1"/>
      <c r="D104" s="1"/>
      <c r="E104" s="1"/>
      <c r="F104" s="8"/>
      <c r="G104" s="8"/>
      <c r="H104" s="8"/>
      <c r="I104" s="8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</sheetData>
  <mergeCells count="4">
    <mergeCell ref="B2:C2"/>
    <mergeCell ref="B3:C3"/>
    <mergeCell ref="B37:C37"/>
    <mergeCell ref="B68:C68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35" max="255" man="1"/>
    <brk id="6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37"/>
  <sheetViews>
    <sheetView workbookViewId="0" topLeftCell="A1">
      <selection activeCell="F13" sqref="F13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10" t="str">
        <f>Nosaukumi!B27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40" t="s">
        <v>11</v>
      </c>
      <c r="C10" s="439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38" t="s">
        <v>13</v>
      </c>
      <c r="C11" s="43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40" t="s">
        <v>11</v>
      </c>
      <c r="C22" s="439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38" t="s">
        <v>13</v>
      </c>
      <c r="C23" s="43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fitToHeight="1" fitToWidth="1" horizontalDpi="300" verticalDpi="3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F13" sqref="F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10" t="str">
        <f>Nosaukumi!B27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41" t="s">
        <v>11</v>
      </c>
      <c r="C10" s="445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3"/>
      <c r="F12" s="249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4"/>
      <c r="F18" s="234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4"/>
      <c r="F25" s="234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10" t="str">
        <f>Nosaukumi!B27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41" t="s">
        <v>11</v>
      </c>
      <c r="C10" s="445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5"/>
      <c r="F12" s="178">
        <f>'Aktivi_Saistibas(003)'!E31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'Ien.,Izd.(003)'!F35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180">
        <f>E12+E16</f>
        <v>0</v>
      </c>
      <c r="F17" s="18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169"/>
      <c r="F18" s="75"/>
    </row>
    <row r="19" spans="2:6" ht="12.75">
      <c r="B19" s="68" t="s">
        <v>135</v>
      </c>
      <c r="C19" s="163" t="s">
        <v>136</v>
      </c>
      <c r="D19" s="69" t="s">
        <v>135</v>
      </c>
      <c r="E19" s="169"/>
      <c r="F19" s="75"/>
    </row>
    <row r="20" spans="2:6" ht="25.5" customHeight="1">
      <c r="B20" s="176" t="s">
        <v>137</v>
      </c>
      <c r="C20" s="163" t="s">
        <v>138</v>
      </c>
      <c r="D20" s="150" t="s">
        <v>137</v>
      </c>
      <c r="E20" s="180">
        <f>IF(E18=0,0,E12/E18)</f>
        <v>0</v>
      </c>
      <c r="F20" s="18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182">
        <f>IF(E19=0,0,E17/E19)</f>
        <v>0</v>
      </c>
      <c r="F21" s="183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10" t="str">
        <f>Nosaukumi!B27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90" t="str">
        <f>Parametri!A15</f>
        <v>2003.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91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41" t="s">
        <v>11</v>
      </c>
      <c r="C11" s="445"/>
      <c r="D11" s="65" t="s">
        <v>12</v>
      </c>
      <c r="E11" s="65" t="s">
        <v>143</v>
      </c>
      <c r="F11" s="188" t="s">
        <v>144</v>
      </c>
      <c r="G11" s="65" t="s">
        <v>146</v>
      </c>
      <c r="H11" s="184" t="s">
        <v>145</v>
      </c>
      <c r="I11" s="26"/>
    </row>
    <row r="12" spans="2:9" ht="18" customHeight="1" thickBot="1">
      <c r="B12" s="443" t="s">
        <v>13</v>
      </c>
      <c r="C12" s="446"/>
      <c r="D12" s="29" t="s">
        <v>64</v>
      </c>
      <c r="E12" s="194" t="s">
        <v>63</v>
      </c>
      <c r="F12" s="29" t="s">
        <v>66</v>
      </c>
      <c r="G12" s="67" t="s">
        <v>166</v>
      </c>
      <c r="H12" s="189" t="s">
        <v>167</v>
      </c>
      <c r="I12" s="26"/>
    </row>
    <row r="13" spans="2:9" ht="25.5" customHeight="1">
      <c r="B13" s="195">
        <v>11000</v>
      </c>
      <c r="C13" s="196" t="s">
        <v>148</v>
      </c>
      <c r="D13" s="197"/>
      <c r="E13" s="198"/>
      <c r="F13" s="199"/>
      <c r="G13" s="200"/>
      <c r="H13" s="201"/>
      <c r="I13" s="31"/>
    </row>
    <row r="14" spans="2:9" ht="25.5" customHeight="1">
      <c r="B14" s="202">
        <v>11100</v>
      </c>
      <c r="C14" s="203" t="s">
        <v>149</v>
      </c>
      <c r="D14" s="204"/>
      <c r="E14" s="205"/>
      <c r="F14" s="206"/>
      <c r="G14" s="207"/>
      <c r="H14" s="208"/>
      <c r="I14" s="52"/>
    </row>
    <row r="15" spans="2:9" ht="25.5">
      <c r="B15" s="202">
        <v>11110</v>
      </c>
      <c r="C15" s="209" t="s">
        <v>150</v>
      </c>
      <c r="D15" s="210"/>
      <c r="E15" s="211"/>
      <c r="F15" s="212"/>
      <c r="G15" s="207"/>
      <c r="H15" s="208"/>
      <c r="I15" s="53"/>
    </row>
    <row r="16" spans="2:9" ht="15">
      <c r="B16" s="213"/>
      <c r="C16" s="214" t="s">
        <v>151</v>
      </c>
      <c r="D16" s="215"/>
      <c r="E16" s="216"/>
      <c r="F16" s="217"/>
      <c r="G16" s="217"/>
      <c r="H16" s="235">
        <f>IF(G16=0,0,G16/'Aktivi_Saistibas(001)'!$F$19*100)</f>
        <v>0</v>
      </c>
      <c r="I16" s="31"/>
    </row>
    <row r="17" spans="2:9" ht="15">
      <c r="B17" s="213"/>
      <c r="C17" s="214" t="s">
        <v>152</v>
      </c>
      <c r="D17" s="215"/>
      <c r="E17" s="216"/>
      <c r="F17" s="217"/>
      <c r="G17" s="217"/>
      <c r="H17" s="235">
        <f>IF(G17=0,0,G17/'Aktivi_Saistibas(001)'!$F$19*100)</f>
        <v>0</v>
      </c>
      <c r="I17" s="53"/>
    </row>
    <row r="18" spans="2:9" ht="15">
      <c r="B18" s="213"/>
      <c r="C18" s="214" t="s">
        <v>153</v>
      </c>
      <c r="D18" s="215"/>
      <c r="E18" s="216"/>
      <c r="F18" s="217"/>
      <c r="G18" s="217"/>
      <c r="H18" s="235">
        <f>IF(G18=0,0,G18/'Aktivi_Saistibas(001)'!$F$19*100)</f>
        <v>0</v>
      </c>
      <c r="I18" s="53"/>
    </row>
    <row r="19" spans="2:9" ht="15">
      <c r="B19" s="213"/>
      <c r="C19" s="218" t="s">
        <v>20</v>
      </c>
      <c r="D19" s="215"/>
      <c r="E19" s="216"/>
      <c r="F19" s="217"/>
      <c r="G19" s="217"/>
      <c r="H19" s="235">
        <f>IF(G19=0,0,G19/'Aktivi_Saistibas(001)'!$F$19*100)</f>
        <v>0</v>
      </c>
      <c r="I19" s="53"/>
    </row>
    <row r="20" spans="2:9" ht="15">
      <c r="B20" s="213"/>
      <c r="C20" s="214" t="s">
        <v>154</v>
      </c>
      <c r="D20" s="219">
        <v>11110</v>
      </c>
      <c r="E20" s="220">
        <f>SUM(E16:E19)</f>
        <v>0</v>
      </c>
      <c r="F20" s="220">
        <f>SUM(F16:F19)</f>
        <v>0</v>
      </c>
      <c r="G20" s="220">
        <f>SUM(G16:G19)</f>
        <v>0</v>
      </c>
      <c r="H20" s="236">
        <f>IF(G20=0,0,G20/'Aktivi_Saistibas(001)'!$F$19*100)</f>
        <v>0</v>
      </c>
      <c r="I20" s="53"/>
    </row>
    <row r="21" spans="2:9" ht="25.5">
      <c r="B21" s="202">
        <v>11120</v>
      </c>
      <c r="C21" s="223" t="s">
        <v>155</v>
      </c>
      <c r="D21" s="221"/>
      <c r="E21" s="222"/>
      <c r="F21" s="222"/>
      <c r="G21" s="207"/>
      <c r="H21" s="237"/>
      <c r="I21" s="31"/>
    </row>
    <row r="22" spans="2:9" ht="15">
      <c r="B22" s="213"/>
      <c r="C22" s="224" t="s">
        <v>156</v>
      </c>
      <c r="D22" s="210"/>
      <c r="E22" s="217"/>
      <c r="F22" s="217"/>
      <c r="G22" s="217"/>
      <c r="H22" s="238">
        <f>IF(G22=0,0,G22/'Aktivi_Saistibas(001)'!$F$19*100)</f>
        <v>0</v>
      </c>
      <c r="I22" s="31"/>
    </row>
    <row r="23" spans="2:9" ht="15">
      <c r="B23" s="213"/>
      <c r="C23" s="224" t="s">
        <v>157</v>
      </c>
      <c r="D23" s="210"/>
      <c r="E23" s="217"/>
      <c r="F23" s="217"/>
      <c r="G23" s="217"/>
      <c r="H23" s="238">
        <f>IF(G23=0,0,G23/'Aktivi_Saistibas(001)'!$F$19*100)</f>
        <v>0</v>
      </c>
      <c r="I23" s="53"/>
    </row>
    <row r="24" spans="2:9" ht="15">
      <c r="B24" s="213"/>
      <c r="C24" s="225" t="s">
        <v>20</v>
      </c>
      <c r="D24" s="210"/>
      <c r="E24" s="217"/>
      <c r="F24" s="217"/>
      <c r="G24" s="217"/>
      <c r="H24" s="238">
        <f>IF(G24=0,0,G24/'Aktivi_Saistibas(001)'!$F$19*100)</f>
        <v>0</v>
      </c>
      <c r="I24" s="53"/>
    </row>
    <row r="25" spans="2:9" ht="15">
      <c r="B25" s="213"/>
      <c r="C25" s="224" t="s">
        <v>154</v>
      </c>
      <c r="D25" s="219">
        <v>11120</v>
      </c>
      <c r="E25" s="220">
        <f>SUM(E22:E24)</f>
        <v>0</v>
      </c>
      <c r="F25" s="220">
        <f>SUM(F22:F24)</f>
        <v>0</v>
      </c>
      <c r="G25" s="220">
        <f>SUM(G22:G24)</f>
        <v>0</v>
      </c>
      <c r="H25" s="238">
        <f>IF(G25=0,0,G25/'Aktivi_Saistibas(001)'!$F$19*100)</f>
        <v>0</v>
      </c>
      <c r="I25" s="31"/>
    </row>
    <row r="26" spans="2:9" ht="15">
      <c r="B26" s="202">
        <v>11130</v>
      </c>
      <c r="C26" s="223" t="s">
        <v>158</v>
      </c>
      <c r="D26" s="210"/>
      <c r="E26" s="212"/>
      <c r="F26" s="212"/>
      <c r="G26" s="212"/>
      <c r="H26" s="237"/>
      <c r="I26" s="53"/>
    </row>
    <row r="27" spans="2:9" ht="15">
      <c r="B27" s="213"/>
      <c r="C27" s="224" t="s">
        <v>159</v>
      </c>
      <c r="D27" s="210"/>
      <c r="E27" s="217"/>
      <c r="F27" s="217"/>
      <c r="G27" s="217"/>
      <c r="H27" s="238">
        <f>IF(G27=0,0,G27/'Aktivi_Saistibas(001)'!$F$19*100)</f>
        <v>0</v>
      </c>
      <c r="I27" s="53"/>
    </row>
    <row r="28" spans="2:9" ht="15">
      <c r="B28" s="213"/>
      <c r="C28" s="224" t="s">
        <v>160</v>
      </c>
      <c r="D28" s="210"/>
      <c r="E28" s="217"/>
      <c r="F28" s="217"/>
      <c r="G28" s="217"/>
      <c r="H28" s="238">
        <f>IF(G28=0,0,G28/'Aktivi_Saistibas(001)'!$F$19*100)</f>
        <v>0</v>
      </c>
      <c r="I28" s="53"/>
    </row>
    <row r="29" spans="2:9" ht="15">
      <c r="B29" s="213"/>
      <c r="C29" s="225" t="s">
        <v>20</v>
      </c>
      <c r="D29" s="210"/>
      <c r="E29" s="217"/>
      <c r="F29" s="217"/>
      <c r="G29" s="217"/>
      <c r="H29" s="238">
        <f>IF(G29=0,0,G29/'Aktivi_Saistibas(001)'!$F$19*100)</f>
        <v>0</v>
      </c>
      <c r="I29" s="53"/>
    </row>
    <row r="30" spans="2:9" ht="15">
      <c r="B30" s="213"/>
      <c r="C30" s="224" t="s">
        <v>154</v>
      </c>
      <c r="D30" s="219">
        <v>11130</v>
      </c>
      <c r="E30" s="220">
        <f>SUM(E27:E29)</f>
        <v>0</v>
      </c>
      <c r="F30" s="220">
        <f>SUM(F27:F29)</f>
        <v>0</v>
      </c>
      <c r="G30" s="220">
        <f>SUM(G27:G29)</f>
        <v>0</v>
      </c>
      <c r="H30" s="238">
        <f>IF(G30=0,0,G30/'Aktivi_Saistibas(001)'!$F$19*100)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31">
        <f>E20+E25+E30</f>
        <v>0</v>
      </c>
      <c r="F31" s="231">
        <f>F20+F25+F30</f>
        <v>0</v>
      </c>
      <c r="G31" s="231">
        <f>G20+G25+G30</f>
        <v>0</v>
      </c>
      <c r="H31" s="239">
        <f>IF(G31=0,0,G31/'Aktivi_Saistibas(001)'!$F$19*100)</f>
        <v>0</v>
      </c>
      <c r="I31" s="53"/>
    </row>
    <row r="32" spans="2:9" ht="25.5">
      <c r="B32" s="232">
        <v>11200</v>
      </c>
      <c r="C32" s="233" t="s">
        <v>162</v>
      </c>
      <c r="D32" s="240"/>
      <c r="E32" s="228"/>
      <c r="F32" s="228"/>
      <c r="G32" s="228"/>
      <c r="H32" s="234"/>
      <c r="I32" s="53"/>
    </row>
    <row r="33" spans="2:9" ht="25.5">
      <c r="B33" s="202">
        <v>11210</v>
      </c>
      <c r="C33" s="209" t="s">
        <v>163</v>
      </c>
      <c r="D33" s="210"/>
      <c r="E33" s="212"/>
      <c r="F33" s="212"/>
      <c r="G33" s="212"/>
      <c r="H33" s="226"/>
      <c r="I33" s="53"/>
    </row>
    <row r="34" spans="2:9" ht="15">
      <c r="B34" s="213"/>
      <c r="C34" s="214" t="s">
        <v>156</v>
      </c>
      <c r="D34" s="210"/>
      <c r="E34" s="217"/>
      <c r="F34" s="217"/>
      <c r="G34" s="217"/>
      <c r="H34" s="238">
        <f>IF(G34=0,0,G34/'Aktivi_Saistibas(001)'!$F$19*100)</f>
        <v>0</v>
      </c>
      <c r="I34" s="53"/>
    </row>
    <row r="35" spans="2:9" ht="15">
      <c r="B35" s="213"/>
      <c r="C35" s="214" t="s">
        <v>157</v>
      </c>
      <c r="D35" s="210"/>
      <c r="E35" s="217"/>
      <c r="F35" s="217"/>
      <c r="G35" s="217"/>
      <c r="H35" s="238">
        <f>IF(G35=0,0,G35/'Aktivi_Saistibas(001)'!$F$19*100)</f>
        <v>0</v>
      </c>
      <c r="I35" s="53"/>
    </row>
    <row r="36" spans="2:9" ht="15">
      <c r="B36" s="213"/>
      <c r="C36" s="218" t="s">
        <v>20</v>
      </c>
      <c r="D36" s="210"/>
      <c r="E36" s="217"/>
      <c r="F36" s="217"/>
      <c r="G36" s="217"/>
      <c r="H36" s="238">
        <f>IF(G36=0,0,G36/'Aktivi_Saistibas(001)'!$F$19*100)</f>
        <v>0</v>
      </c>
      <c r="I36" s="53"/>
    </row>
    <row r="37" spans="2:9" ht="15">
      <c r="B37" s="213"/>
      <c r="C37" s="214" t="s">
        <v>154</v>
      </c>
      <c r="D37" s="219">
        <v>11210</v>
      </c>
      <c r="E37" s="220">
        <f>SUM(E34:E36)</f>
        <v>0</v>
      </c>
      <c r="F37" s="220">
        <f>SUM(F34:F36)</f>
        <v>0</v>
      </c>
      <c r="G37" s="220">
        <f>SUM(G34:G36)</f>
        <v>0</v>
      </c>
      <c r="H37" s="238">
        <f>IF(G37=0,0,G37/'Aktivi_Saistibas(001)'!$F$19*100)</f>
        <v>0</v>
      </c>
      <c r="I37" s="53"/>
    </row>
    <row r="38" spans="2:9" ht="25.5">
      <c r="B38" s="202">
        <v>11220</v>
      </c>
      <c r="C38" s="209" t="s">
        <v>164</v>
      </c>
      <c r="D38" s="210"/>
      <c r="E38" s="212"/>
      <c r="F38" s="212"/>
      <c r="G38" s="212"/>
      <c r="H38" s="226"/>
      <c r="I38" s="53"/>
    </row>
    <row r="39" spans="2:9" ht="15">
      <c r="B39" s="213"/>
      <c r="C39" s="224" t="s">
        <v>159</v>
      </c>
      <c r="D39" s="210"/>
      <c r="E39" s="217"/>
      <c r="F39" s="217"/>
      <c r="G39" s="217"/>
      <c r="H39" s="238">
        <f>IF(G39=0,0,G39/'Aktivi_Saistibas(001)'!$F$19*100)</f>
        <v>0</v>
      </c>
      <c r="I39" s="53"/>
    </row>
    <row r="40" spans="2:9" ht="15">
      <c r="B40" s="213"/>
      <c r="C40" s="224" t="s">
        <v>160</v>
      </c>
      <c r="D40" s="210"/>
      <c r="E40" s="217"/>
      <c r="F40" s="217"/>
      <c r="G40" s="217"/>
      <c r="H40" s="238">
        <f>IF(G40=0,0,G40/'Aktivi_Saistibas(001)'!$F$19*100)</f>
        <v>0</v>
      </c>
      <c r="I40" s="53"/>
    </row>
    <row r="41" spans="2:9" ht="15">
      <c r="B41" s="213"/>
      <c r="C41" s="225" t="s">
        <v>20</v>
      </c>
      <c r="D41" s="210"/>
      <c r="E41" s="217"/>
      <c r="F41" s="217"/>
      <c r="G41" s="217"/>
      <c r="H41" s="238">
        <f>IF(G41=0,0,G41/'Aktivi_Saistibas(001)'!$F$19*100)</f>
        <v>0</v>
      </c>
      <c r="I41" s="53"/>
    </row>
    <row r="42" spans="2:9" ht="15">
      <c r="B42" s="213"/>
      <c r="C42" s="214" t="s">
        <v>154</v>
      </c>
      <c r="D42" s="219">
        <v>11220</v>
      </c>
      <c r="E42" s="220">
        <f>SUM(E39:E41)</f>
        <v>0</v>
      </c>
      <c r="F42" s="220">
        <f>SUM(F39:F41)</f>
        <v>0</v>
      </c>
      <c r="G42" s="220">
        <f>SUM(G39:G41)</f>
        <v>0</v>
      </c>
      <c r="H42" s="238">
        <f>IF(G42=0,0,G42/'Aktivi_Saistibas(001)'!$F$19*100)</f>
        <v>0</v>
      </c>
      <c r="I42" s="53"/>
    </row>
    <row r="43" spans="2:9" ht="15.75" thickBot="1">
      <c r="B43" s="187"/>
      <c r="C43" s="255" t="s">
        <v>165</v>
      </c>
      <c r="D43" s="81">
        <v>11200</v>
      </c>
      <c r="E43" s="256">
        <f>E37+E42</f>
        <v>0</v>
      </c>
      <c r="F43" s="256">
        <f>F37+F42</f>
        <v>0</v>
      </c>
      <c r="G43" s="256">
        <f>G37+G42</f>
        <v>0</v>
      </c>
      <c r="H43" s="257">
        <f>IF(G43=0,0,G43/'Aktivi_Saistibas(001)'!$F$19*100)</f>
        <v>0</v>
      </c>
      <c r="I43" s="53"/>
    </row>
    <row r="44" spans="2:9" ht="15.75" thickBot="1">
      <c r="B44" s="429"/>
      <c r="C44" s="430"/>
      <c r="D44" s="431"/>
      <c r="E44" s="432"/>
      <c r="F44" s="432"/>
      <c r="G44" s="432"/>
      <c r="H44" s="433"/>
      <c r="I44" s="53"/>
    </row>
    <row r="45" spans="2:9" ht="15.75" thickBot="1">
      <c r="B45" s="443" t="s">
        <v>13</v>
      </c>
      <c r="C45" s="446"/>
      <c r="D45" s="67" t="s">
        <v>64</v>
      </c>
      <c r="E45" s="242" t="s">
        <v>63</v>
      </c>
      <c r="F45" s="67" t="s">
        <v>66</v>
      </c>
      <c r="G45" s="67" t="s">
        <v>166</v>
      </c>
      <c r="H45" s="189" t="s">
        <v>167</v>
      </c>
      <c r="I45" s="53"/>
    </row>
    <row r="46" spans="2:9" ht="25.5">
      <c r="B46" s="195">
        <v>11300</v>
      </c>
      <c r="C46" s="243" t="s">
        <v>168</v>
      </c>
      <c r="D46" s="248"/>
      <c r="E46" s="246"/>
      <c r="F46" s="246"/>
      <c r="G46" s="246"/>
      <c r="H46" s="249"/>
      <c r="I46" s="53"/>
    </row>
    <row r="47" spans="2:9" ht="15">
      <c r="B47" s="213"/>
      <c r="C47" s="214" t="s">
        <v>169</v>
      </c>
      <c r="D47" s="210"/>
      <c r="E47" s="217"/>
      <c r="F47" s="217"/>
      <c r="G47" s="217"/>
      <c r="H47" s="238">
        <f>IF(G47=0,0,G47/'Aktivi_Saistibas(001)'!$F$19*100)</f>
        <v>0</v>
      </c>
      <c r="I47" s="53"/>
    </row>
    <row r="48" spans="2:9" ht="15">
      <c r="B48" s="213"/>
      <c r="C48" s="214" t="s">
        <v>170</v>
      </c>
      <c r="D48" s="210"/>
      <c r="E48" s="217"/>
      <c r="F48" s="217"/>
      <c r="G48" s="217"/>
      <c r="H48" s="238">
        <f>IF(G48=0,0,G48/'Aktivi_Saistibas(001)'!$F$19*100)</f>
        <v>0</v>
      </c>
      <c r="I48" s="53"/>
    </row>
    <row r="49" spans="2:9" ht="15">
      <c r="B49" s="213"/>
      <c r="C49" s="218" t="s">
        <v>20</v>
      </c>
      <c r="D49" s="210"/>
      <c r="E49" s="217"/>
      <c r="F49" s="217"/>
      <c r="G49" s="217"/>
      <c r="H49" s="238">
        <f>IF(G49=0,0,G49/'Aktivi_Saistibas(001)'!$F$19*100)</f>
        <v>0</v>
      </c>
      <c r="I49" s="53"/>
    </row>
    <row r="50" spans="2:9" ht="15">
      <c r="B50" s="166"/>
      <c r="C50" s="247" t="s">
        <v>154</v>
      </c>
      <c r="D50" s="76">
        <v>11300</v>
      </c>
      <c r="E50" s="230">
        <f>SUM(E47:E49)</f>
        <v>0</v>
      </c>
      <c r="F50" s="230">
        <f>SUM(F47:F49)</f>
        <v>0</v>
      </c>
      <c r="G50" s="230">
        <f>SUM(G47:G49)</f>
        <v>0</v>
      </c>
      <c r="H50" s="241">
        <f>IF(G50=0,0,G50/'Aktivi_Saistibas(001)'!$F$19*100)</f>
        <v>0</v>
      </c>
      <c r="I50" s="53"/>
    </row>
    <row r="51" spans="2:9" ht="15">
      <c r="B51" s="232">
        <v>11400</v>
      </c>
      <c r="C51" s="233" t="s">
        <v>81</v>
      </c>
      <c r="D51" s="240"/>
      <c r="E51" s="228"/>
      <c r="F51" s="228"/>
      <c r="G51" s="228"/>
      <c r="H51" s="234"/>
      <c r="I51" s="53"/>
    </row>
    <row r="52" spans="2:9" ht="15">
      <c r="B52" s="213"/>
      <c r="C52" s="214" t="s">
        <v>171</v>
      </c>
      <c r="D52" s="210"/>
      <c r="E52" s="217"/>
      <c r="F52" s="217"/>
      <c r="G52" s="217"/>
      <c r="H52" s="238">
        <f>IF(G52=0,0,G52/'Aktivi_Saistibas(001)'!$F$19*100)</f>
        <v>0</v>
      </c>
      <c r="I52" s="53"/>
    </row>
    <row r="53" spans="2:9" ht="15">
      <c r="B53" s="213"/>
      <c r="C53" s="214" t="s">
        <v>172</v>
      </c>
      <c r="D53" s="210"/>
      <c r="E53" s="217"/>
      <c r="F53" s="217"/>
      <c r="G53" s="217"/>
      <c r="H53" s="238">
        <f>IF(G53=0,0,G53/'Aktivi_Saistibas(001)'!$F$19*100)</f>
        <v>0</v>
      </c>
      <c r="I53" s="53"/>
    </row>
    <row r="54" spans="2:9" ht="15">
      <c r="B54" s="213"/>
      <c r="C54" s="218" t="s">
        <v>20</v>
      </c>
      <c r="D54" s="210"/>
      <c r="E54" s="217"/>
      <c r="F54" s="217"/>
      <c r="G54" s="217"/>
      <c r="H54" s="238">
        <f>IF(G54=0,0,G54/'Aktivi_Saistibas(001)'!$F$19*100)</f>
        <v>0</v>
      </c>
      <c r="I54" s="53"/>
    </row>
    <row r="55" spans="2:9" ht="15">
      <c r="B55" s="166"/>
      <c r="C55" s="247" t="s">
        <v>154</v>
      </c>
      <c r="D55" s="76">
        <v>11400</v>
      </c>
      <c r="E55" s="230">
        <f>SUM(E52:E54)</f>
        <v>0</v>
      </c>
      <c r="F55" s="230">
        <f>SUM(F52:F54)</f>
        <v>0</v>
      </c>
      <c r="G55" s="230">
        <f>SUM(G52:G54)</f>
        <v>0</v>
      </c>
      <c r="H55" s="241">
        <f>IF(G55=0,0,G55/'Aktivi_Saistibas(001)'!$F$19*100)</f>
        <v>0</v>
      </c>
      <c r="I55" s="53"/>
    </row>
    <row r="56" spans="2:9" ht="38.25">
      <c r="B56" s="227"/>
      <c r="C56" s="253" t="s">
        <v>174</v>
      </c>
      <c r="D56" s="78">
        <v>11000</v>
      </c>
      <c r="E56" s="250">
        <f>E31+E43+E50+E55</f>
        <v>0</v>
      </c>
      <c r="F56" s="250">
        <f>F31+F43+F50+F55</f>
        <v>0</v>
      </c>
      <c r="G56" s="250">
        <f>G31+G43+G50+G55</f>
        <v>0</v>
      </c>
      <c r="H56" s="251">
        <f>IF(G56=0,0,G56/'Aktivi_Saistibas(001)'!$F$19*100)</f>
        <v>0</v>
      </c>
      <c r="I56" s="53"/>
    </row>
    <row r="57" spans="2:9" ht="15">
      <c r="B57" s="232">
        <v>12000</v>
      </c>
      <c r="C57" s="252" t="s">
        <v>173</v>
      </c>
      <c r="D57" s="240"/>
      <c r="E57" s="228"/>
      <c r="F57" s="228"/>
      <c r="G57" s="228"/>
      <c r="H57" s="234"/>
      <c r="I57" s="53"/>
    </row>
    <row r="58" spans="2:9" ht="25.5">
      <c r="B58" s="202">
        <v>12100</v>
      </c>
      <c r="C58" s="203" t="s">
        <v>149</v>
      </c>
      <c r="D58" s="210"/>
      <c r="E58" s="212"/>
      <c r="F58" s="212"/>
      <c r="G58" s="212"/>
      <c r="H58" s="226"/>
      <c r="I58" s="53"/>
    </row>
    <row r="59" spans="2:9" ht="25.5">
      <c r="B59" s="202">
        <v>12110</v>
      </c>
      <c r="C59" s="209" t="s">
        <v>155</v>
      </c>
      <c r="D59" s="210"/>
      <c r="E59" s="212"/>
      <c r="F59" s="212"/>
      <c r="G59" s="212"/>
      <c r="H59" s="226"/>
      <c r="I59" s="53"/>
    </row>
    <row r="60" spans="2:9" ht="15">
      <c r="B60" s="213"/>
      <c r="C60" s="214" t="s">
        <v>156</v>
      </c>
      <c r="D60" s="210"/>
      <c r="E60" s="217"/>
      <c r="F60" s="217"/>
      <c r="G60" s="217"/>
      <c r="H60" s="238">
        <f>IF(G60=0,0,G60/'Aktivi_Saistibas(001)'!$F$19*100)</f>
        <v>0</v>
      </c>
      <c r="I60" s="53"/>
    </row>
    <row r="61" spans="2:9" ht="15">
      <c r="B61" s="213"/>
      <c r="C61" s="214" t="s">
        <v>157</v>
      </c>
      <c r="D61" s="210"/>
      <c r="E61" s="217"/>
      <c r="F61" s="217"/>
      <c r="G61" s="217"/>
      <c r="H61" s="238">
        <f>IF(G61=0,0,G61/'Aktivi_Saistibas(001)'!$F$19*100)</f>
        <v>0</v>
      </c>
      <c r="I61" s="53"/>
    </row>
    <row r="62" spans="2:9" ht="15">
      <c r="B62" s="213"/>
      <c r="C62" s="218" t="s">
        <v>20</v>
      </c>
      <c r="D62" s="210"/>
      <c r="E62" s="217"/>
      <c r="F62" s="217"/>
      <c r="G62" s="217"/>
      <c r="H62" s="238">
        <f>IF(G62=0,0,G62/'Aktivi_Saistibas(001)'!$F$19*100)</f>
        <v>0</v>
      </c>
      <c r="I62" s="53"/>
    </row>
    <row r="63" spans="2:9" ht="15">
      <c r="B63" s="213"/>
      <c r="C63" s="214" t="s">
        <v>154</v>
      </c>
      <c r="D63" s="219">
        <v>12110</v>
      </c>
      <c r="E63" s="220">
        <f>SUM(E60:E62)</f>
        <v>0</v>
      </c>
      <c r="F63" s="220">
        <f>SUM(F60:F62)</f>
        <v>0</v>
      </c>
      <c r="G63" s="220">
        <f>SUM(G60:G62)</f>
        <v>0</v>
      </c>
      <c r="H63" s="238">
        <f>IF(G63=0,0,G63/'Aktivi_Saistibas(001)'!$F$19*100)</f>
        <v>0</v>
      </c>
      <c r="I63" s="53"/>
    </row>
    <row r="64" spans="2:9" ht="15">
      <c r="B64" s="202">
        <v>12120</v>
      </c>
      <c r="C64" s="209" t="s">
        <v>184</v>
      </c>
      <c r="D64" s="210"/>
      <c r="E64" s="212"/>
      <c r="F64" s="212"/>
      <c r="G64" s="212"/>
      <c r="H64" s="226"/>
      <c r="I64" s="53"/>
    </row>
    <row r="65" spans="2:9" ht="15">
      <c r="B65" s="213"/>
      <c r="C65" s="214" t="s">
        <v>159</v>
      </c>
      <c r="D65" s="210"/>
      <c r="E65" s="217"/>
      <c r="F65" s="217"/>
      <c r="G65" s="217"/>
      <c r="H65" s="238">
        <f>IF(G65=0,0,G65/'Aktivi_Saistibas(001)'!$F$19*100)</f>
        <v>0</v>
      </c>
      <c r="I65" s="53"/>
    </row>
    <row r="66" spans="2:9" ht="15">
      <c r="B66" s="213"/>
      <c r="C66" s="214" t="s">
        <v>160</v>
      </c>
      <c r="D66" s="210"/>
      <c r="E66" s="217"/>
      <c r="F66" s="217"/>
      <c r="G66" s="217"/>
      <c r="H66" s="238">
        <f>IF(G66=0,0,G66/'Aktivi_Saistibas(001)'!$F$19*100)</f>
        <v>0</v>
      </c>
      <c r="I66" s="53"/>
    </row>
    <row r="67" spans="2:9" ht="15">
      <c r="B67" s="213"/>
      <c r="C67" s="218" t="s">
        <v>20</v>
      </c>
      <c r="D67" s="210"/>
      <c r="E67" s="217"/>
      <c r="F67" s="217"/>
      <c r="G67" s="217"/>
      <c r="H67" s="238">
        <f>IF(G67=0,0,G67/'Aktivi_Saistibas(001)'!$F$19*100)</f>
        <v>0</v>
      </c>
      <c r="I67" s="53"/>
    </row>
    <row r="68" spans="2:9" ht="15">
      <c r="B68" s="213"/>
      <c r="C68" s="214" t="s">
        <v>154</v>
      </c>
      <c r="D68" s="254">
        <v>12120</v>
      </c>
      <c r="E68" s="220">
        <f>SUM(E65:E67)</f>
        <v>0</v>
      </c>
      <c r="F68" s="220">
        <f>SUM(F65:F67)</f>
        <v>0</v>
      </c>
      <c r="G68" s="220">
        <f>SUM(G65:G67)</f>
        <v>0</v>
      </c>
      <c r="H68" s="238">
        <f>IF(G68=0,0,G68/'Aktivi_Saistibas(001)'!$F$19*100)</f>
        <v>0</v>
      </c>
      <c r="I68" s="53"/>
    </row>
    <row r="69" spans="2:9" ht="15">
      <c r="B69" s="166"/>
      <c r="C69" s="192" t="s">
        <v>175</v>
      </c>
      <c r="D69" s="76">
        <v>12100</v>
      </c>
      <c r="E69" s="230">
        <f>E63+E68</f>
        <v>0</v>
      </c>
      <c r="F69" s="230">
        <f>F63+F68</f>
        <v>0</v>
      </c>
      <c r="G69" s="230">
        <f>G63+G68</f>
        <v>0</v>
      </c>
      <c r="H69" s="241">
        <f>IF(G69=0,0,G69/'Aktivi_Saistibas(001)'!$F$19*100)</f>
        <v>0</v>
      </c>
      <c r="I69" s="53"/>
    </row>
    <row r="70" spans="2:9" ht="25.5">
      <c r="B70" s="232">
        <v>12200</v>
      </c>
      <c r="C70" s="233" t="s">
        <v>162</v>
      </c>
      <c r="D70" s="240"/>
      <c r="E70" s="228"/>
      <c r="F70" s="228"/>
      <c r="G70" s="228"/>
      <c r="H70" s="234"/>
      <c r="I70" s="53"/>
    </row>
    <row r="71" spans="2:9" ht="25.5">
      <c r="B71" s="202">
        <v>12210</v>
      </c>
      <c r="C71" s="209" t="s">
        <v>163</v>
      </c>
      <c r="D71" s="210"/>
      <c r="E71" s="212"/>
      <c r="F71" s="212"/>
      <c r="G71" s="212"/>
      <c r="H71" s="226"/>
      <c r="I71" s="53"/>
    </row>
    <row r="72" spans="2:9" ht="15">
      <c r="B72" s="213"/>
      <c r="C72" s="214" t="s">
        <v>156</v>
      </c>
      <c r="D72" s="210"/>
      <c r="E72" s="217"/>
      <c r="F72" s="217"/>
      <c r="G72" s="217"/>
      <c r="H72" s="238">
        <f>IF(G72=0,0,G72/'Aktivi_Saistibas(001)'!$F$19*100)</f>
        <v>0</v>
      </c>
      <c r="I72" s="53"/>
    </row>
    <row r="73" spans="2:9" ht="15">
      <c r="B73" s="213"/>
      <c r="C73" s="214" t="s">
        <v>157</v>
      </c>
      <c r="D73" s="210"/>
      <c r="E73" s="217"/>
      <c r="F73" s="217"/>
      <c r="G73" s="217"/>
      <c r="H73" s="238">
        <f>IF(G73=0,0,G73/'Aktivi_Saistibas(001)'!$F$19*100)</f>
        <v>0</v>
      </c>
      <c r="I73" s="53"/>
    </row>
    <row r="74" spans="2:9" ht="15">
      <c r="B74" s="213"/>
      <c r="C74" s="218" t="s">
        <v>20</v>
      </c>
      <c r="D74" s="210"/>
      <c r="E74" s="217"/>
      <c r="F74" s="217"/>
      <c r="G74" s="217"/>
      <c r="H74" s="238">
        <f>IF(G74=0,0,G74/'Aktivi_Saistibas(001)'!$F$19*100)</f>
        <v>0</v>
      </c>
      <c r="I74" s="53"/>
    </row>
    <row r="75" spans="2:9" ht="15">
      <c r="B75" s="213"/>
      <c r="C75" s="214" t="s">
        <v>154</v>
      </c>
      <c r="D75" s="219">
        <v>12210</v>
      </c>
      <c r="E75" s="220">
        <f>SUM(E72:E74)</f>
        <v>0</v>
      </c>
      <c r="F75" s="220">
        <f>SUM(F72:F74)</f>
        <v>0</v>
      </c>
      <c r="G75" s="220">
        <f>SUM(G72:G74)</f>
        <v>0</v>
      </c>
      <c r="H75" s="238">
        <f>IF(G75=0,0,G75/'Aktivi_Saistibas(001)'!$F$19*100)</f>
        <v>0</v>
      </c>
      <c r="I75" s="53"/>
    </row>
    <row r="76" spans="2:9" ht="25.5">
      <c r="B76" s="202">
        <v>12220</v>
      </c>
      <c r="C76" s="209" t="s">
        <v>164</v>
      </c>
      <c r="D76" s="210"/>
      <c r="E76" s="212"/>
      <c r="F76" s="212"/>
      <c r="G76" s="212"/>
      <c r="H76" s="226"/>
      <c r="I76" s="53"/>
    </row>
    <row r="77" spans="2:9" ht="15">
      <c r="B77" s="213"/>
      <c r="C77" s="214" t="s">
        <v>159</v>
      </c>
      <c r="D77" s="210"/>
      <c r="E77" s="217"/>
      <c r="F77" s="217"/>
      <c r="G77" s="217"/>
      <c r="H77" s="238">
        <f>IF(G77=0,0,G77/'Aktivi_Saistibas(001)'!$F$19*100)</f>
        <v>0</v>
      </c>
      <c r="I77" s="53"/>
    </row>
    <row r="78" spans="2:9" ht="15">
      <c r="B78" s="213"/>
      <c r="C78" s="214" t="s">
        <v>160</v>
      </c>
      <c r="D78" s="210"/>
      <c r="E78" s="217"/>
      <c r="F78" s="217"/>
      <c r="G78" s="217"/>
      <c r="H78" s="238">
        <f>IF(G78=0,0,G78/'Aktivi_Saistibas(001)'!$F$19*100)</f>
        <v>0</v>
      </c>
      <c r="I78" s="53"/>
    </row>
    <row r="79" spans="2:9" ht="15">
      <c r="B79" s="213"/>
      <c r="C79" s="218" t="s">
        <v>20</v>
      </c>
      <c r="D79" s="210"/>
      <c r="E79" s="217"/>
      <c r="F79" s="217"/>
      <c r="G79" s="217"/>
      <c r="H79" s="238">
        <f>IF(G79=0,0,G79/'Aktivi_Saistibas(001)'!$F$19*100)</f>
        <v>0</v>
      </c>
      <c r="I79" s="53"/>
    </row>
    <row r="80" spans="2:9" ht="15">
      <c r="B80" s="213"/>
      <c r="C80" s="214" t="s">
        <v>154</v>
      </c>
      <c r="D80" s="219">
        <v>12220</v>
      </c>
      <c r="E80" s="220">
        <f>SUM(E77:E79)</f>
        <v>0</v>
      </c>
      <c r="F80" s="220">
        <f>SUM(F77:F79)</f>
        <v>0</v>
      </c>
      <c r="G80" s="220">
        <f>SUM(G77:G79)</f>
        <v>0</v>
      </c>
      <c r="H80" s="238">
        <f>IF(G80=0,0,G80/'Aktivi_Saistibas(001)'!$F$19*100)</f>
        <v>0</v>
      </c>
      <c r="I80" s="53"/>
    </row>
    <row r="81" spans="2:9" ht="15">
      <c r="B81" s="166"/>
      <c r="C81" s="192" t="s">
        <v>176</v>
      </c>
      <c r="D81" s="76">
        <v>12200</v>
      </c>
      <c r="E81" s="230">
        <f>E75+E80</f>
        <v>0</v>
      </c>
      <c r="F81" s="230">
        <f>F75+F80</f>
        <v>0</v>
      </c>
      <c r="G81" s="230">
        <f>G75+G80</f>
        <v>0</v>
      </c>
      <c r="H81" s="241">
        <f>IF(G81=0,0,G81/'Aktivi_Saistibas(001)'!$F$19*100)</f>
        <v>0</v>
      </c>
      <c r="I81" s="53"/>
    </row>
    <row r="82" spans="2:9" ht="25.5">
      <c r="B82" s="202">
        <v>12300</v>
      </c>
      <c r="C82" s="203" t="s">
        <v>168</v>
      </c>
      <c r="D82" s="240"/>
      <c r="E82" s="228"/>
      <c r="F82" s="228"/>
      <c r="G82" s="228"/>
      <c r="H82" s="234"/>
      <c r="I82" s="53"/>
    </row>
    <row r="83" spans="2:9" ht="15">
      <c r="B83" s="213"/>
      <c r="C83" s="214" t="s">
        <v>169</v>
      </c>
      <c r="D83" s="210"/>
      <c r="E83" s="217"/>
      <c r="F83" s="217"/>
      <c r="G83" s="217"/>
      <c r="H83" s="238">
        <f>IF(G83=0,0,G83/'Aktivi_Saistibas(001)'!$F$19*100)</f>
        <v>0</v>
      </c>
      <c r="I83" s="53"/>
    </row>
    <row r="84" spans="2:9" ht="15">
      <c r="B84" s="213"/>
      <c r="C84" s="214" t="s">
        <v>170</v>
      </c>
      <c r="D84" s="210"/>
      <c r="E84" s="217"/>
      <c r="F84" s="217"/>
      <c r="G84" s="217"/>
      <c r="H84" s="238">
        <f>IF(G84=0,0,G84/'Aktivi_Saistibas(001)'!$F$19*100)</f>
        <v>0</v>
      </c>
      <c r="I84" s="53"/>
    </row>
    <row r="85" spans="2:9" ht="15">
      <c r="B85" s="213"/>
      <c r="C85" s="218" t="s">
        <v>20</v>
      </c>
      <c r="D85" s="210"/>
      <c r="E85" s="217"/>
      <c r="F85" s="217"/>
      <c r="G85" s="217"/>
      <c r="H85" s="238">
        <f>IF(G85=0,0,G85/'Aktivi_Saistibas(001)'!$F$19*100)</f>
        <v>0</v>
      </c>
      <c r="I85" s="53"/>
    </row>
    <row r="86" spans="2:9" ht="15">
      <c r="B86" s="166"/>
      <c r="C86" s="247" t="s">
        <v>154</v>
      </c>
      <c r="D86" s="76">
        <v>12300</v>
      </c>
      <c r="E86" s="230">
        <f>SUM(E83:E85)</f>
        <v>0</v>
      </c>
      <c r="F86" s="230">
        <f>SUM(F83:F85)</f>
        <v>0</v>
      </c>
      <c r="G86" s="230">
        <f>SUM(G83:G85)</f>
        <v>0</v>
      </c>
      <c r="H86" s="241">
        <f>IF(G86=0,0,G86/'Aktivi_Saistibas(001)'!$F$19*100)</f>
        <v>0</v>
      </c>
      <c r="I86" s="53"/>
    </row>
    <row r="87" spans="2:9" ht="15">
      <c r="B87" s="202">
        <v>12400</v>
      </c>
      <c r="C87" s="203" t="s">
        <v>81</v>
      </c>
      <c r="D87" s="210"/>
      <c r="E87" s="212"/>
      <c r="F87" s="212"/>
      <c r="G87" s="212"/>
      <c r="H87" s="226"/>
      <c r="I87" s="53"/>
    </row>
    <row r="88" spans="2:9" ht="15">
      <c r="B88" s="213"/>
      <c r="C88" s="214" t="s">
        <v>171</v>
      </c>
      <c r="D88" s="210"/>
      <c r="E88" s="217"/>
      <c r="F88" s="217"/>
      <c r="G88" s="217"/>
      <c r="H88" s="238">
        <f>IF(G88=0,0,G88/'Aktivi_Saistibas(001)'!$F$19*100)</f>
        <v>0</v>
      </c>
      <c r="I88" s="53"/>
    </row>
    <row r="89" spans="2:9" ht="15">
      <c r="B89" s="213"/>
      <c r="C89" s="214" t="s">
        <v>172</v>
      </c>
      <c r="D89" s="210"/>
      <c r="E89" s="217"/>
      <c r="F89" s="217"/>
      <c r="G89" s="217"/>
      <c r="H89" s="238">
        <f>IF(G89=0,0,G89/'Aktivi_Saistibas(001)'!$F$19*100)</f>
        <v>0</v>
      </c>
      <c r="I89" s="53"/>
    </row>
    <row r="90" spans="2:9" ht="15">
      <c r="B90" s="213"/>
      <c r="C90" s="218" t="s">
        <v>20</v>
      </c>
      <c r="D90" s="210"/>
      <c r="E90" s="217"/>
      <c r="F90" s="217"/>
      <c r="G90" s="217"/>
      <c r="H90" s="238">
        <f>IF(G90=0,0,G90/'Aktivi_Saistibas(001)'!$F$19*100)</f>
        <v>0</v>
      </c>
      <c r="I90" s="53"/>
    </row>
    <row r="91" spans="2:9" ht="15.75" thickBot="1">
      <c r="B91" s="187"/>
      <c r="C91" s="263" t="s">
        <v>154</v>
      </c>
      <c r="D91" s="81">
        <v>12400</v>
      </c>
      <c r="E91" s="256">
        <f>SUM(E88:E90)</f>
        <v>0</v>
      </c>
      <c r="F91" s="256">
        <f>SUM(F88:F90)</f>
        <v>0</v>
      </c>
      <c r="G91" s="256">
        <f>SUM(G88:G90)</f>
        <v>0</v>
      </c>
      <c r="H91" s="257">
        <f>IF(G91=0,0,G91/'Aktivi_Saistibas(001)'!$F$19*100)</f>
        <v>0</v>
      </c>
      <c r="I91" s="53"/>
    </row>
    <row r="92" spans="2:9" ht="15.75" thickBot="1">
      <c r="B92" s="426"/>
      <c r="C92" s="263"/>
      <c r="D92" s="426"/>
      <c r="E92" s="427"/>
      <c r="F92" s="427"/>
      <c r="G92" s="427"/>
      <c r="H92" s="428"/>
      <c r="I92" s="53"/>
    </row>
    <row r="93" spans="2:9" ht="15.75" thickBot="1">
      <c r="B93" s="443" t="s">
        <v>13</v>
      </c>
      <c r="C93" s="446"/>
      <c r="D93" s="67" t="s">
        <v>64</v>
      </c>
      <c r="E93" s="242" t="s">
        <v>63</v>
      </c>
      <c r="F93" s="67" t="s">
        <v>66</v>
      </c>
      <c r="G93" s="67" t="s">
        <v>166</v>
      </c>
      <c r="H93" s="189" t="s">
        <v>167</v>
      </c>
      <c r="I93" s="53"/>
    </row>
    <row r="94" spans="2:9" ht="25.5">
      <c r="B94" s="82"/>
      <c r="C94" s="266" t="s">
        <v>177</v>
      </c>
      <c r="D94" s="77">
        <v>12000</v>
      </c>
      <c r="E94" s="269">
        <f>E69+E81+E86+E91</f>
        <v>0</v>
      </c>
      <c r="F94" s="269">
        <f>F69+F81+F86+F91</f>
        <v>0</v>
      </c>
      <c r="G94" s="269">
        <f>G69+G81+G86+G91</f>
        <v>0</v>
      </c>
      <c r="H94" s="270">
        <f>IF(G94=0,0,G94/'Aktivi_Saistibas(001)'!$F$19*100)</f>
        <v>0</v>
      </c>
      <c r="I94" s="53"/>
    </row>
    <row r="95" spans="2:9" ht="15">
      <c r="B95" s="232">
        <v>13000</v>
      </c>
      <c r="C95" s="233" t="s">
        <v>178</v>
      </c>
      <c r="D95" s="240"/>
      <c r="E95" s="228"/>
      <c r="F95" s="228"/>
      <c r="G95" s="228"/>
      <c r="H95" s="234"/>
      <c r="I95" s="53"/>
    </row>
    <row r="96" spans="2:9" ht="15">
      <c r="B96" s="213"/>
      <c r="C96" s="214" t="s">
        <v>179</v>
      </c>
      <c r="D96" s="210"/>
      <c r="E96" s="217"/>
      <c r="F96" s="217"/>
      <c r="G96" s="217"/>
      <c r="H96" s="238">
        <f>IF(G96=0,0,G96/'Aktivi_Saistibas(001)'!$F$19*100)</f>
        <v>0</v>
      </c>
      <c r="I96" s="53"/>
    </row>
    <row r="97" spans="2:9" ht="15">
      <c r="B97" s="213"/>
      <c r="C97" s="214" t="s">
        <v>180</v>
      </c>
      <c r="D97" s="210"/>
      <c r="E97" s="217"/>
      <c r="F97" s="217"/>
      <c r="G97" s="217"/>
      <c r="H97" s="238">
        <f>IF(G97=0,0,G97/'Aktivi_Saistibas(001)'!$F$19*100)</f>
        <v>0</v>
      </c>
      <c r="I97" s="53"/>
    </row>
    <row r="98" spans="2:9" ht="15">
      <c r="B98" s="213"/>
      <c r="C98" s="218" t="s">
        <v>20</v>
      </c>
      <c r="D98" s="210"/>
      <c r="E98" s="217"/>
      <c r="F98" s="217"/>
      <c r="G98" s="217"/>
      <c r="H98" s="238">
        <f>IF(G98=0,0,G98/'Aktivi_Saistibas(001)'!$F$19*100)</f>
        <v>0</v>
      </c>
      <c r="I98" s="53"/>
    </row>
    <row r="99" spans="2:9" ht="15">
      <c r="B99" s="166"/>
      <c r="C99" s="247" t="s">
        <v>154</v>
      </c>
      <c r="D99" s="80">
        <v>13000</v>
      </c>
      <c r="E99" s="271">
        <f>SUM(E96:E98)</f>
        <v>0</v>
      </c>
      <c r="F99" s="271">
        <f>SUM(F96:F98)</f>
        <v>0</v>
      </c>
      <c r="G99" s="271">
        <f>SUM(G96:G98)</f>
        <v>0</v>
      </c>
      <c r="H99" s="272">
        <f>IF(G99=0,0,G99/'Aktivi_Saistibas(001)'!$F$19*100)</f>
        <v>0</v>
      </c>
      <c r="I99" s="53"/>
    </row>
    <row r="100" spans="2:9" ht="26.25" thickBot="1">
      <c r="B100" s="186"/>
      <c r="C100" s="267" t="s">
        <v>181</v>
      </c>
      <c r="D100" s="79">
        <v>10000</v>
      </c>
      <c r="E100" s="273">
        <f>E56+E94+E99</f>
        <v>0</v>
      </c>
      <c r="F100" s="273">
        <f>F56+F94+F99</f>
        <v>0</v>
      </c>
      <c r="G100" s="273">
        <f>G56+G94+G99</f>
        <v>0</v>
      </c>
      <c r="H100" s="274">
        <f>IF(G100=0,0,G100/'Aktivi_Saistibas(001)'!$F$19*100)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91" t="s">
        <v>182</v>
      </c>
      <c r="C1" s="214"/>
      <c r="D1" s="229"/>
      <c r="E1" s="229"/>
      <c r="F1" s="211"/>
      <c r="G1" s="211"/>
      <c r="H1" s="211"/>
      <c r="I1" s="268"/>
    </row>
    <row r="2" spans="1:9" ht="90" thickBot="1">
      <c r="A2" s="1"/>
      <c r="B2" s="441" t="s">
        <v>11</v>
      </c>
      <c r="C2" s="442"/>
      <c r="D2" s="65" t="s">
        <v>12</v>
      </c>
      <c r="E2" s="65" t="s">
        <v>198</v>
      </c>
      <c r="F2" s="65" t="s">
        <v>143</v>
      </c>
      <c r="G2" s="188" t="s">
        <v>144</v>
      </c>
      <c r="H2" s="65" t="s">
        <v>146</v>
      </c>
      <c r="I2" s="184" t="s">
        <v>145</v>
      </c>
    </row>
    <row r="3" spans="1:9" ht="13.5" thickBot="1">
      <c r="A3" s="1"/>
      <c r="B3" s="443" t="s">
        <v>13</v>
      </c>
      <c r="C3" s="444"/>
      <c r="D3" s="67" t="s">
        <v>64</v>
      </c>
      <c r="E3" s="242" t="s">
        <v>63</v>
      </c>
      <c r="F3" s="242" t="s">
        <v>66</v>
      </c>
      <c r="G3" s="67" t="s">
        <v>166</v>
      </c>
      <c r="H3" s="67" t="s">
        <v>167</v>
      </c>
      <c r="I3" s="189" t="s">
        <v>183</v>
      </c>
    </row>
    <row r="4" spans="1:9" ht="30" customHeight="1">
      <c r="A4" s="1"/>
      <c r="B4" s="195">
        <v>21000</v>
      </c>
      <c r="C4" s="196" t="s">
        <v>185</v>
      </c>
      <c r="D4" s="197"/>
      <c r="E4" s="248"/>
      <c r="F4" s="246"/>
      <c r="G4" s="246"/>
      <c r="H4" s="246"/>
      <c r="I4" s="249"/>
    </row>
    <row r="5" spans="1:9" ht="38.25">
      <c r="A5" s="1"/>
      <c r="B5" s="202">
        <v>21100</v>
      </c>
      <c r="C5" s="203" t="s">
        <v>149</v>
      </c>
      <c r="D5" s="204"/>
      <c r="E5" s="210"/>
      <c r="F5" s="212"/>
      <c r="G5" s="212"/>
      <c r="H5" s="212"/>
      <c r="I5" s="226"/>
    </row>
    <row r="6" spans="1:9" ht="25.5">
      <c r="A6" s="1"/>
      <c r="B6" s="202">
        <v>21110</v>
      </c>
      <c r="C6" s="209" t="s">
        <v>150</v>
      </c>
      <c r="D6" s="210"/>
      <c r="E6" s="210"/>
      <c r="F6" s="212"/>
      <c r="G6" s="212"/>
      <c r="H6" s="212"/>
      <c r="I6" s="226"/>
    </row>
    <row r="7" spans="1:9" ht="12.75">
      <c r="A7" s="1"/>
      <c r="B7" s="213"/>
      <c r="C7" s="214" t="s">
        <v>186</v>
      </c>
      <c r="D7" s="215"/>
      <c r="E7" s="277"/>
      <c r="F7" s="217"/>
      <c r="G7" s="217"/>
      <c r="H7" s="217"/>
      <c r="I7" s="238">
        <f>IF(H7=0,0,H7/'Aktivi_Saistibas(001)'!$F$19*100)</f>
        <v>0</v>
      </c>
    </row>
    <row r="8" spans="1:9" ht="12.75">
      <c r="A8" s="1"/>
      <c r="B8" s="213"/>
      <c r="C8" s="214" t="s">
        <v>152</v>
      </c>
      <c r="D8" s="215"/>
      <c r="E8" s="277"/>
      <c r="F8" s="217"/>
      <c r="G8" s="217"/>
      <c r="H8" s="217"/>
      <c r="I8" s="238">
        <f>IF(H8=0,0,H8/'Aktivi_Saistibas(001)'!$F$19*100)</f>
        <v>0</v>
      </c>
    </row>
    <row r="9" spans="1:9" ht="12.75">
      <c r="A9" s="1"/>
      <c r="B9" s="213"/>
      <c r="C9" s="214" t="s">
        <v>153</v>
      </c>
      <c r="D9" s="215"/>
      <c r="E9" s="277"/>
      <c r="F9" s="217"/>
      <c r="G9" s="217"/>
      <c r="H9" s="217"/>
      <c r="I9" s="238">
        <f>IF(H9=0,0,H9/'Aktivi_Saistibas(001)'!$F$19*100)</f>
        <v>0</v>
      </c>
    </row>
    <row r="10" spans="1:9" ht="12.75">
      <c r="A10" s="1"/>
      <c r="B10" s="213"/>
      <c r="C10" s="218" t="s">
        <v>20</v>
      </c>
      <c r="D10" s="215"/>
      <c r="E10" s="277"/>
      <c r="F10" s="217"/>
      <c r="G10" s="217"/>
      <c r="H10" s="217"/>
      <c r="I10" s="238">
        <f>IF(H10=0,0,H10/'Aktivi_Saistibas(001)'!$F$19*100)</f>
        <v>0</v>
      </c>
    </row>
    <row r="11" spans="1:9" ht="12.75">
      <c r="A11" s="1"/>
      <c r="B11" s="213"/>
      <c r="C11" s="214" t="s">
        <v>154</v>
      </c>
      <c r="D11" s="219">
        <v>21110</v>
      </c>
      <c r="E11" s="301"/>
      <c r="F11" s="276">
        <f>SUM(F7:F10)</f>
        <v>0</v>
      </c>
      <c r="G11" s="276">
        <f>SUM(G7:G10)</f>
        <v>0</v>
      </c>
      <c r="H11" s="276">
        <f>SUM(H7:H10)</f>
        <v>0</v>
      </c>
      <c r="I11" s="238">
        <f>IF(H11=0,0,H11/'Aktivi_Saistibas(001)'!$F$19*100)</f>
        <v>0</v>
      </c>
    </row>
    <row r="12" spans="1:9" ht="25.5">
      <c r="A12" s="1"/>
      <c r="B12" s="202">
        <v>21120</v>
      </c>
      <c r="C12" s="223" t="s">
        <v>155</v>
      </c>
      <c r="D12" s="221"/>
      <c r="E12" s="210"/>
      <c r="F12" s="212"/>
      <c r="G12" s="212"/>
      <c r="H12" s="212"/>
      <c r="I12" s="226"/>
    </row>
    <row r="13" spans="1:9" ht="12.75">
      <c r="A13" s="1"/>
      <c r="B13" s="213"/>
      <c r="C13" s="224" t="s">
        <v>156</v>
      </c>
      <c r="D13" s="210"/>
      <c r="E13" s="277"/>
      <c r="F13" s="217"/>
      <c r="G13" s="217"/>
      <c r="H13" s="217"/>
      <c r="I13" s="238">
        <f>IF(H13=0,0,H13/'Aktivi_Saistibas(001)'!$F$19*100)</f>
        <v>0</v>
      </c>
    </row>
    <row r="14" spans="1:9" ht="12.75">
      <c r="A14" s="1"/>
      <c r="B14" s="213"/>
      <c r="C14" s="224" t="s">
        <v>157</v>
      </c>
      <c r="D14" s="210"/>
      <c r="E14" s="277"/>
      <c r="F14" s="217"/>
      <c r="G14" s="217"/>
      <c r="H14" s="217"/>
      <c r="I14" s="238">
        <f>IF(H14=0,0,H14/'Aktivi_Saistibas(001)'!$F$19*100)</f>
        <v>0</v>
      </c>
    </row>
    <row r="15" spans="1:9" ht="12.75">
      <c r="A15" s="1"/>
      <c r="B15" s="213"/>
      <c r="C15" s="225" t="s">
        <v>20</v>
      </c>
      <c r="D15" s="210"/>
      <c r="E15" s="277"/>
      <c r="F15" s="217"/>
      <c r="G15" s="217"/>
      <c r="H15" s="217"/>
      <c r="I15" s="238">
        <f>IF(H15=0,0,H15/'Aktivi_Saistibas(001)'!$F$19*100)</f>
        <v>0</v>
      </c>
    </row>
    <row r="16" spans="1:9" ht="12.75">
      <c r="A16" s="1"/>
      <c r="B16" s="213"/>
      <c r="C16" s="224" t="s">
        <v>154</v>
      </c>
      <c r="D16" s="219">
        <v>21120</v>
      </c>
      <c r="E16" s="301"/>
      <c r="F16" s="276">
        <f>SUM(F13:F15)</f>
        <v>0</v>
      </c>
      <c r="G16" s="276">
        <f>SUM(G13:G15)</f>
        <v>0</v>
      </c>
      <c r="H16" s="276">
        <f>SUM(H13:H15)</f>
        <v>0</v>
      </c>
      <c r="I16" s="238">
        <f>IF(H16=0,0,H16/'Aktivi_Saistibas(001)'!$F$19*100)</f>
        <v>0</v>
      </c>
    </row>
    <row r="17" spans="1:9" ht="25.5">
      <c r="A17" s="1"/>
      <c r="B17" s="202">
        <v>21130</v>
      </c>
      <c r="C17" s="223" t="s">
        <v>158</v>
      </c>
      <c r="D17" s="210"/>
      <c r="E17" s="210"/>
      <c r="F17" s="212"/>
      <c r="G17" s="212"/>
      <c r="H17" s="212"/>
      <c r="I17" s="226"/>
    </row>
    <row r="18" spans="1:9" ht="12.75">
      <c r="A18" s="1"/>
      <c r="B18" s="213"/>
      <c r="C18" s="224" t="s">
        <v>159</v>
      </c>
      <c r="D18" s="210"/>
      <c r="E18" s="277"/>
      <c r="F18" s="217"/>
      <c r="G18" s="217"/>
      <c r="H18" s="217"/>
      <c r="I18" s="238">
        <f>IF(H18=0,0,H18/'Aktivi_Saistibas(001)'!$F$19*100)</f>
        <v>0</v>
      </c>
    </row>
    <row r="19" spans="1:9" ht="12.75">
      <c r="A19" s="1"/>
      <c r="B19" s="213"/>
      <c r="C19" s="224" t="s">
        <v>160</v>
      </c>
      <c r="D19" s="210"/>
      <c r="E19" s="277"/>
      <c r="F19" s="217"/>
      <c r="G19" s="217"/>
      <c r="H19" s="217"/>
      <c r="I19" s="238">
        <f>IF(H19=0,0,H19/'Aktivi_Saistibas(001)'!$F$19*100)</f>
        <v>0</v>
      </c>
    </row>
    <row r="20" spans="1:9" ht="12.75">
      <c r="A20" s="1"/>
      <c r="B20" s="213"/>
      <c r="C20" s="225" t="s">
        <v>20</v>
      </c>
      <c r="D20" s="210"/>
      <c r="E20" s="277"/>
      <c r="F20" s="217"/>
      <c r="G20" s="217"/>
      <c r="H20" s="217"/>
      <c r="I20" s="238">
        <f>IF(H20=0,0,H20/'Aktivi_Saistibas(001)'!$F$19*100)</f>
        <v>0</v>
      </c>
    </row>
    <row r="21" spans="1:9" ht="12.75">
      <c r="A21" s="1"/>
      <c r="B21" s="213"/>
      <c r="C21" s="224" t="s">
        <v>154</v>
      </c>
      <c r="D21" s="219">
        <v>21130</v>
      </c>
      <c r="E21" s="301"/>
      <c r="F21" s="276">
        <f>SUM(F18:F20)</f>
        <v>0</v>
      </c>
      <c r="G21" s="276">
        <f>SUM(G18:G20)</f>
        <v>0</v>
      </c>
      <c r="H21" s="276">
        <f>SUM(H18:H20)</f>
        <v>0</v>
      </c>
      <c r="I21" s="238">
        <f>IF(H21=0,0,H21/'Aktivi_Saistibas(001)'!$F$19*100)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302"/>
      <c r="F22" s="278">
        <f>F11+F16+F21</f>
        <v>0</v>
      </c>
      <c r="G22" s="278">
        <f>G11+G16+G21</f>
        <v>0</v>
      </c>
      <c r="H22" s="278">
        <f>H11+H16+H21</f>
        <v>0</v>
      </c>
      <c r="I22" s="241">
        <f>IF(H22=0,0,H22/'Aktivi_Saistibas(001)'!$F$19*100)</f>
        <v>0</v>
      </c>
    </row>
    <row r="23" spans="1:9" ht="24.75" customHeight="1">
      <c r="A23" s="1"/>
      <c r="B23" s="232">
        <v>21200</v>
      </c>
      <c r="C23" s="233" t="s">
        <v>162</v>
      </c>
      <c r="D23" s="240"/>
      <c r="E23" s="240"/>
      <c r="F23" s="228"/>
      <c r="G23" s="228"/>
      <c r="H23" s="228"/>
      <c r="I23" s="234"/>
    </row>
    <row r="24" spans="1:9" ht="25.5">
      <c r="A24" s="1"/>
      <c r="B24" s="202">
        <v>21210</v>
      </c>
      <c r="C24" s="209" t="s">
        <v>163</v>
      </c>
      <c r="D24" s="210"/>
      <c r="E24" s="210"/>
      <c r="F24" s="212"/>
      <c r="G24" s="212"/>
      <c r="H24" s="212"/>
      <c r="I24" s="226"/>
    </row>
    <row r="25" spans="1:9" ht="12.75">
      <c r="A25" s="1"/>
      <c r="B25" s="213"/>
      <c r="C25" s="214" t="s">
        <v>156</v>
      </c>
      <c r="D25" s="210"/>
      <c r="E25" s="277"/>
      <c r="F25" s="217"/>
      <c r="G25" s="217"/>
      <c r="H25" s="217"/>
      <c r="I25" s="238">
        <f>IF(H25=0,0,H25/'Aktivi_Saistibas(001)'!$F$19*100)</f>
        <v>0</v>
      </c>
    </row>
    <row r="26" spans="1:9" ht="12.75">
      <c r="A26" s="1"/>
      <c r="B26" s="213"/>
      <c r="C26" s="214" t="s">
        <v>157</v>
      </c>
      <c r="D26" s="210"/>
      <c r="E26" s="277"/>
      <c r="F26" s="217"/>
      <c r="G26" s="217"/>
      <c r="H26" s="217"/>
      <c r="I26" s="238">
        <f>IF(H26=0,0,H26/'Aktivi_Saistibas(001)'!$F$19*100)</f>
        <v>0</v>
      </c>
    </row>
    <row r="27" spans="1:9" ht="12.75">
      <c r="A27" s="1"/>
      <c r="B27" s="213"/>
      <c r="C27" s="218" t="s">
        <v>20</v>
      </c>
      <c r="D27" s="210"/>
      <c r="E27" s="277"/>
      <c r="F27" s="217"/>
      <c r="G27" s="217"/>
      <c r="H27" s="217"/>
      <c r="I27" s="238">
        <f>IF(H27=0,0,H27/'Aktivi_Saistibas(001)'!$F$19*100)</f>
        <v>0</v>
      </c>
    </row>
    <row r="28" spans="1:9" ht="12.75">
      <c r="A28" s="1"/>
      <c r="B28" s="213"/>
      <c r="C28" s="214" t="s">
        <v>154</v>
      </c>
      <c r="D28" s="219">
        <v>21210</v>
      </c>
      <c r="E28" s="301"/>
      <c r="F28" s="276">
        <f>SUM(F25:F27)</f>
        <v>0</v>
      </c>
      <c r="G28" s="276">
        <f>SUM(G25:G27)</f>
        <v>0</v>
      </c>
      <c r="H28" s="276">
        <f>SUM(H25:H27)</f>
        <v>0</v>
      </c>
      <c r="I28" s="238">
        <f>IF(H28=0,0,H28/'Aktivi_Saistibas(001)'!$F$19*100)</f>
        <v>0</v>
      </c>
    </row>
    <row r="29" spans="1:9" ht="27" customHeight="1">
      <c r="A29" s="1"/>
      <c r="B29" s="202">
        <v>21220</v>
      </c>
      <c r="C29" s="209" t="s">
        <v>164</v>
      </c>
      <c r="D29" s="210"/>
      <c r="E29" s="210"/>
      <c r="F29" s="212"/>
      <c r="G29" s="212"/>
      <c r="H29" s="212"/>
      <c r="I29" s="226"/>
    </row>
    <row r="30" spans="1:9" ht="12.75">
      <c r="A30" s="1"/>
      <c r="B30" s="213"/>
      <c r="C30" s="224" t="s">
        <v>159</v>
      </c>
      <c r="D30" s="210"/>
      <c r="E30" s="277"/>
      <c r="F30" s="217"/>
      <c r="G30" s="217"/>
      <c r="H30" s="217"/>
      <c r="I30" s="238">
        <f>IF(H30=0,0,H30/'Aktivi_Saistibas(001)'!$F$19*100)</f>
        <v>0</v>
      </c>
    </row>
    <row r="31" spans="1:9" ht="12.75">
      <c r="A31" s="1"/>
      <c r="B31" s="213"/>
      <c r="C31" s="224" t="s">
        <v>160</v>
      </c>
      <c r="D31" s="210"/>
      <c r="E31" s="277"/>
      <c r="F31" s="217"/>
      <c r="G31" s="217"/>
      <c r="H31" s="217"/>
      <c r="I31" s="238">
        <f>IF(H31=0,0,H31/'Aktivi_Saistibas(001)'!$F$19*100)</f>
        <v>0</v>
      </c>
    </row>
    <row r="32" spans="1:9" ht="12.75">
      <c r="A32" s="1"/>
      <c r="B32" s="213"/>
      <c r="C32" s="225" t="s">
        <v>20</v>
      </c>
      <c r="D32" s="210"/>
      <c r="E32" s="277"/>
      <c r="F32" s="217"/>
      <c r="G32" s="217"/>
      <c r="H32" s="217"/>
      <c r="I32" s="238">
        <f>IF(H32=0,0,H32/'Aktivi_Saistibas(001)'!$F$19*100)</f>
        <v>0</v>
      </c>
    </row>
    <row r="33" spans="1:9" ht="12.75">
      <c r="A33" s="1"/>
      <c r="B33" s="213"/>
      <c r="C33" s="214" t="s">
        <v>154</v>
      </c>
      <c r="D33" s="219">
        <v>21220</v>
      </c>
      <c r="E33" s="301"/>
      <c r="F33" s="276">
        <f>SUM(F30:F32)</f>
        <v>0</v>
      </c>
      <c r="G33" s="276">
        <f>SUM(G30:G32)</f>
        <v>0</v>
      </c>
      <c r="H33" s="276">
        <f>SUM(H30:H32)</f>
        <v>0</v>
      </c>
      <c r="I33" s="238">
        <f>IF(H33=0,0,H33/'Aktivi_Saistibas(001)'!$F$19*100)</f>
        <v>0</v>
      </c>
    </row>
    <row r="34" spans="1:9" ht="12.75">
      <c r="A34" s="1"/>
      <c r="B34" s="166"/>
      <c r="C34" s="192" t="s">
        <v>188</v>
      </c>
      <c r="D34" s="76">
        <v>21200</v>
      </c>
      <c r="E34" s="302"/>
      <c r="F34" s="278">
        <f>F28+F33</f>
        <v>0</v>
      </c>
      <c r="G34" s="278">
        <f>G28+G33</f>
        <v>0</v>
      </c>
      <c r="H34" s="278">
        <f>H28+H33</f>
        <v>0</v>
      </c>
      <c r="I34" s="241">
        <f>IF(H34=0,0,H34/'Aktivi_Saistibas(001)'!$F$19*100)</f>
        <v>0</v>
      </c>
    </row>
    <row r="35" spans="1:9" ht="25.5">
      <c r="A35" s="1"/>
      <c r="B35" s="202">
        <v>21300</v>
      </c>
      <c r="C35" s="203" t="s">
        <v>168</v>
      </c>
      <c r="D35" s="210"/>
      <c r="E35" s="240"/>
      <c r="F35" s="228"/>
      <c r="G35" s="228"/>
      <c r="H35" s="228"/>
      <c r="I35" s="234"/>
    </row>
    <row r="36" spans="1:9" ht="12.75">
      <c r="A36" s="1"/>
      <c r="B36" s="213"/>
      <c r="C36" s="214" t="s">
        <v>169</v>
      </c>
      <c r="D36" s="210"/>
      <c r="E36" s="277"/>
      <c r="F36" s="217"/>
      <c r="G36" s="217"/>
      <c r="H36" s="217"/>
      <c r="I36" s="238">
        <f>IF(H36=0,0,H36/'Aktivi_Saistibas(001)'!$F$19*100)</f>
        <v>0</v>
      </c>
    </row>
    <row r="37" spans="1:9" ht="12.75">
      <c r="A37" s="1"/>
      <c r="B37" s="213"/>
      <c r="C37" s="214" t="s">
        <v>170</v>
      </c>
      <c r="D37" s="210"/>
      <c r="E37" s="277"/>
      <c r="F37" s="217"/>
      <c r="G37" s="217"/>
      <c r="H37" s="217"/>
      <c r="I37" s="238">
        <f>IF(H37=0,0,H37/'Aktivi_Saistibas(001)'!$F$19*100)</f>
        <v>0</v>
      </c>
    </row>
    <row r="38" spans="1:9" ht="12.75">
      <c r="A38" s="1"/>
      <c r="B38" s="213"/>
      <c r="C38" s="218" t="s">
        <v>20</v>
      </c>
      <c r="D38" s="210"/>
      <c r="E38" s="277"/>
      <c r="F38" s="217"/>
      <c r="G38" s="217"/>
      <c r="H38" s="217"/>
      <c r="I38" s="238">
        <f>IF(H38=0,0,H38/'Aktivi_Saistibas(001)'!$F$19*100)</f>
        <v>0</v>
      </c>
    </row>
    <row r="39" spans="1:9" ht="12.75">
      <c r="A39" s="1"/>
      <c r="B39" s="166"/>
      <c r="C39" s="247" t="s">
        <v>154</v>
      </c>
      <c r="D39" s="76">
        <v>21300</v>
      </c>
      <c r="E39" s="302"/>
      <c r="F39" s="278">
        <f>SUM(F36:F38)</f>
        <v>0</v>
      </c>
      <c r="G39" s="278">
        <f>SUM(G36:G38)</f>
        <v>0</v>
      </c>
      <c r="H39" s="278">
        <f>SUM(H36:H38)</f>
        <v>0</v>
      </c>
      <c r="I39" s="241">
        <f>IF(H39=0,0,H39/'Aktivi_Saistibas(001)'!$F$19*100)</f>
        <v>0</v>
      </c>
    </row>
    <row r="40" spans="1:9" ht="12.75">
      <c r="A40" s="1"/>
      <c r="B40" s="232">
        <v>21400</v>
      </c>
      <c r="C40" s="233" t="s">
        <v>81</v>
      </c>
      <c r="D40" s="240"/>
      <c r="E40" s="240"/>
      <c r="F40" s="228"/>
      <c r="G40" s="228"/>
      <c r="H40" s="228"/>
      <c r="I40" s="234"/>
    </row>
    <row r="41" spans="1:9" ht="12.75">
      <c r="A41" s="1"/>
      <c r="B41" s="213"/>
      <c r="C41" s="214" t="s">
        <v>171</v>
      </c>
      <c r="D41" s="210"/>
      <c r="E41" s="277"/>
      <c r="F41" s="217"/>
      <c r="G41" s="217"/>
      <c r="H41" s="217"/>
      <c r="I41" s="238">
        <f>IF(H41=0,0,H41/'Aktivi_Saistibas(001)'!$F$19*100)</f>
        <v>0</v>
      </c>
    </row>
    <row r="42" spans="1:9" ht="12.75">
      <c r="A42" s="1"/>
      <c r="B42" s="213"/>
      <c r="C42" s="214" t="s">
        <v>172</v>
      </c>
      <c r="D42" s="210"/>
      <c r="E42" s="277"/>
      <c r="F42" s="217"/>
      <c r="G42" s="217"/>
      <c r="H42" s="217"/>
      <c r="I42" s="238">
        <f>IF(H42=0,0,H42/'Aktivi_Saistibas(001)'!$F$19*100)</f>
        <v>0</v>
      </c>
    </row>
    <row r="43" spans="1:9" ht="12.75">
      <c r="A43" s="1"/>
      <c r="B43" s="213"/>
      <c r="C43" s="218" t="s">
        <v>20</v>
      </c>
      <c r="D43" s="210"/>
      <c r="E43" s="277"/>
      <c r="F43" s="217"/>
      <c r="G43" s="217"/>
      <c r="H43" s="217"/>
      <c r="I43" s="238">
        <f>IF(H43=0,0,H43/'Aktivi_Saistibas(001)'!$F$19*100)</f>
        <v>0</v>
      </c>
    </row>
    <row r="44" spans="1:9" ht="12.75">
      <c r="A44" s="1"/>
      <c r="B44" s="166"/>
      <c r="C44" s="247" t="s">
        <v>154</v>
      </c>
      <c r="D44" s="76">
        <v>21400</v>
      </c>
      <c r="E44" s="302"/>
      <c r="F44" s="278">
        <f>SUM(F41:F43)</f>
        <v>0</v>
      </c>
      <c r="G44" s="278">
        <f>SUM(G41:G43)</f>
        <v>0</v>
      </c>
      <c r="H44" s="278">
        <f>SUM(H41:H43)</f>
        <v>0</v>
      </c>
      <c r="I44" s="241">
        <f>IF(H44=0,0,H44/'Aktivi_Saistibas(001)'!$F$19*100)</f>
        <v>0</v>
      </c>
    </row>
    <row r="45" spans="1:9" ht="41.25" customHeight="1" thickBot="1">
      <c r="A45" s="1"/>
      <c r="B45" s="186"/>
      <c r="C45" s="279" t="s">
        <v>189</v>
      </c>
      <c r="D45" s="79">
        <v>21000</v>
      </c>
      <c r="E45" s="303"/>
      <c r="F45" s="281">
        <f>F22+F34+F39+F44</f>
        <v>0</v>
      </c>
      <c r="G45" s="281">
        <f>G22+G34+G39+G44</f>
        <v>0</v>
      </c>
      <c r="H45" s="281">
        <f>H22+H34+H39+H44</f>
        <v>0</v>
      </c>
      <c r="I45" s="274">
        <f>IF(H45=0,0,H45/'Aktivi_Saistibas(001)'!$F$19*100)</f>
        <v>0</v>
      </c>
    </row>
    <row r="46" spans="1:9" s="289" customFormat="1" ht="13.5" thickBot="1">
      <c r="A46" s="286"/>
      <c r="B46" s="287"/>
      <c r="C46" s="282"/>
      <c r="D46" s="283"/>
      <c r="E46" s="284"/>
      <c r="F46" s="284"/>
      <c r="G46" s="284"/>
      <c r="H46" s="284"/>
      <c r="I46" s="288"/>
    </row>
    <row r="47" spans="1:9" ht="13.5" thickBot="1">
      <c r="A47" s="1"/>
      <c r="B47" s="443" t="s">
        <v>13</v>
      </c>
      <c r="C47" s="444"/>
      <c r="D47" s="67" t="s">
        <v>64</v>
      </c>
      <c r="E47" s="242" t="s">
        <v>63</v>
      </c>
      <c r="F47" s="67" t="s">
        <v>66</v>
      </c>
      <c r="G47" s="67" t="s">
        <v>166</v>
      </c>
      <c r="H47" s="67" t="s">
        <v>167</v>
      </c>
      <c r="I47" s="189" t="s">
        <v>183</v>
      </c>
    </row>
    <row r="48" spans="1:9" ht="38.25" customHeight="1">
      <c r="A48" s="1"/>
      <c r="B48" s="202">
        <v>22000</v>
      </c>
      <c r="C48" s="252" t="s">
        <v>190</v>
      </c>
      <c r="D48" s="291"/>
      <c r="E48" s="292"/>
      <c r="F48" s="292"/>
      <c r="G48" s="292"/>
      <c r="H48" s="292"/>
      <c r="I48" s="293"/>
    </row>
    <row r="49" spans="1:9" ht="38.25">
      <c r="A49" s="1"/>
      <c r="B49" s="202">
        <v>22100</v>
      </c>
      <c r="C49" s="203" t="s">
        <v>149</v>
      </c>
      <c r="D49" s="204"/>
      <c r="E49" s="285"/>
      <c r="F49" s="285"/>
      <c r="G49" s="285"/>
      <c r="H49" s="285"/>
      <c r="I49" s="294"/>
    </row>
    <row r="50" spans="1:9" ht="25.5">
      <c r="A50" s="1"/>
      <c r="B50" s="202">
        <v>22110</v>
      </c>
      <c r="C50" s="209" t="s">
        <v>150</v>
      </c>
      <c r="D50" s="210"/>
      <c r="E50" s="285"/>
      <c r="F50" s="285"/>
      <c r="G50" s="285"/>
      <c r="H50" s="285"/>
      <c r="I50" s="294"/>
    </row>
    <row r="51" spans="1:9" ht="12.75">
      <c r="A51" s="1"/>
      <c r="B51" s="213"/>
      <c r="C51" s="214" t="s">
        <v>186</v>
      </c>
      <c r="D51" s="215"/>
      <c r="E51" s="295"/>
      <c r="F51" s="295"/>
      <c r="G51" s="295"/>
      <c r="H51" s="295"/>
      <c r="I51" s="238">
        <f>IF(H51=0,0,H51/'Aktivi_Saistibas(001)'!$F$19*100)</f>
        <v>0</v>
      </c>
    </row>
    <row r="52" spans="1:9" ht="12.75">
      <c r="A52" s="1"/>
      <c r="B52" s="213"/>
      <c r="C52" s="214" t="s">
        <v>152</v>
      </c>
      <c r="D52" s="215"/>
      <c r="E52" s="295"/>
      <c r="F52" s="295"/>
      <c r="G52" s="295"/>
      <c r="H52" s="295"/>
      <c r="I52" s="238">
        <f>IF(H52=0,0,H52/'Aktivi_Saistibas(001)'!$F$19*100)</f>
        <v>0</v>
      </c>
    </row>
    <row r="53" spans="1:9" ht="12.75">
      <c r="A53" s="1"/>
      <c r="B53" s="213"/>
      <c r="C53" s="214" t="s">
        <v>153</v>
      </c>
      <c r="D53" s="215"/>
      <c r="E53" s="295"/>
      <c r="F53" s="295"/>
      <c r="G53" s="295"/>
      <c r="H53" s="295"/>
      <c r="I53" s="238">
        <f>IF(H53=0,0,H53/'Aktivi_Saistibas(001)'!$F$19*100)</f>
        <v>0</v>
      </c>
    </row>
    <row r="54" spans="1:9" ht="12.75">
      <c r="A54" s="1"/>
      <c r="B54" s="213"/>
      <c r="C54" s="218" t="s">
        <v>20</v>
      </c>
      <c r="D54" s="215"/>
      <c r="E54" s="295"/>
      <c r="F54" s="295"/>
      <c r="G54" s="295"/>
      <c r="H54" s="295"/>
      <c r="I54" s="238">
        <f>IF(H54=0,0,H54/'Aktivi_Saistibas(001)'!$F$19*100)</f>
        <v>0</v>
      </c>
    </row>
    <row r="55" spans="1:9" ht="12.75">
      <c r="A55" s="1"/>
      <c r="B55" s="213"/>
      <c r="C55" s="214" t="s">
        <v>154</v>
      </c>
      <c r="D55" s="219">
        <v>22110</v>
      </c>
      <c r="E55" s="301"/>
      <c r="F55" s="276">
        <f>SUM(F51:F54)</f>
        <v>0</v>
      </c>
      <c r="G55" s="276">
        <f>SUM(G51:G54)</f>
        <v>0</v>
      </c>
      <c r="H55" s="276">
        <f>SUM(H51:H54)</f>
        <v>0</v>
      </c>
      <c r="I55" s="238">
        <f>IF(H55=0,0,H55/'Aktivi_Saistibas(001)'!$F$19*100)</f>
        <v>0</v>
      </c>
    </row>
    <row r="56" spans="1:9" ht="25.5">
      <c r="A56" s="1"/>
      <c r="B56" s="202">
        <v>22120</v>
      </c>
      <c r="C56" s="209" t="s">
        <v>155</v>
      </c>
      <c r="D56" s="221"/>
      <c r="E56" s="285"/>
      <c r="F56" s="285"/>
      <c r="G56" s="285"/>
      <c r="H56" s="285"/>
      <c r="I56" s="294"/>
    </row>
    <row r="57" spans="1:9" ht="12.75">
      <c r="A57" s="1"/>
      <c r="B57" s="213"/>
      <c r="C57" s="214" t="s">
        <v>156</v>
      </c>
      <c r="D57" s="210"/>
      <c r="E57" s="295"/>
      <c r="F57" s="295"/>
      <c r="G57" s="295"/>
      <c r="H57" s="295"/>
      <c r="I57" s="238">
        <f>IF(H57=0,0,H57/'Aktivi_Saistibas(001)'!$F$19*100)</f>
        <v>0</v>
      </c>
    </row>
    <row r="58" spans="1:9" ht="12.75">
      <c r="A58" s="1"/>
      <c r="B58" s="213"/>
      <c r="C58" s="214" t="s">
        <v>157</v>
      </c>
      <c r="D58" s="210"/>
      <c r="E58" s="295"/>
      <c r="F58" s="295"/>
      <c r="G58" s="295"/>
      <c r="H58" s="295"/>
      <c r="I58" s="238">
        <f>IF(H58=0,0,H58/'Aktivi_Saistibas(001)'!$F$19*100)</f>
        <v>0</v>
      </c>
    </row>
    <row r="59" spans="1:9" ht="12.75">
      <c r="A59" s="1"/>
      <c r="B59" s="213"/>
      <c r="C59" s="218" t="s">
        <v>20</v>
      </c>
      <c r="D59" s="210"/>
      <c r="E59" s="295"/>
      <c r="F59" s="295"/>
      <c r="G59" s="295"/>
      <c r="H59" s="295"/>
      <c r="I59" s="238">
        <f>IF(H59=0,0,H59/'Aktivi_Saistibas(001)'!$F$19*100)</f>
        <v>0</v>
      </c>
    </row>
    <row r="60" spans="1:9" ht="12.75">
      <c r="A60" s="1"/>
      <c r="B60" s="213"/>
      <c r="C60" s="214" t="s">
        <v>154</v>
      </c>
      <c r="D60" s="219">
        <v>22120</v>
      </c>
      <c r="E60" s="301"/>
      <c r="F60" s="276">
        <f>SUM(F57:F59)</f>
        <v>0</v>
      </c>
      <c r="G60" s="276">
        <f>SUM(G57:G59)</f>
        <v>0</v>
      </c>
      <c r="H60" s="276">
        <f>SUM(H57:H59)</f>
        <v>0</v>
      </c>
      <c r="I60" s="238">
        <f>IF(H60=0,0,H60/'Aktivi_Saistibas(001)'!$F$19*100)</f>
        <v>0</v>
      </c>
    </row>
    <row r="61" spans="1:9" ht="25.5">
      <c r="A61" s="1"/>
      <c r="B61" s="202">
        <v>22130</v>
      </c>
      <c r="C61" s="209" t="s">
        <v>158</v>
      </c>
      <c r="D61" s="210"/>
      <c r="E61" s="285"/>
      <c r="F61" s="285"/>
      <c r="G61" s="285"/>
      <c r="H61" s="285"/>
      <c r="I61" s="294"/>
    </row>
    <row r="62" spans="1:9" ht="12.75">
      <c r="A62" s="1"/>
      <c r="B62" s="213"/>
      <c r="C62" s="214" t="s">
        <v>159</v>
      </c>
      <c r="D62" s="210"/>
      <c r="E62" s="295"/>
      <c r="F62" s="295"/>
      <c r="G62" s="295"/>
      <c r="H62" s="295"/>
      <c r="I62" s="238">
        <f>IF(H62=0,0,H62/'Aktivi_Saistibas(001)'!$F$19*100)</f>
        <v>0</v>
      </c>
    </row>
    <row r="63" spans="1:9" ht="12.75">
      <c r="A63" s="1"/>
      <c r="B63" s="213"/>
      <c r="C63" s="214" t="s">
        <v>160</v>
      </c>
      <c r="D63" s="210"/>
      <c r="E63" s="295"/>
      <c r="F63" s="295"/>
      <c r="G63" s="295"/>
      <c r="H63" s="295"/>
      <c r="I63" s="238">
        <f>IF(H63=0,0,H63/'Aktivi_Saistibas(001)'!$F$19*100)</f>
        <v>0</v>
      </c>
    </row>
    <row r="64" spans="1:9" ht="12.75">
      <c r="A64" s="1"/>
      <c r="B64" s="213"/>
      <c r="C64" s="218" t="s">
        <v>20</v>
      </c>
      <c r="D64" s="210"/>
      <c r="E64" s="295"/>
      <c r="F64" s="295"/>
      <c r="G64" s="295"/>
      <c r="H64" s="295"/>
      <c r="I64" s="238">
        <f>IF(H64=0,0,H64/'Aktivi_Saistibas(001)'!$F$19*100)</f>
        <v>0</v>
      </c>
    </row>
    <row r="65" spans="1:9" ht="12.75">
      <c r="A65" s="1"/>
      <c r="B65" s="213"/>
      <c r="C65" s="214" t="s">
        <v>154</v>
      </c>
      <c r="D65" s="219">
        <v>22130</v>
      </c>
      <c r="E65" s="301"/>
      <c r="F65" s="276">
        <f>SUM(F62:F64)</f>
        <v>0</v>
      </c>
      <c r="G65" s="276">
        <f>SUM(G62:G64)</f>
        <v>0</v>
      </c>
      <c r="H65" s="276">
        <f>SUM(H62:H64)</f>
        <v>0</v>
      </c>
      <c r="I65" s="238">
        <f>IF(H65=0,0,H65/'Aktivi_Saistibas(001)'!$F$19*100)</f>
        <v>0</v>
      </c>
    </row>
    <row r="66" spans="1:9" ht="12.75">
      <c r="A66" s="1"/>
      <c r="B66" s="166"/>
      <c r="C66" s="192" t="s">
        <v>191</v>
      </c>
      <c r="D66" s="76">
        <v>22100</v>
      </c>
      <c r="E66" s="302"/>
      <c r="F66" s="278">
        <f>F55+F60+F65</f>
        <v>0</v>
      </c>
      <c r="G66" s="278">
        <f>G55+G60+G65</f>
        <v>0</v>
      </c>
      <c r="H66" s="278">
        <f>H55+H60+H65</f>
        <v>0</v>
      </c>
      <c r="I66" s="241">
        <f>IF(H66=0,0,H66/'Aktivi_Saistibas(001)'!$F$19*100)</f>
        <v>0</v>
      </c>
    </row>
    <row r="67" spans="1:9" ht="25.5">
      <c r="A67" s="1"/>
      <c r="B67" s="232">
        <v>22200</v>
      </c>
      <c r="C67" s="233" t="s">
        <v>162</v>
      </c>
      <c r="D67" s="240"/>
      <c r="E67" s="296"/>
      <c r="F67" s="296"/>
      <c r="G67" s="296"/>
      <c r="H67" s="296"/>
      <c r="I67" s="297"/>
    </row>
    <row r="68" spans="1:9" ht="25.5">
      <c r="A68" s="1"/>
      <c r="B68" s="202">
        <v>22210</v>
      </c>
      <c r="C68" s="209" t="s">
        <v>163</v>
      </c>
      <c r="D68" s="210"/>
      <c r="E68" s="285"/>
      <c r="F68" s="285"/>
      <c r="G68" s="285"/>
      <c r="H68" s="285"/>
      <c r="I68" s="294"/>
    </row>
    <row r="69" spans="1:9" ht="12.75">
      <c r="A69" s="1"/>
      <c r="B69" s="213"/>
      <c r="C69" s="214" t="s">
        <v>156</v>
      </c>
      <c r="D69" s="210"/>
      <c r="E69" s="295"/>
      <c r="F69" s="295"/>
      <c r="G69" s="295"/>
      <c r="H69" s="295"/>
      <c r="I69" s="238">
        <f>IF(H69=0,0,H69/'Aktivi_Saistibas(001)'!$F$19*100)</f>
        <v>0</v>
      </c>
    </row>
    <row r="70" spans="1:9" ht="12.75">
      <c r="A70" s="1"/>
      <c r="B70" s="213"/>
      <c r="C70" s="214" t="s">
        <v>157</v>
      </c>
      <c r="D70" s="210"/>
      <c r="E70" s="295"/>
      <c r="F70" s="295"/>
      <c r="G70" s="295"/>
      <c r="H70" s="295"/>
      <c r="I70" s="238">
        <f>IF(H70=0,0,H70/'Aktivi_Saistibas(001)'!$F$19*100)</f>
        <v>0</v>
      </c>
    </row>
    <row r="71" spans="1:9" ht="12.75">
      <c r="A71" s="1"/>
      <c r="B71" s="213"/>
      <c r="C71" s="218" t="s">
        <v>20</v>
      </c>
      <c r="D71" s="210"/>
      <c r="E71" s="295"/>
      <c r="F71" s="295"/>
      <c r="G71" s="295"/>
      <c r="H71" s="295"/>
      <c r="I71" s="238">
        <f>IF(H71=0,0,H71/'Aktivi_Saistibas(001)'!$F$19*100)</f>
        <v>0</v>
      </c>
    </row>
    <row r="72" spans="1:9" ht="12.75">
      <c r="A72" s="1"/>
      <c r="B72" s="213"/>
      <c r="C72" s="214" t="s">
        <v>154</v>
      </c>
      <c r="D72" s="219">
        <v>22210</v>
      </c>
      <c r="E72" s="301"/>
      <c r="F72" s="276">
        <f>SUM(F69:F71)</f>
        <v>0</v>
      </c>
      <c r="G72" s="276">
        <f>SUM(G69:G71)</f>
        <v>0</v>
      </c>
      <c r="H72" s="276">
        <f>SUM(H69:H71)</f>
        <v>0</v>
      </c>
      <c r="I72" s="238">
        <f>IF(H72=0,0,H72/'Aktivi_Saistibas(001)'!$F$19*100)</f>
        <v>0</v>
      </c>
    </row>
    <row r="73" spans="1:9" ht="25.5">
      <c r="A73" s="1"/>
      <c r="B73" s="202">
        <v>22220</v>
      </c>
      <c r="C73" s="209" t="s">
        <v>164</v>
      </c>
      <c r="D73" s="210"/>
      <c r="E73" s="285"/>
      <c r="F73" s="285"/>
      <c r="G73" s="285"/>
      <c r="H73" s="285"/>
      <c r="I73" s="294"/>
    </row>
    <row r="74" spans="1:9" ht="12.75">
      <c r="A74" s="1"/>
      <c r="B74" s="213"/>
      <c r="C74" s="224" t="s">
        <v>159</v>
      </c>
      <c r="D74" s="210"/>
      <c r="E74" s="295"/>
      <c r="F74" s="295"/>
      <c r="G74" s="295"/>
      <c r="H74" s="295"/>
      <c r="I74" s="238">
        <f>IF(H74=0,0,H74/'Aktivi_Saistibas(001)'!$F$19*100)</f>
        <v>0</v>
      </c>
    </row>
    <row r="75" spans="1:9" ht="12.75">
      <c r="A75" s="1"/>
      <c r="B75" s="213"/>
      <c r="C75" s="224" t="s">
        <v>160</v>
      </c>
      <c r="D75" s="210"/>
      <c r="E75" s="295"/>
      <c r="F75" s="295"/>
      <c r="G75" s="295"/>
      <c r="H75" s="295"/>
      <c r="I75" s="238">
        <f>IF(H75=0,0,H75/'Aktivi_Saistibas(001)'!$F$19*100)</f>
        <v>0</v>
      </c>
    </row>
    <row r="76" spans="1:9" ht="12.75">
      <c r="A76" s="1"/>
      <c r="B76" s="213"/>
      <c r="C76" s="225" t="s">
        <v>20</v>
      </c>
      <c r="D76" s="210"/>
      <c r="E76" s="295"/>
      <c r="F76" s="295"/>
      <c r="G76" s="295"/>
      <c r="H76" s="295"/>
      <c r="I76" s="238">
        <f>IF(H76=0,0,H76/'Aktivi_Saistibas(001)'!$F$19*100)</f>
        <v>0</v>
      </c>
    </row>
    <row r="77" spans="1:9" ht="12.75">
      <c r="A77" s="1"/>
      <c r="B77" s="213"/>
      <c r="C77" s="214" t="s">
        <v>154</v>
      </c>
      <c r="D77" s="219">
        <v>22220</v>
      </c>
      <c r="E77" s="301"/>
      <c r="F77" s="276">
        <f>SUM(F74:F76)</f>
        <v>0</v>
      </c>
      <c r="G77" s="276">
        <f>SUM(G74:G76)</f>
        <v>0</v>
      </c>
      <c r="H77" s="276">
        <f>SUM(H74:H76)</f>
        <v>0</v>
      </c>
      <c r="I77" s="238">
        <f>IF(H77=0,0,H77/'Aktivi_Saistibas(001)'!$F$19*100)</f>
        <v>0</v>
      </c>
    </row>
    <row r="78" spans="1:9" ht="12.75">
      <c r="A78" s="1"/>
      <c r="B78" s="166"/>
      <c r="C78" s="192" t="s">
        <v>188</v>
      </c>
      <c r="D78" s="76">
        <v>22200</v>
      </c>
      <c r="E78" s="302"/>
      <c r="F78" s="278">
        <f>F72+F77</f>
        <v>0</v>
      </c>
      <c r="G78" s="278">
        <f>G72+G77</f>
        <v>0</v>
      </c>
      <c r="H78" s="278">
        <f>H72+H77</f>
        <v>0</v>
      </c>
      <c r="I78" s="241">
        <f>IF(H78=0,0,H78/'Aktivi_Saistibas(001)'!$F$19*100)</f>
        <v>0</v>
      </c>
    </row>
    <row r="79" spans="1:9" ht="25.5">
      <c r="A79" s="1"/>
      <c r="B79" s="202">
        <v>22300</v>
      </c>
      <c r="C79" s="203" t="s">
        <v>168</v>
      </c>
      <c r="D79" s="210"/>
      <c r="E79" s="285"/>
      <c r="F79" s="285"/>
      <c r="G79" s="285"/>
      <c r="H79" s="285"/>
      <c r="I79" s="294"/>
    </row>
    <row r="80" spans="1:9" ht="12.75">
      <c r="A80" s="1"/>
      <c r="B80" s="213"/>
      <c r="C80" s="214" t="s">
        <v>169</v>
      </c>
      <c r="D80" s="210"/>
      <c r="E80" s="295"/>
      <c r="F80" s="295"/>
      <c r="G80" s="295"/>
      <c r="H80" s="295"/>
      <c r="I80" s="238">
        <f>IF(H80=0,0,H80/'Aktivi_Saistibas(001)'!$F$19*100)</f>
        <v>0</v>
      </c>
    </row>
    <row r="81" spans="1:9" ht="12.75">
      <c r="A81" s="1"/>
      <c r="B81" s="213"/>
      <c r="C81" s="214" t="s">
        <v>170</v>
      </c>
      <c r="D81" s="210"/>
      <c r="E81" s="295"/>
      <c r="F81" s="295"/>
      <c r="G81" s="295"/>
      <c r="H81" s="295"/>
      <c r="I81" s="238">
        <f>IF(H81=0,0,H81/'Aktivi_Saistibas(001)'!$F$19*100)</f>
        <v>0</v>
      </c>
    </row>
    <row r="82" spans="1:9" ht="12.75">
      <c r="A82" s="1"/>
      <c r="B82" s="213"/>
      <c r="C82" s="218" t="s">
        <v>20</v>
      </c>
      <c r="D82" s="210"/>
      <c r="E82" s="295"/>
      <c r="F82" s="295"/>
      <c r="G82" s="295"/>
      <c r="H82" s="295"/>
      <c r="I82" s="238">
        <f>IF(H82=0,0,H82/'Aktivi_Saistibas(001)'!$F$19*100)</f>
        <v>0</v>
      </c>
    </row>
    <row r="83" spans="1:9" ht="12.75">
      <c r="A83" s="1"/>
      <c r="B83" s="166"/>
      <c r="C83" s="247" t="s">
        <v>154</v>
      </c>
      <c r="D83" s="76">
        <v>22300</v>
      </c>
      <c r="E83" s="302"/>
      <c r="F83" s="278">
        <f>SUM(F80:F82)</f>
        <v>0</v>
      </c>
      <c r="G83" s="278">
        <f>SUM(G80:G82)</f>
        <v>0</v>
      </c>
      <c r="H83" s="278">
        <f>SUM(H80:H82)</f>
        <v>0</v>
      </c>
      <c r="I83" s="241">
        <f>IF(H83=0,0,H83/'Aktivi_Saistibas(001)'!$F$19*100)</f>
        <v>0</v>
      </c>
    </row>
    <row r="84" spans="1:9" ht="12.75">
      <c r="A84" s="1"/>
      <c r="B84" s="232">
        <v>22400</v>
      </c>
      <c r="C84" s="233" t="s">
        <v>81</v>
      </c>
      <c r="D84" s="240"/>
      <c r="E84" s="285"/>
      <c r="F84" s="285"/>
      <c r="G84" s="285"/>
      <c r="H84" s="285"/>
      <c r="I84" s="294"/>
    </row>
    <row r="85" spans="1:9" ht="12.75">
      <c r="A85" s="1"/>
      <c r="B85" s="213"/>
      <c r="C85" s="214" t="s">
        <v>171</v>
      </c>
      <c r="D85" s="210"/>
      <c r="E85" s="295"/>
      <c r="F85" s="295"/>
      <c r="G85" s="295"/>
      <c r="H85" s="295"/>
      <c r="I85" s="238">
        <f>IF(H85=0,0,H85/'Aktivi_Saistibas(001)'!$F$19*100)</f>
        <v>0</v>
      </c>
    </row>
    <row r="86" spans="1:9" ht="12.75">
      <c r="A86" s="1"/>
      <c r="B86" s="213"/>
      <c r="C86" s="214" t="s">
        <v>172</v>
      </c>
      <c r="D86" s="210"/>
      <c r="E86" s="277"/>
      <c r="F86" s="217"/>
      <c r="G86" s="217"/>
      <c r="H86" s="217"/>
      <c r="I86" s="238">
        <f>IF(H86=0,0,H86/'Aktivi_Saistibas(001)'!$F$19*100)</f>
        <v>0</v>
      </c>
    </row>
    <row r="87" spans="1:9" ht="12.75">
      <c r="A87" s="1"/>
      <c r="B87" s="213"/>
      <c r="C87" s="218" t="s">
        <v>20</v>
      </c>
      <c r="D87" s="210"/>
      <c r="E87" s="277"/>
      <c r="F87" s="217"/>
      <c r="G87" s="217"/>
      <c r="H87" s="217"/>
      <c r="I87" s="238">
        <f>IF(H87=0,0,H87/'Aktivi_Saistibas(001)'!$F$19*100)</f>
        <v>0</v>
      </c>
    </row>
    <row r="88" spans="1:9" ht="12.75">
      <c r="A88" s="1"/>
      <c r="B88" s="166"/>
      <c r="C88" s="247" t="s">
        <v>154</v>
      </c>
      <c r="D88" s="76">
        <v>22400</v>
      </c>
      <c r="E88" s="302"/>
      <c r="F88" s="278">
        <f>SUM(F85:F87)</f>
        <v>0</v>
      </c>
      <c r="G88" s="278">
        <f>SUM(G85:G87)</f>
        <v>0</v>
      </c>
      <c r="H88" s="278">
        <f>SUM(H85:H87)</f>
        <v>0</v>
      </c>
      <c r="I88" s="241">
        <f>IF(H88=0,0,H88/'Aktivi_Saistibas(001)'!$F$19*100)</f>
        <v>0</v>
      </c>
    </row>
    <row r="89" spans="1:9" ht="51">
      <c r="A89" s="1"/>
      <c r="B89" s="185"/>
      <c r="C89" s="193" t="s">
        <v>192</v>
      </c>
      <c r="D89" s="78">
        <v>22000</v>
      </c>
      <c r="E89" s="304"/>
      <c r="F89" s="298">
        <f>F66+F78+F83+F88</f>
        <v>0</v>
      </c>
      <c r="G89" s="298">
        <f>G66+G78+G83+G88</f>
        <v>0</v>
      </c>
      <c r="H89" s="298">
        <f>H66+H78+H83+H88</f>
        <v>0</v>
      </c>
      <c r="I89" s="299">
        <f>IF(H89=0,0,H89/'Aktivi_Saistibas(001)'!$F$19*100)</f>
        <v>0</v>
      </c>
    </row>
    <row r="90" spans="1:9" ht="12.75">
      <c r="A90" s="1"/>
      <c r="B90" s="202">
        <v>23000</v>
      </c>
      <c r="C90" s="300" t="s">
        <v>193</v>
      </c>
      <c r="D90" s="240"/>
      <c r="E90" s="240"/>
      <c r="F90" s="228"/>
      <c r="G90" s="228"/>
      <c r="H90" s="228"/>
      <c r="I90" s="234"/>
    </row>
    <row r="91" spans="1:9" ht="38.25">
      <c r="A91" s="1"/>
      <c r="B91" s="202">
        <v>23100</v>
      </c>
      <c r="C91" s="203" t="s">
        <v>149</v>
      </c>
      <c r="D91" s="210"/>
      <c r="E91" s="210"/>
      <c r="F91" s="212"/>
      <c r="G91" s="212"/>
      <c r="H91" s="212"/>
      <c r="I91" s="226"/>
    </row>
    <row r="92" spans="1:10" ht="13.5" thickBot="1">
      <c r="A92" s="1"/>
      <c r="B92" s="218"/>
      <c r="C92" s="203"/>
      <c r="D92" s="229"/>
      <c r="E92" s="229"/>
      <c r="F92" s="211"/>
      <c r="G92" s="211"/>
      <c r="H92" s="211"/>
      <c r="I92" s="268"/>
      <c r="J92" s="354"/>
    </row>
    <row r="93" spans="1:9" ht="13.5" thickBot="1">
      <c r="A93" s="1"/>
      <c r="B93" s="443" t="s">
        <v>13</v>
      </c>
      <c r="C93" s="444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9" t="s">
        <v>183</v>
      </c>
    </row>
    <row r="94" spans="1:9" ht="25.5">
      <c r="A94" s="1"/>
      <c r="B94" s="202">
        <v>23110</v>
      </c>
      <c r="C94" s="209" t="s">
        <v>150</v>
      </c>
      <c r="D94" s="210"/>
      <c r="E94" s="210"/>
      <c r="F94" s="212"/>
      <c r="G94" s="212"/>
      <c r="H94" s="212"/>
      <c r="I94" s="226"/>
    </row>
    <row r="95" spans="1:9" ht="12.75">
      <c r="A95" s="1"/>
      <c r="B95" s="213"/>
      <c r="C95" s="214" t="s">
        <v>186</v>
      </c>
      <c r="D95" s="215"/>
      <c r="E95" s="277"/>
      <c r="F95" s="217"/>
      <c r="G95" s="217"/>
      <c r="H95" s="217"/>
      <c r="I95" s="238">
        <f>IF(H95=0,0,H95/'Aktivi_Saistibas(001)'!$F$19*100)</f>
        <v>0</v>
      </c>
    </row>
    <row r="96" spans="1:9" ht="12.75">
      <c r="A96" s="1"/>
      <c r="B96" s="213"/>
      <c r="C96" s="214" t="s">
        <v>152</v>
      </c>
      <c r="D96" s="215"/>
      <c r="E96" s="277"/>
      <c r="F96" s="217"/>
      <c r="G96" s="217"/>
      <c r="H96" s="217"/>
      <c r="I96" s="238">
        <f>IF(H96=0,0,H96/'Aktivi_Saistibas(001)'!$F$19*100)</f>
        <v>0</v>
      </c>
    </row>
    <row r="97" spans="1:9" ht="12.75">
      <c r="A97" s="1"/>
      <c r="B97" s="213"/>
      <c r="C97" s="214" t="s">
        <v>153</v>
      </c>
      <c r="D97" s="215"/>
      <c r="E97" s="277"/>
      <c r="F97" s="217"/>
      <c r="G97" s="217"/>
      <c r="H97" s="217"/>
      <c r="I97" s="238">
        <f>IF(H97=0,0,H97/'Aktivi_Saistibas(001)'!$F$19*100)</f>
        <v>0</v>
      </c>
    </row>
    <row r="98" spans="1:9" ht="12.75">
      <c r="A98" s="1"/>
      <c r="B98" s="213"/>
      <c r="C98" s="218" t="s">
        <v>20</v>
      </c>
      <c r="D98" s="215"/>
      <c r="E98" s="277"/>
      <c r="F98" s="217"/>
      <c r="G98" s="217"/>
      <c r="H98" s="217"/>
      <c r="I98" s="238">
        <f>IF(H98=0,0,H98/'Aktivi_Saistibas(001)'!$F$19*100)</f>
        <v>0</v>
      </c>
    </row>
    <row r="99" spans="1:9" ht="12.75">
      <c r="A99" s="1"/>
      <c r="B99" s="213"/>
      <c r="C99" s="214" t="s">
        <v>154</v>
      </c>
      <c r="D99" s="219">
        <v>23110</v>
      </c>
      <c r="E99" s="301"/>
      <c r="F99" s="276">
        <f>SUM(F95:F98)</f>
        <v>0</v>
      </c>
      <c r="G99" s="276">
        <f>SUM(G95:G98)</f>
        <v>0</v>
      </c>
      <c r="H99" s="276">
        <f>SUM(H95:H98)</f>
        <v>0</v>
      </c>
      <c r="I99" s="238">
        <f>IF(H99=0,0,H99/'Aktivi_Saistibas(001)'!$F$19*100)</f>
        <v>0</v>
      </c>
    </row>
    <row r="100" spans="1:9" ht="25.5">
      <c r="A100" s="1"/>
      <c r="B100" s="202">
        <v>23120</v>
      </c>
      <c r="C100" s="209" t="s">
        <v>155</v>
      </c>
      <c r="D100" s="221"/>
      <c r="E100" s="210"/>
      <c r="F100" s="212"/>
      <c r="G100" s="212"/>
      <c r="H100" s="212"/>
      <c r="I100" s="226"/>
    </row>
    <row r="101" spans="1:9" ht="12.75">
      <c r="A101" s="1"/>
      <c r="B101" s="213"/>
      <c r="C101" s="214" t="s">
        <v>156</v>
      </c>
      <c r="D101" s="210"/>
      <c r="E101" s="277"/>
      <c r="F101" s="217"/>
      <c r="G101" s="217"/>
      <c r="H101" s="217"/>
      <c r="I101" s="238">
        <f>IF(H101=0,0,H101/'Aktivi_Saistibas(001)'!$F$19*100)</f>
        <v>0</v>
      </c>
    </row>
    <row r="102" spans="1:9" ht="12.75">
      <c r="A102" s="1"/>
      <c r="B102" s="213"/>
      <c r="C102" s="214" t="s">
        <v>157</v>
      </c>
      <c r="D102" s="210"/>
      <c r="E102" s="277"/>
      <c r="F102" s="217"/>
      <c r="G102" s="217"/>
      <c r="H102" s="217"/>
      <c r="I102" s="238">
        <f>IF(H102=0,0,H102/'Aktivi_Saistibas(001)'!$F$19*100)</f>
        <v>0</v>
      </c>
    </row>
    <row r="103" spans="1:9" ht="12.75">
      <c r="A103" s="1"/>
      <c r="B103" s="213"/>
      <c r="C103" s="218" t="s">
        <v>20</v>
      </c>
      <c r="D103" s="210"/>
      <c r="E103" s="277"/>
      <c r="F103" s="217"/>
      <c r="G103" s="217"/>
      <c r="H103" s="217"/>
      <c r="I103" s="238">
        <f>IF(H103=0,0,H103/'Aktivi_Saistibas(001)'!$F$19*100)</f>
        <v>0</v>
      </c>
    </row>
    <row r="104" spans="1:9" ht="12.75">
      <c r="A104" s="1"/>
      <c r="B104" s="213"/>
      <c r="C104" s="214" t="s">
        <v>154</v>
      </c>
      <c r="D104" s="219">
        <v>23120</v>
      </c>
      <c r="E104" s="301"/>
      <c r="F104" s="276">
        <f>SUM(F101:F103)</f>
        <v>0</v>
      </c>
      <c r="G104" s="276">
        <f>SUM(G101:G103)</f>
        <v>0</v>
      </c>
      <c r="H104" s="276">
        <f>SUM(H101:H103)</f>
        <v>0</v>
      </c>
      <c r="I104" s="238">
        <f>IF(H104=0,0,H104/'Aktivi_Saistibas(001)'!$F$19*100)</f>
        <v>0</v>
      </c>
    </row>
    <row r="105" spans="1:9" ht="25.5">
      <c r="A105" s="1"/>
      <c r="B105" s="202">
        <v>23130</v>
      </c>
      <c r="C105" s="209" t="s">
        <v>158</v>
      </c>
      <c r="D105" s="210"/>
      <c r="E105" s="210"/>
      <c r="F105" s="212"/>
      <c r="G105" s="212"/>
      <c r="H105" s="212"/>
      <c r="I105" s="226"/>
    </row>
    <row r="106" spans="1:9" ht="12.75">
      <c r="A106" s="1"/>
      <c r="B106" s="213"/>
      <c r="C106" s="214" t="s">
        <v>159</v>
      </c>
      <c r="D106" s="210"/>
      <c r="E106" s="277"/>
      <c r="F106" s="217"/>
      <c r="G106" s="217"/>
      <c r="H106" s="217"/>
      <c r="I106" s="238">
        <f>IF(H106=0,0,H106/'Aktivi_Saistibas(001)'!$F$19*100)</f>
        <v>0</v>
      </c>
    </row>
    <row r="107" spans="1:9" ht="12.75">
      <c r="A107" s="1"/>
      <c r="B107" s="213"/>
      <c r="C107" s="214" t="s">
        <v>160</v>
      </c>
      <c r="D107" s="210"/>
      <c r="E107" s="277"/>
      <c r="F107" s="217"/>
      <c r="G107" s="217"/>
      <c r="H107" s="217"/>
      <c r="I107" s="238">
        <f>IF(H107=0,0,H107/'Aktivi_Saistibas(001)'!$F$19*100)</f>
        <v>0</v>
      </c>
    </row>
    <row r="108" spans="1:9" ht="12.75">
      <c r="A108" s="1"/>
      <c r="B108" s="213"/>
      <c r="C108" s="218" t="s">
        <v>20</v>
      </c>
      <c r="D108" s="210"/>
      <c r="E108" s="277"/>
      <c r="F108" s="217"/>
      <c r="G108" s="217"/>
      <c r="H108" s="217"/>
      <c r="I108" s="238">
        <f>IF(H108=0,0,H108/'Aktivi_Saistibas(001)'!$F$19*100)</f>
        <v>0</v>
      </c>
    </row>
    <row r="109" spans="1:9" ht="12.75">
      <c r="A109" s="1"/>
      <c r="B109" s="213"/>
      <c r="C109" s="214" t="s">
        <v>154</v>
      </c>
      <c r="D109" s="219">
        <v>23130</v>
      </c>
      <c r="E109" s="301"/>
      <c r="F109" s="276">
        <f>SUM(F106:F108)</f>
        <v>0</v>
      </c>
      <c r="G109" s="276">
        <f>SUM(G106:G108)</f>
        <v>0</v>
      </c>
      <c r="H109" s="276">
        <f>SUM(H106:H108)</f>
        <v>0</v>
      </c>
      <c r="I109" s="238">
        <f>IF(H109=0,0,H109/'Aktivi_Saistibas(001)'!$F$19*100)</f>
        <v>0</v>
      </c>
    </row>
    <row r="110" spans="1:9" ht="12.75">
      <c r="A110" s="1"/>
      <c r="B110" s="166"/>
      <c r="C110" s="192" t="s">
        <v>194</v>
      </c>
      <c r="D110" s="76">
        <v>23100</v>
      </c>
      <c r="E110" s="302"/>
      <c r="F110" s="278">
        <f>F99+F104+F109</f>
        <v>0</v>
      </c>
      <c r="G110" s="278">
        <f>G99+G104+G109</f>
        <v>0</v>
      </c>
      <c r="H110" s="278">
        <f>H99+H104+H109</f>
        <v>0</v>
      </c>
      <c r="I110" s="241">
        <f>IF(H110=0,0,H110/'Aktivi_Saistibas(001)'!$F$19*100)</f>
        <v>0</v>
      </c>
    </row>
    <row r="111" spans="1:9" ht="25.5">
      <c r="A111" s="1"/>
      <c r="B111" s="232">
        <v>23200</v>
      </c>
      <c r="C111" s="233" t="s">
        <v>162</v>
      </c>
      <c r="D111" s="240"/>
      <c r="E111" s="240"/>
      <c r="F111" s="228"/>
      <c r="G111" s="228"/>
      <c r="H111" s="228"/>
      <c r="I111" s="234"/>
    </row>
    <row r="112" spans="1:9" ht="25.5">
      <c r="A112" s="1"/>
      <c r="B112" s="202">
        <v>23210</v>
      </c>
      <c r="C112" s="209" t="s">
        <v>163</v>
      </c>
      <c r="D112" s="210"/>
      <c r="E112" s="210"/>
      <c r="F112" s="212"/>
      <c r="G112" s="212"/>
      <c r="H112" s="212"/>
      <c r="I112" s="226"/>
    </row>
    <row r="113" spans="1:9" ht="12.75">
      <c r="A113" s="1"/>
      <c r="B113" s="213"/>
      <c r="C113" s="214" t="s">
        <v>156</v>
      </c>
      <c r="D113" s="210"/>
      <c r="E113" s="277"/>
      <c r="F113" s="217"/>
      <c r="G113" s="217"/>
      <c r="H113" s="217"/>
      <c r="I113" s="238">
        <f>IF(H113=0,0,H113/'Aktivi_Saistibas(001)'!$F$19*100)</f>
        <v>0</v>
      </c>
    </row>
    <row r="114" spans="1:9" ht="12.75">
      <c r="A114" s="1"/>
      <c r="B114" s="213"/>
      <c r="C114" s="214" t="s">
        <v>157</v>
      </c>
      <c r="D114" s="210"/>
      <c r="E114" s="277"/>
      <c r="F114" s="217"/>
      <c r="G114" s="217"/>
      <c r="H114" s="217"/>
      <c r="I114" s="238">
        <f>IF(H114=0,0,H114/'Aktivi_Saistibas(001)'!$F$19*100)</f>
        <v>0</v>
      </c>
    </row>
    <row r="115" spans="1:9" ht="12.75">
      <c r="A115" s="1"/>
      <c r="B115" s="213"/>
      <c r="C115" s="218" t="s">
        <v>20</v>
      </c>
      <c r="D115" s="210"/>
      <c r="E115" s="277"/>
      <c r="F115" s="217"/>
      <c r="G115" s="217"/>
      <c r="H115" s="217"/>
      <c r="I115" s="238">
        <f>IF(H115=0,0,H115/'Aktivi_Saistibas(001)'!$F$19*100)</f>
        <v>0</v>
      </c>
    </row>
    <row r="116" spans="1:9" ht="12.75">
      <c r="A116" s="1"/>
      <c r="B116" s="213"/>
      <c r="C116" s="214" t="s">
        <v>154</v>
      </c>
      <c r="D116" s="219">
        <v>23210</v>
      </c>
      <c r="E116" s="301"/>
      <c r="F116" s="276">
        <f>SUM(F113:F115)</f>
        <v>0</v>
      </c>
      <c r="G116" s="276">
        <f>SUM(G113:G115)</f>
        <v>0</v>
      </c>
      <c r="H116" s="276">
        <f>SUM(H113:H115)</f>
        <v>0</v>
      </c>
      <c r="I116" s="238">
        <f>IF(H116=0,0,H116/'Aktivi_Saistibas(001)'!$F$19*100)</f>
        <v>0</v>
      </c>
    </row>
    <row r="117" spans="1:9" ht="25.5">
      <c r="A117" s="1"/>
      <c r="B117" s="202">
        <v>23220</v>
      </c>
      <c r="C117" s="209" t="s">
        <v>164</v>
      </c>
      <c r="D117" s="210"/>
      <c r="E117" s="210"/>
      <c r="F117" s="212"/>
      <c r="G117" s="212"/>
      <c r="H117" s="212"/>
      <c r="I117" s="226"/>
    </row>
    <row r="118" spans="1:9" ht="12.75">
      <c r="A118" s="1"/>
      <c r="B118" s="213"/>
      <c r="C118" s="224" t="s">
        <v>159</v>
      </c>
      <c r="D118" s="210"/>
      <c r="E118" s="277"/>
      <c r="F118" s="217"/>
      <c r="G118" s="217"/>
      <c r="H118" s="217"/>
      <c r="I118" s="238">
        <f>IF(H118=0,0,H118/'Aktivi_Saistibas(001)'!$F$19*100)</f>
        <v>0</v>
      </c>
    </row>
    <row r="119" spans="1:9" ht="12.75">
      <c r="A119" s="1"/>
      <c r="B119" s="213"/>
      <c r="C119" s="224" t="s">
        <v>160</v>
      </c>
      <c r="D119" s="210"/>
      <c r="E119" s="277"/>
      <c r="F119" s="217"/>
      <c r="G119" s="217"/>
      <c r="H119" s="217"/>
      <c r="I119" s="238">
        <f>IF(H119=0,0,H119/'Aktivi_Saistibas(001)'!$F$19*100)</f>
        <v>0</v>
      </c>
    </row>
    <row r="120" spans="1:9" ht="12.75">
      <c r="A120" s="1"/>
      <c r="B120" s="213"/>
      <c r="C120" s="225" t="s">
        <v>20</v>
      </c>
      <c r="D120" s="210"/>
      <c r="E120" s="277"/>
      <c r="F120" s="217"/>
      <c r="G120" s="217"/>
      <c r="H120" s="217"/>
      <c r="I120" s="238">
        <f>IF(H120=0,0,H120/'Aktivi_Saistibas(001)'!$F$19*100)</f>
        <v>0</v>
      </c>
    </row>
    <row r="121" spans="1:9" ht="12.75">
      <c r="A121" s="1"/>
      <c r="B121" s="213"/>
      <c r="C121" s="214" t="s">
        <v>154</v>
      </c>
      <c r="D121" s="219">
        <v>23220</v>
      </c>
      <c r="E121" s="301"/>
      <c r="F121" s="276">
        <f>SUM(F118:F120)</f>
        <v>0</v>
      </c>
      <c r="G121" s="276">
        <f>SUM(G118:G120)</f>
        <v>0</v>
      </c>
      <c r="H121" s="276">
        <f>SUM(H118:H120)</f>
        <v>0</v>
      </c>
      <c r="I121" s="238">
        <f>IF(H121=0,0,H121/'Aktivi_Saistibas(001)'!$F$19*100)</f>
        <v>0</v>
      </c>
    </row>
    <row r="122" spans="1:9" ht="12.75">
      <c r="A122" s="1"/>
      <c r="B122" s="166"/>
      <c r="C122" s="192" t="s">
        <v>188</v>
      </c>
      <c r="D122" s="76">
        <v>23200</v>
      </c>
      <c r="E122" s="302"/>
      <c r="F122" s="278">
        <f>F116+F121</f>
        <v>0</v>
      </c>
      <c r="G122" s="278">
        <f>G116+G121</f>
        <v>0</v>
      </c>
      <c r="H122" s="278">
        <f>H116+H121</f>
        <v>0</v>
      </c>
      <c r="I122" s="241">
        <f>IF(H122=0,0,H122/'Aktivi_Saistibas(001)'!$F$19*100)</f>
        <v>0</v>
      </c>
    </row>
    <row r="123" spans="1:9" ht="25.5">
      <c r="A123" s="1"/>
      <c r="B123" s="202">
        <v>23300</v>
      </c>
      <c r="C123" s="203" t="s">
        <v>168</v>
      </c>
      <c r="D123" s="210"/>
      <c r="E123" s="240"/>
      <c r="F123" s="228"/>
      <c r="G123" s="228"/>
      <c r="H123" s="228"/>
      <c r="I123" s="234"/>
    </row>
    <row r="124" spans="1:9" ht="12.75">
      <c r="A124" s="1"/>
      <c r="B124" s="213"/>
      <c r="C124" s="214" t="s">
        <v>169</v>
      </c>
      <c r="D124" s="210"/>
      <c r="E124" s="277"/>
      <c r="F124" s="217"/>
      <c r="G124" s="217"/>
      <c r="H124" s="217"/>
      <c r="I124" s="238">
        <f>IF(H124=0,0,H124/'Aktivi_Saistibas(001)'!$F$19*100)</f>
        <v>0</v>
      </c>
    </row>
    <row r="125" spans="1:9" ht="12.75">
      <c r="A125" s="1"/>
      <c r="B125" s="213"/>
      <c r="C125" s="214" t="s">
        <v>170</v>
      </c>
      <c r="D125" s="210"/>
      <c r="E125" s="277"/>
      <c r="F125" s="217"/>
      <c r="G125" s="217"/>
      <c r="H125" s="217"/>
      <c r="I125" s="238">
        <f>IF(H125=0,0,H125/'Aktivi_Saistibas(001)'!$F$19*100)</f>
        <v>0</v>
      </c>
    </row>
    <row r="126" spans="1:9" ht="12.75">
      <c r="A126" s="1"/>
      <c r="B126" s="213"/>
      <c r="C126" s="218" t="s">
        <v>20</v>
      </c>
      <c r="D126" s="210"/>
      <c r="E126" s="277"/>
      <c r="F126" s="217"/>
      <c r="G126" s="217"/>
      <c r="H126" s="217"/>
      <c r="I126" s="238">
        <f>IF(H126=0,0,H126/'Aktivi_Saistibas(001)'!$F$19*100)</f>
        <v>0</v>
      </c>
    </row>
    <row r="127" spans="1:9" ht="12.75">
      <c r="A127" s="1"/>
      <c r="B127" s="166"/>
      <c r="C127" s="247" t="s">
        <v>154</v>
      </c>
      <c r="D127" s="76">
        <v>23300</v>
      </c>
      <c r="E127" s="302"/>
      <c r="F127" s="278">
        <f>SUM(F124:F126)</f>
        <v>0</v>
      </c>
      <c r="G127" s="278">
        <f>SUM(G124:G126)</f>
        <v>0</v>
      </c>
      <c r="H127" s="278">
        <f>SUM(H124:H126)</f>
        <v>0</v>
      </c>
      <c r="I127" s="241">
        <f>IF(H127=0,0,H127/'Aktivi_Saistibas(001)'!$F$19*100)</f>
        <v>0</v>
      </c>
    </row>
    <row r="128" spans="1:9" ht="12.75">
      <c r="A128" s="1"/>
      <c r="B128" s="232">
        <v>23400</v>
      </c>
      <c r="C128" s="233" t="s">
        <v>81</v>
      </c>
      <c r="D128" s="240"/>
      <c r="E128" s="240"/>
      <c r="F128" s="228"/>
      <c r="G128" s="228"/>
      <c r="H128" s="228"/>
      <c r="I128" s="234"/>
    </row>
    <row r="129" spans="1:9" ht="12.75">
      <c r="A129" s="1"/>
      <c r="B129" s="213"/>
      <c r="C129" s="214" t="s">
        <v>171</v>
      </c>
      <c r="D129" s="210"/>
      <c r="E129" s="275"/>
      <c r="F129" s="217"/>
      <c r="G129" s="217"/>
      <c r="H129" s="217"/>
      <c r="I129" s="238">
        <f>IF(H129=0,0,H129/'Aktivi_Saistibas(001)'!$F$19*100)</f>
        <v>0</v>
      </c>
    </row>
    <row r="130" spans="1:9" ht="12.75">
      <c r="A130" s="1"/>
      <c r="B130" s="213"/>
      <c r="C130" s="214" t="s">
        <v>172</v>
      </c>
      <c r="D130" s="210"/>
      <c r="E130" s="275"/>
      <c r="F130" s="217"/>
      <c r="G130" s="217"/>
      <c r="H130" s="217"/>
      <c r="I130" s="238">
        <f>IF(H130=0,0,H130/'Aktivi_Saistibas(001)'!$F$19*100)</f>
        <v>0</v>
      </c>
    </row>
    <row r="131" spans="1:9" ht="12.75">
      <c r="A131" s="1"/>
      <c r="B131" s="213"/>
      <c r="C131" s="218" t="s">
        <v>20</v>
      </c>
      <c r="D131" s="210"/>
      <c r="E131" s="275"/>
      <c r="F131" s="217"/>
      <c r="G131" s="217"/>
      <c r="H131" s="217"/>
      <c r="I131" s="238">
        <f>IF(H131=0,0,H131/'Aktivi_Saistibas(001)'!$F$19*100)</f>
        <v>0</v>
      </c>
    </row>
    <row r="132" spans="1:9" ht="12.75">
      <c r="A132" s="1"/>
      <c r="B132" s="166"/>
      <c r="C132" s="247" t="s">
        <v>154</v>
      </c>
      <c r="D132" s="76">
        <v>23400</v>
      </c>
      <c r="E132" s="302"/>
      <c r="F132" s="278">
        <f>SUM(F129:F131)</f>
        <v>0</v>
      </c>
      <c r="G132" s="278">
        <f>SUM(G129:G131)</f>
        <v>0</v>
      </c>
      <c r="H132" s="278">
        <f>SUM(H129:H131)</f>
        <v>0</v>
      </c>
      <c r="I132" s="241">
        <f>IF(H132=0,0,H132/'Aktivi_Saistibas(001)'!$F$19*100)</f>
        <v>0</v>
      </c>
    </row>
    <row r="133" spans="1:9" ht="25.5">
      <c r="A133" s="1"/>
      <c r="B133" s="185"/>
      <c r="C133" s="193" t="s">
        <v>195</v>
      </c>
      <c r="D133" s="74">
        <v>23000</v>
      </c>
      <c r="E133" s="304"/>
      <c r="F133" s="298">
        <f>F110+F122+F127+F132</f>
        <v>0</v>
      </c>
      <c r="G133" s="298">
        <f>G110+G122+G127+G132</f>
        <v>0</v>
      </c>
      <c r="H133" s="298">
        <f>H110+H122+H127+H132</f>
        <v>0</v>
      </c>
      <c r="I133" s="272">
        <f>IF(H133=0,0,H133/'Aktivi_Saistibas(001)'!$F$19*100)</f>
        <v>0</v>
      </c>
    </row>
    <row r="134" spans="1:9" ht="25.5">
      <c r="A134" s="1"/>
      <c r="B134" s="202">
        <v>24000</v>
      </c>
      <c r="C134" s="233" t="s">
        <v>178</v>
      </c>
      <c r="D134" s="240"/>
      <c r="E134" s="240"/>
      <c r="F134" s="228"/>
      <c r="G134" s="228"/>
      <c r="H134" s="228"/>
      <c r="I134" s="234"/>
    </row>
    <row r="135" spans="1:9" ht="12.75">
      <c r="A135" s="1"/>
      <c r="B135" s="213"/>
      <c r="C135" s="214" t="s">
        <v>179</v>
      </c>
      <c r="D135" s="210"/>
      <c r="E135" s="277"/>
      <c r="F135" s="217"/>
      <c r="G135" s="217"/>
      <c r="H135" s="217"/>
      <c r="I135" s="238">
        <f>IF(H135=0,0,H135/'Aktivi_Saistibas(001)'!$F$19*100)</f>
        <v>0</v>
      </c>
    </row>
    <row r="136" spans="1:9" ht="12.75">
      <c r="A136" s="1"/>
      <c r="B136" s="213"/>
      <c r="C136" s="214" t="s">
        <v>180</v>
      </c>
      <c r="D136" s="210"/>
      <c r="E136" s="277"/>
      <c r="F136" s="217"/>
      <c r="G136" s="217"/>
      <c r="H136" s="217"/>
      <c r="I136" s="238">
        <f>IF(H136=0,0,H136/'Aktivi_Saistibas(001)'!$F$19*100)</f>
        <v>0</v>
      </c>
    </row>
    <row r="137" spans="1:9" ht="12.75">
      <c r="A137" s="1"/>
      <c r="B137" s="213"/>
      <c r="C137" s="218" t="s">
        <v>20</v>
      </c>
      <c r="D137" s="210"/>
      <c r="E137" s="277"/>
      <c r="F137" s="217"/>
      <c r="G137" s="217"/>
      <c r="H137" s="217"/>
      <c r="I137" s="238">
        <f>IF(H137=0,0,H137/'Aktivi_Saistibas(001)'!$F$19*100)</f>
        <v>0</v>
      </c>
    </row>
    <row r="138" spans="1:9" ht="12.75">
      <c r="A138" s="1"/>
      <c r="B138" s="166"/>
      <c r="C138" s="247" t="s">
        <v>154</v>
      </c>
      <c r="D138" s="80">
        <v>24000</v>
      </c>
      <c r="E138" s="305"/>
      <c r="F138" s="290">
        <f>SUM(F135:F137)</f>
        <v>0</v>
      </c>
      <c r="G138" s="290">
        <f>SUM(G135:G137)</f>
        <v>0</v>
      </c>
      <c r="H138" s="290">
        <f>SUM(H135:H137)</f>
        <v>0</v>
      </c>
      <c r="I138" s="241">
        <f>IF(H138=0,0,H138/'Aktivi_Saistibas(001)'!$F$19*100)</f>
        <v>0</v>
      </c>
    </row>
    <row r="139" spans="1:9" ht="25.5">
      <c r="A139" s="1"/>
      <c r="B139" s="185"/>
      <c r="C139" s="193" t="s">
        <v>196</v>
      </c>
      <c r="D139" s="78">
        <v>20000</v>
      </c>
      <c r="E139" s="304"/>
      <c r="F139" s="298">
        <f>F45+F89+F133+F138</f>
        <v>0</v>
      </c>
      <c r="G139" s="298">
        <f>G45+G89+G133+G138</f>
        <v>0</v>
      </c>
      <c r="H139" s="298">
        <f>H45+H89+H133+H138</f>
        <v>0</v>
      </c>
      <c r="I139" s="272">
        <f>IF(H139=0,0,H139/'Aktivi_Saistibas(001)'!$F$19*100)</f>
        <v>0</v>
      </c>
    </row>
    <row r="140" spans="1:9" ht="26.25" thickBot="1">
      <c r="A140" s="1"/>
      <c r="B140" s="306">
        <v>30000</v>
      </c>
      <c r="C140" s="267" t="s">
        <v>197</v>
      </c>
      <c r="D140" s="79">
        <v>30000</v>
      </c>
      <c r="E140" s="280"/>
      <c r="F140" s="273">
        <f>'Portfelis(001-1)'!E86+'Portfelis(001-2)'!F106</f>
        <v>3818</v>
      </c>
      <c r="G140" s="273">
        <f>'Portfelis(001-1)'!F86+'Portfelis(001-2)'!G106</f>
        <v>289327.11</v>
      </c>
      <c r="H140" s="273">
        <f>'Portfelis(001-1)'!G86+'Portfelis(001-2)'!H106</f>
        <v>292015</v>
      </c>
      <c r="I140" s="274">
        <f>IF(H140=0,0,H140/'Aktivi_Saistibas(001)'!$F$19*100)</f>
        <v>94.11702141374553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Medvedevs/</v>
      </c>
      <c r="G141" s="39"/>
      <c r="H141" s="307"/>
      <c r="I141" s="308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Aija Kļaševa, Guntars Vītols/</v>
      </c>
      <c r="G143" s="43"/>
      <c r="H143" s="309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F13" sqref="F13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10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40" t="s">
        <v>11</v>
      </c>
      <c r="C10" s="439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38" t="s">
        <v>13</v>
      </c>
      <c r="C11" s="43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40" t="s">
        <v>11</v>
      </c>
      <c r="C22" s="439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38" t="s">
        <v>13</v>
      </c>
      <c r="C23" s="43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1">
      <selection activeCell="F13" sqref="F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10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41" t="s">
        <v>11</v>
      </c>
      <c r="C10" s="445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3"/>
      <c r="F12" s="249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4"/>
      <c r="F18" s="234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4"/>
      <c r="F25" s="234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B1">
      <selection activeCell="B8" sqref="B8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405" customWidth="1"/>
    <col min="4" max="16384" width="9.140625" style="12" customWidth="1"/>
  </cols>
  <sheetData>
    <row r="1" spans="1:2" ht="15.75" customHeight="1" thickBot="1">
      <c r="A1" s="404" t="s">
        <v>1</v>
      </c>
      <c r="B1" s="404" t="s">
        <v>2</v>
      </c>
    </row>
    <row r="2" spans="1:2" ht="15.75" customHeight="1" thickTop="1">
      <c r="A2" s="406" t="str">
        <f>Parametri!A13</f>
        <v>Līdzekļu pārvaldītāja nosaukums</v>
      </c>
      <c r="B2" s="407"/>
    </row>
    <row r="3" spans="1:2" ht="15.75" customHeight="1">
      <c r="A3" s="406" t="str">
        <f>Parametri!A16</f>
        <v>Adrese</v>
      </c>
      <c r="B3" s="408"/>
    </row>
    <row r="4" spans="1:2" ht="15.75" customHeight="1">
      <c r="A4" s="406" t="str">
        <f>Parametri!A17</f>
        <v>Reģistrācijas numurs </v>
      </c>
      <c r="B4" s="434">
        <f>Parametri!A27</f>
        <v>40003577500</v>
      </c>
    </row>
    <row r="5" spans="1:3" ht="15.75" customHeight="1" thickBot="1">
      <c r="A5" s="404" t="s">
        <v>3</v>
      </c>
      <c r="B5" s="404" t="str">
        <f>Parametri!A22</f>
        <v>vārds</v>
      </c>
      <c r="C5" s="404" t="str">
        <f>Parametri!A23</f>
        <v>uzvārds</v>
      </c>
    </row>
    <row r="6" spans="1:3" ht="15.75" customHeight="1" thickTop="1">
      <c r="A6" s="406" t="str">
        <f>Parametri!A18</f>
        <v>Līdzekļu pārvaldītāja valdes priekšsēdētājs </v>
      </c>
      <c r="B6" s="409" t="s">
        <v>214</v>
      </c>
      <c r="C6" s="409" t="s">
        <v>215</v>
      </c>
    </row>
    <row r="7" spans="1:3" ht="15.75" customHeight="1" thickBot="1">
      <c r="A7" s="404" t="str">
        <f>Parametri!A21</f>
        <v>Izpildītājs</v>
      </c>
      <c r="B7" s="404" t="str">
        <f>CONCATENATE(B5,", ",C5)</f>
        <v>vārds, uzvārds</v>
      </c>
      <c r="C7" s="404" t="str">
        <f>Parametri!A24</f>
        <v>tālruņa numurs</v>
      </c>
    </row>
    <row r="8" spans="1:3" ht="15.75" customHeight="1" thickTop="1">
      <c r="A8" s="410" t="s">
        <v>54</v>
      </c>
      <c r="B8" s="411" t="s">
        <v>249</v>
      </c>
      <c r="C8" s="411"/>
    </row>
    <row r="9" spans="1:2" ht="15.75" customHeight="1" thickBot="1">
      <c r="A9" s="404" t="s">
        <v>4</v>
      </c>
      <c r="B9" s="404" t="s">
        <v>2</v>
      </c>
    </row>
    <row r="10" spans="1:2" ht="15.75" customHeight="1" thickTop="1">
      <c r="A10" s="406" t="s">
        <v>5</v>
      </c>
      <c r="B10" s="409"/>
    </row>
    <row r="11" spans="1:2" ht="21.75" customHeight="1" thickBot="1">
      <c r="A11" s="412" t="s">
        <v>52</v>
      </c>
      <c r="B11" s="413"/>
    </row>
    <row r="12" spans="1:3" ht="21.75" customHeight="1" thickBot="1">
      <c r="A12" s="404" t="s">
        <v>53</v>
      </c>
      <c r="B12" s="404" t="s">
        <v>2</v>
      </c>
      <c r="C12" s="401"/>
    </row>
    <row r="13" spans="1:3" ht="15.75" customHeight="1" thickTop="1">
      <c r="A13" s="406" t="s">
        <v>37</v>
      </c>
      <c r="B13" s="421" t="s">
        <v>227</v>
      </c>
      <c r="C13" s="414" t="s">
        <v>205</v>
      </c>
    </row>
    <row r="14" spans="1:3" ht="15.75" customHeight="1">
      <c r="A14" s="406" t="str">
        <f>Parametri!A$19</f>
        <v>Ieguldījumu plāna pārvaldnieks  </v>
      </c>
      <c r="B14" s="415" t="s">
        <v>216</v>
      </c>
      <c r="C14" s="416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402" t="s">
        <v>55</v>
      </c>
      <c r="B16" s="417" t="str">
        <f>B$8</f>
        <v>Svetlana Korhova</v>
      </c>
      <c r="C16" s="417">
        <v>7010172</v>
      </c>
    </row>
    <row r="17" spans="1:3" ht="15.75" customHeight="1">
      <c r="A17" s="402" t="s">
        <v>56</v>
      </c>
      <c r="B17" s="417" t="str">
        <f>B$8</f>
        <v>Svetlana Korhova</v>
      </c>
      <c r="C17" s="417">
        <v>7010172</v>
      </c>
    </row>
    <row r="18" spans="1:3" ht="15.75" customHeight="1">
      <c r="A18" s="402" t="s">
        <v>57</v>
      </c>
      <c r="B18" s="417" t="str">
        <f>B$8</f>
        <v>Svetlana Korhova</v>
      </c>
      <c r="C18" s="417">
        <v>7010172</v>
      </c>
    </row>
    <row r="19" spans="1:3" ht="15.75" customHeight="1" thickBot="1">
      <c r="A19" s="403" t="s">
        <v>58</v>
      </c>
      <c r="B19" s="418" t="str">
        <f>B$8</f>
        <v>Svetlana Korhova</v>
      </c>
      <c r="C19" s="417">
        <v>7010172</v>
      </c>
    </row>
    <row r="20" spans="1:3" ht="15.75" customHeight="1">
      <c r="A20" s="406" t="s">
        <v>37</v>
      </c>
      <c r="B20" s="421" t="s">
        <v>226</v>
      </c>
      <c r="C20" s="414" t="s">
        <v>206</v>
      </c>
    </row>
    <row r="21" spans="1:3" ht="15.75" customHeight="1">
      <c r="A21" s="406" t="str">
        <f>Parametri!A$19</f>
        <v>Ieguldījumu plāna pārvaldnieks  </v>
      </c>
      <c r="B21" s="415" t="s">
        <v>216</v>
      </c>
      <c r="C21" s="416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402" t="s">
        <v>55</v>
      </c>
      <c r="B23" s="417" t="str">
        <f>B$8</f>
        <v>Svetlana Korhova</v>
      </c>
      <c r="C23" s="417">
        <v>7010172</v>
      </c>
    </row>
    <row r="24" spans="1:3" ht="15.75" customHeight="1">
      <c r="A24" s="402" t="s">
        <v>56</v>
      </c>
      <c r="B24" s="417" t="str">
        <f>B$8</f>
        <v>Svetlana Korhova</v>
      </c>
      <c r="C24" s="417">
        <v>7010172</v>
      </c>
    </row>
    <row r="25" spans="1:3" ht="15.75" customHeight="1">
      <c r="A25" s="402" t="s">
        <v>57</v>
      </c>
      <c r="B25" s="417" t="str">
        <f>B$8</f>
        <v>Svetlana Korhova</v>
      </c>
      <c r="C25" s="417">
        <v>7010172</v>
      </c>
    </row>
    <row r="26" spans="1:3" ht="15.75" customHeight="1" thickBot="1">
      <c r="A26" s="403" t="s">
        <v>58</v>
      </c>
      <c r="B26" s="418" t="str">
        <f>B$8</f>
        <v>Svetlana Korhova</v>
      </c>
      <c r="C26" s="417">
        <v>7010172</v>
      </c>
    </row>
    <row r="27" spans="1:3" ht="15.75" customHeight="1">
      <c r="A27" s="406" t="s">
        <v>37</v>
      </c>
      <c r="B27" s="421" t="s">
        <v>37</v>
      </c>
      <c r="C27" s="414" t="s">
        <v>207</v>
      </c>
    </row>
    <row r="28" spans="1:3" ht="15.75" customHeight="1">
      <c r="A28" s="406" t="str">
        <f>Parametri!A$19</f>
        <v>Ieguldījumu plāna pārvaldnieks  </v>
      </c>
      <c r="B28" s="415" t="str">
        <f>B7</f>
        <v>vārds, uzvārds</v>
      </c>
      <c r="C28" s="416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402" t="s">
        <v>55</v>
      </c>
      <c r="B30" s="417" t="str">
        <f>B$8</f>
        <v>Svetlana Korhova</v>
      </c>
      <c r="C30" s="417">
        <v>7010172</v>
      </c>
    </row>
    <row r="31" spans="1:3" ht="15.75" customHeight="1">
      <c r="A31" s="402" t="s">
        <v>56</v>
      </c>
      <c r="B31" s="417" t="str">
        <f>B$8</f>
        <v>Svetlana Korhova</v>
      </c>
      <c r="C31" s="417">
        <v>7010172</v>
      </c>
    </row>
    <row r="32" spans="1:3" ht="15.75" customHeight="1">
      <c r="A32" s="402" t="s">
        <v>57</v>
      </c>
      <c r="B32" s="417" t="str">
        <f>B$8</f>
        <v>Svetlana Korhova</v>
      </c>
      <c r="C32" s="417">
        <v>7010172</v>
      </c>
    </row>
    <row r="33" spans="1:3" ht="15.75" customHeight="1" thickBot="1">
      <c r="A33" s="403" t="s">
        <v>58</v>
      </c>
      <c r="B33" s="418" t="str">
        <f>B$8</f>
        <v>Svetlana Korhova</v>
      </c>
      <c r="C33" s="417">
        <v>7010172</v>
      </c>
    </row>
    <row r="34" spans="1:3" ht="15.75" customHeight="1">
      <c r="A34" s="406" t="s">
        <v>37</v>
      </c>
      <c r="B34" s="421" t="s">
        <v>37</v>
      </c>
      <c r="C34" s="414" t="s">
        <v>208</v>
      </c>
    </row>
    <row r="35" spans="1:3" ht="15.75" customHeight="1">
      <c r="A35" s="406" t="str">
        <f>Parametri!A$19</f>
        <v>Ieguldījumu plāna pārvaldnieks  </v>
      </c>
      <c r="B35" s="415" t="str">
        <f>B7</f>
        <v>vārds, uzvārds</v>
      </c>
      <c r="C35" s="416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402" t="s">
        <v>55</v>
      </c>
      <c r="B37" s="417" t="str">
        <f>B$8</f>
        <v>Svetlana Korhova</v>
      </c>
      <c r="C37" s="417">
        <v>7010172</v>
      </c>
    </row>
    <row r="38" spans="1:3" ht="15.75" customHeight="1">
      <c r="A38" s="402" t="s">
        <v>56</v>
      </c>
      <c r="B38" s="417" t="str">
        <f>B$8</f>
        <v>Svetlana Korhova</v>
      </c>
      <c r="C38" s="417">
        <v>7010172</v>
      </c>
    </row>
    <row r="39" spans="1:3" ht="15.75" customHeight="1">
      <c r="A39" s="402" t="s">
        <v>57</v>
      </c>
      <c r="B39" s="417" t="str">
        <f>B$8</f>
        <v>Svetlana Korhova</v>
      </c>
      <c r="C39" s="417">
        <v>7010172</v>
      </c>
    </row>
    <row r="40" spans="1:3" ht="15.75" customHeight="1" thickBot="1">
      <c r="A40" s="403" t="s">
        <v>58</v>
      </c>
      <c r="B40" s="418" t="str">
        <f>B$8</f>
        <v>Svetlana Korhova</v>
      </c>
      <c r="C40" s="417">
        <v>7010172</v>
      </c>
    </row>
    <row r="41" spans="1:3" ht="15.75" customHeight="1">
      <c r="A41" s="406" t="s">
        <v>37</v>
      </c>
      <c r="B41" s="421" t="s">
        <v>37</v>
      </c>
      <c r="C41" s="414" t="s">
        <v>209</v>
      </c>
    </row>
    <row r="42" spans="1:3" ht="15.75" customHeight="1">
      <c r="A42" s="406" t="str">
        <f>Parametri!A$19</f>
        <v>Ieguldījumu plāna pārvaldnieks  </v>
      </c>
      <c r="B42" s="415" t="str">
        <f>B7</f>
        <v>vārds, uzvārds</v>
      </c>
      <c r="C42" s="416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402" t="s">
        <v>55</v>
      </c>
      <c r="B44" s="417" t="str">
        <f>B$8</f>
        <v>Svetlana Korhova</v>
      </c>
      <c r="C44" s="417">
        <v>7010172</v>
      </c>
    </row>
    <row r="45" spans="1:3" ht="15.75" customHeight="1">
      <c r="A45" s="402" t="s">
        <v>56</v>
      </c>
      <c r="B45" s="417" t="str">
        <f>B$8</f>
        <v>Svetlana Korhova</v>
      </c>
      <c r="C45" s="417">
        <v>7010172</v>
      </c>
    </row>
    <row r="46" spans="1:3" ht="15.75" customHeight="1">
      <c r="A46" s="402" t="s">
        <v>57</v>
      </c>
      <c r="B46" s="417" t="str">
        <f>B$8</f>
        <v>Svetlana Korhova</v>
      </c>
      <c r="C46" s="417">
        <v>7010172</v>
      </c>
    </row>
    <row r="47" spans="1:3" ht="15.75" customHeight="1" thickBot="1">
      <c r="A47" s="403" t="s">
        <v>58</v>
      </c>
      <c r="B47" s="418" t="str">
        <f>B$8</f>
        <v>Svetlana Korhova</v>
      </c>
      <c r="C47" s="417">
        <v>7010172</v>
      </c>
    </row>
    <row r="48" spans="1:3" ht="15.75" customHeight="1">
      <c r="A48" s="419"/>
      <c r="B48" s="420"/>
      <c r="C48" s="416"/>
    </row>
    <row r="49" spans="1:2" ht="15.75" customHeight="1">
      <c r="A49" s="406"/>
      <c r="B49" s="420"/>
    </row>
    <row r="50" spans="1:2" ht="15.75" customHeight="1">
      <c r="A50" s="406"/>
      <c r="B50" s="420"/>
    </row>
    <row r="51" spans="1:2" ht="15.75" customHeight="1">
      <c r="A51" s="406"/>
      <c r="B51" s="420"/>
    </row>
    <row r="52" spans="1:2" ht="15.75" customHeight="1">
      <c r="A52" s="406"/>
      <c r="B52" s="420"/>
    </row>
    <row r="53" spans="1:2" ht="15.75" customHeight="1">
      <c r="A53" s="406"/>
      <c r="B53" s="420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10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41" t="s">
        <v>11</v>
      </c>
      <c r="C10" s="445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5"/>
      <c r="F12" s="178">
        <f>'Aktivi_Saistibas(004)'!E31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'Ien.,Izd.(004)'!F35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180">
        <f>E12+E16</f>
        <v>0</v>
      </c>
      <c r="F17" s="18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169"/>
      <c r="F18" s="75"/>
    </row>
    <row r="19" spans="2:6" ht="12.75">
      <c r="B19" s="68" t="s">
        <v>135</v>
      </c>
      <c r="C19" s="163" t="s">
        <v>136</v>
      </c>
      <c r="D19" s="69" t="s">
        <v>135</v>
      </c>
      <c r="E19" s="169"/>
      <c r="F19" s="75"/>
    </row>
    <row r="20" spans="2:6" ht="25.5" customHeight="1">
      <c r="B20" s="176" t="s">
        <v>137</v>
      </c>
      <c r="C20" s="163" t="s">
        <v>138</v>
      </c>
      <c r="D20" s="150" t="s">
        <v>137</v>
      </c>
      <c r="E20" s="180">
        <f>IF(E18=0,0,E12/E18)</f>
        <v>0</v>
      </c>
      <c r="F20" s="18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182">
        <f>IF(E19=0,0,E17/E19)</f>
        <v>0</v>
      </c>
      <c r="F21" s="183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10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90" t="str">
        <f>Parametri!A15</f>
        <v>2003.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91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41" t="s">
        <v>11</v>
      </c>
      <c r="C11" s="445"/>
      <c r="D11" s="65" t="s">
        <v>12</v>
      </c>
      <c r="E11" s="65" t="s">
        <v>143</v>
      </c>
      <c r="F11" s="188" t="s">
        <v>144</v>
      </c>
      <c r="G11" s="65" t="s">
        <v>146</v>
      </c>
      <c r="H11" s="184" t="s">
        <v>145</v>
      </c>
      <c r="I11" s="26"/>
    </row>
    <row r="12" spans="2:9" ht="18" customHeight="1" thickBot="1">
      <c r="B12" s="443" t="s">
        <v>13</v>
      </c>
      <c r="C12" s="446"/>
      <c r="D12" s="29" t="s">
        <v>64</v>
      </c>
      <c r="E12" s="194" t="s">
        <v>63</v>
      </c>
      <c r="F12" s="29" t="s">
        <v>66</v>
      </c>
      <c r="G12" s="67" t="s">
        <v>166</v>
      </c>
      <c r="H12" s="189" t="s">
        <v>167</v>
      </c>
      <c r="I12" s="26"/>
    </row>
    <row r="13" spans="2:9" ht="25.5" customHeight="1">
      <c r="B13" s="195">
        <v>11000</v>
      </c>
      <c r="C13" s="196" t="s">
        <v>148</v>
      </c>
      <c r="D13" s="197"/>
      <c r="E13" s="198"/>
      <c r="F13" s="199"/>
      <c r="G13" s="200"/>
      <c r="H13" s="201"/>
      <c r="I13" s="31"/>
    </row>
    <row r="14" spans="2:9" ht="25.5" customHeight="1">
      <c r="B14" s="202">
        <v>11100</v>
      </c>
      <c r="C14" s="203" t="s">
        <v>149</v>
      </c>
      <c r="D14" s="204"/>
      <c r="E14" s="205"/>
      <c r="F14" s="206"/>
      <c r="G14" s="207"/>
      <c r="H14" s="208"/>
      <c r="I14" s="52"/>
    </row>
    <row r="15" spans="2:9" ht="25.5">
      <c r="B15" s="202">
        <v>11110</v>
      </c>
      <c r="C15" s="209" t="s">
        <v>150</v>
      </c>
      <c r="D15" s="210"/>
      <c r="E15" s="211"/>
      <c r="F15" s="212"/>
      <c r="G15" s="207"/>
      <c r="H15" s="208"/>
      <c r="I15" s="53"/>
    </row>
    <row r="16" spans="2:9" ht="15">
      <c r="B16" s="213"/>
      <c r="C16" s="214" t="s">
        <v>151</v>
      </c>
      <c r="D16" s="215"/>
      <c r="E16" s="216"/>
      <c r="F16" s="217"/>
      <c r="G16" s="217"/>
      <c r="H16" s="235">
        <f>IF(G16=0,0,G16/'Aktivi_Saistibas(001)'!$F$19*100)</f>
        <v>0</v>
      </c>
      <c r="I16" s="31"/>
    </row>
    <row r="17" spans="2:9" ht="15">
      <c r="B17" s="213"/>
      <c r="C17" s="214" t="s">
        <v>152</v>
      </c>
      <c r="D17" s="215"/>
      <c r="E17" s="216"/>
      <c r="F17" s="217"/>
      <c r="G17" s="217"/>
      <c r="H17" s="235">
        <f>IF(G17=0,0,G17/'Aktivi_Saistibas(001)'!$F$19*100)</f>
        <v>0</v>
      </c>
      <c r="I17" s="53"/>
    </row>
    <row r="18" spans="2:9" ht="15">
      <c r="B18" s="213"/>
      <c r="C18" s="214" t="s">
        <v>153</v>
      </c>
      <c r="D18" s="215"/>
      <c r="E18" s="216"/>
      <c r="F18" s="217"/>
      <c r="G18" s="217"/>
      <c r="H18" s="235">
        <f>IF(G18=0,0,G18/'Aktivi_Saistibas(001)'!$F$19*100)</f>
        <v>0</v>
      </c>
      <c r="I18" s="53"/>
    </row>
    <row r="19" spans="2:9" ht="15">
      <c r="B19" s="213"/>
      <c r="C19" s="218" t="s">
        <v>20</v>
      </c>
      <c r="D19" s="215"/>
      <c r="E19" s="216"/>
      <c r="F19" s="217"/>
      <c r="G19" s="217"/>
      <c r="H19" s="235">
        <f>IF(G19=0,0,G19/'Aktivi_Saistibas(001)'!$F$19*100)</f>
        <v>0</v>
      </c>
      <c r="I19" s="53"/>
    </row>
    <row r="20" spans="2:9" ht="15">
      <c r="B20" s="213"/>
      <c r="C20" s="214" t="s">
        <v>154</v>
      </c>
      <c r="D20" s="219">
        <v>11110</v>
      </c>
      <c r="E20" s="220">
        <f>SUM(E16:E19)</f>
        <v>0</v>
      </c>
      <c r="F20" s="220">
        <f>SUM(F16:F19)</f>
        <v>0</v>
      </c>
      <c r="G20" s="220">
        <f>SUM(G16:G19)</f>
        <v>0</v>
      </c>
      <c r="H20" s="236">
        <f>IF(G20=0,0,G20/'Aktivi_Saistibas(001)'!$F$19*100)</f>
        <v>0</v>
      </c>
      <c r="I20" s="53"/>
    </row>
    <row r="21" spans="2:9" ht="25.5">
      <c r="B21" s="202">
        <v>11120</v>
      </c>
      <c r="C21" s="223" t="s">
        <v>155</v>
      </c>
      <c r="D21" s="221"/>
      <c r="E21" s="222"/>
      <c r="F21" s="222"/>
      <c r="G21" s="207"/>
      <c r="H21" s="237"/>
      <c r="I21" s="31"/>
    </row>
    <row r="22" spans="2:9" ht="15">
      <c r="B22" s="213"/>
      <c r="C22" s="224" t="s">
        <v>156</v>
      </c>
      <c r="D22" s="210"/>
      <c r="E22" s="217"/>
      <c r="F22" s="217"/>
      <c r="G22" s="217"/>
      <c r="H22" s="238">
        <f>IF(G22=0,0,G22/'Aktivi_Saistibas(001)'!$F$19*100)</f>
        <v>0</v>
      </c>
      <c r="I22" s="31"/>
    </row>
    <row r="23" spans="2:9" ht="15">
      <c r="B23" s="213"/>
      <c r="C23" s="224" t="s">
        <v>157</v>
      </c>
      <c r="D23" s="210"/>
      <c r="E23" s="217"/>
      <c r="F23" s="217"/>
      <c r="G23" s="217"/>
      <c r="H23" s="238">
        <f>IF(G23=0,0,G23/'Aktivi_Saistibas(001)'!$F$19*100)</f>
        <v>0</v>
      </c>
      <c r="I23" s="53"/>
    </row>
    <row r="24" spans="2:9" ht="15">
      <c r="B24" s="213"/>
      <c r="C24" s="225" t="s">
        <v>20</v>
      </c>
      <c r="D24" s="210"/>
      <c r="E24" s="217"/>
      <c r="F24" s="217"/>
      <c r="G24" s="217"/>
      <c r="H24" s="238">
        <f>IF(G24=0,0,G24/'Aktivi_Saistibas(001)'!$F$19*100)</f>
        <v>0</v>
      </c>
      <c r="I24" s="53"/>
    </row>
    <row r="25" spans="2:9" ht="15">
      <c r="B25" s="213"/>
      <c r="C25" s="224" t="s">
        <v>154</v>
      </c>
      <c r="D25" s="219">
        <v>11120</v>
      </c>
      <c r="E25" s="220">
        <f>SUM(E22:E24)</f>
        <v>0</v>
      </c>
      <c r="F25" s="220">
        <f>SUM(F22:F24)</f>
        <v>0</v>
      </c>
      <c r="G25" s="220">
        <f>SUM(G22:G24)</f>
        <v>0</v>
      </c>
      <c r="H25" s="238">
        <f>IF(G25=0,0,G25/'Aktivi_Saistibas(001)'!$F$19*100)</f>
        <v>0</v>
      </c>
      <c r="I25" s="31"/>
    </row>
    <row r="26" spans="2:9" ht="15">
      <c r="B26" s="202">
        <v>11130</v>
      </c>
      <c r="C26" s="223" t="s">
        <v>158</v>
      </c>
      <c r="D26" s="210"/>
      <c r="E26" s="212"/>
      <c r="F26" s="212"/>
      <c r="G26" s="212"/>
      <c r="H26" s="237"/>
      <c r="I26" s="53"/>
    </row>
    <row r="27" spans="2:9" ht="15">
      <c r="B27" s="213"/>
      <c r="C27" s="224" t="s">
        <v>159</v>
      </c>
      <c r="D27" s="210"/>
      <c r="E27" s="217"/>
      <c r="F27" s="217"/>
      <c r="G27" s="217"/>
      <c r="H27" s="238">
        <f>IF(G27=0,0,G27/'Aktivi_Saistibas(001)'!$F$19*100)</f>
        <v>0</v>
      </c>
      <c r="I27" s="53"/>
    </row>
    <row r="28" spans="2:9" ht="15">
      <c r="B28" s="213"/>
      <c r="C28" s="224" t="s">
        <v>160</v>
      </c>
      <c r="D28" s="210"/>
      <c r="E28" s="217"/>
      <c r="F28" s="217"/>
      <c r="G28" s="217"/>
      <c r="H28" s="238">
        <f>IF(G28=0,0,G28/'Aktivi_Saistibas(001)'!$F$19*100)</f>
        <v>0</v>
      </c>
      <c r="I28" s="53"/>
    </row>
    <row r="29" spans="2:9" ht="15">
      <c r="B29" s="213"/>
      <c r="C29" s="225" t="s">
        <v>20</v>
      </c>
      <c r="D29" s="210"/>
      <c r="E29" s="217"/>
      <c r="F29" s="217"/>
      <c r="G29" s="217"/>
      <c r="H29" s="238">
        <f>IF(G29=0,0,G29/'Aktivi_Saistibas(001)'!$F$19*100)</f>
        <v>0</v>
      </c>
      <c r="I29" s="53"/>
    </row>
    <row r="30" spans="2:9" ht="15">
      <c r="B30" s="213"/>
      <c r="C30" s="224" t="s">
        <v>154</v>
      </c>
      <c r="D30" s="219">
        <v>11130</v>
      </c>
      <c r="E30" s="220">
        <f>SUM(E27:E29)</f>
        <v>0</v>
      </c>
      <c r="F30" s="220">
        <f>SUM(F27:F29)</f>
        <v>0</v>
      </c>
      <c r="G30" s="220">
        <f>SUM(G27:G29)</f>
        <v>0</v>
      </c>
      <c r="H30" s="238">
        <f>IF(G30=0,0,G30/'Aktivi_Saistibas(001)'!$F$19*100)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31">
        <f>E20+E25+E30</f>
        <v>0</v>
      </c>
      <c r="F31" s="231">
        <f>F20+F25+F30</f>
        <v>0</v>
      </c>
      <c r="G31" s="231">
        <f>G20+G25+G30</f>
        <v>0</v>
      </c>
      <c r="H31" s="239">
        <f>IF(G31=0,0,G31/'Aktivi_Saistibas(001)'!$F$19*100)</f>
        <v>0</v>
      </c>
      <c r="I31" s="53"/>
    </row>
    <row r="32" spans="2:9" ht="25.5">
      <c r="B32" s="232">
        <v>11200</v>
      </c>
      <c r="C32" s="233" t="s">
        <v>162</v>
      </c>
      <c r="D32" s="240"/>
      <c r="E32" s="228"/>
      <c r="F32" s="228"/>
      <c r="G32" s="228"/>
      <c r="H32" s="234"/>
      <c r="I32" s="53"/>
    </row>
    <row r="33" spans="2:9" ht="25.5">
      <c r="B33" s="202">
        <v>11210</v>
      </c>
      <c r="C33" s="209" t="s">
        <v>163</v>
      </c>
      <c r="D33" s="210"/>
      <c r="E33" s="212"/>
      <c r="F33" s="212"/>
      <c r="G33" s="212"/>
      <c r="H33" s="226"/>
      <c r="I33" s="53"/>
    </row>
    <row r="34" spans="2:9" ht="15">
      <c r="B34" s="213"/>
      <c r="C34" s="214" t="s">
        <v>156</v>
      </c>
      <c r="D34" s="210"/>
      <c r="E34" s="217"/>
      <c r="F34" s="217"/>
      <c r="G34" s="217"/>
      <c r="H34" s="238">
        <f>IF(G34=0,0,G34/'Aktivi_Saistibas(001)'!$F$19*100)</f>
        <v>0</v>
      </c>
      <c r="I34" s="53"/>
    </row>
    <row r="35" spans="2:9" ht="15">
      <c r="B35" s="213"/>
      <c r="C35" s="214" t="s">
        <v>157</v>
      </c>
      <c r="D35" s="210"/>
      <c r="E35" s="217"/>
      <c r="F35" s="217"/>
      <c r="G35" s="217"/>
      <c r="H35" s="238">
        <f>IF(G35=0,0,G35/'Aktivi_Saistibas(001)'!$F$19*100)</f>
        <v>0</v>
      </c>
      <c r="I35" s="53"/>
    </row>
    <row r="36" spans="2:9" ht="15">
      <c r="B36" s="213"/>
      <c r="C36" s="218" t="s">
        <v>20</v>
      </c>
      <c r="D36" s="210"/>
      <c r="E36" s="217"/>
      <c r="F36" s="217"/>
      <c r="G36" s="217"/>
      <c r="H36" s="238">
        <f>IF(G36=0,0,G36/'Aktivi_Saistibas(001)'!$F$19*100)</f>
        <v>0</v>
      </c>
      <c r="I36" s="53"/>
    </row>
    <row r="37" spans="2:9" ht="15">
      <c r="B37" s="213"/>
      <c r="C37" s="214" t="s">
        <v>154</v>
      </c>
      <c r="D37" s="219">
        <v>11210</v>
      </c>
      <c r="E37" s="220">
        <f>SUM(E34:E36)</f>
        <v>0</v>
      </c>
      <c r="F37" s="220">
        <f>SUM(F34:F36)</f>
        <v>0</v>
      </c>
      <c r="G37" s="220">
        <f>SUM(G34:G36)</f>
        <v>0</v>
      </c>
      <c r="H37" s="238">
        <f>IF(G37=0,0,G37/'Aktivi_Saistibas(001)'!$F$19*100)</f>
        <v>0</v>
      </c>
      <c r="I37" s="53"/>
    </row>
    <row r="38" spans="2:9" ht="25.5">
      <c r="B38" s="202">
        <v>11220</v>
      </c>
      <c r="C38" s="209" t="s">
        <v>164</v>
      </c>
      <c r="D38" s="210"/>
      <c r="E38" s="212"/>
      <c r="F38" s="212"/>
      <c r="G38" s="212"/>
      <c r="H38" s="226"/>
      <c r="I38" s="53"/>
    </row>
    <row r="39" spans="2:9" ht="15">
      <c r="B39" s="213"/>
      <c r="C39" s="224" t="s">
        <v>159</v>
      </c>
      <c r="D39" s="210"/>
      <c r="E39" s="217"/>
      <c r="F39" s="217"/>
      <c r="G39" s="217"/>
      <c r="H39" s="238">
        <f>IF(G39=0,0,G39/'Aktivi_Saistibas(001)'!$F$19*100)</f>
        <v>0</v>
      </c>
      <c r="I39" s="53"/>
    </row>
    <row r="40" spans="2:9" ht="15">
      <c r="B40" s="213"/>
      <c r="C40" s="224" t="s">
        <v>160</v>
      </c>
      <c r="D40" s="210"/>
      <c r="E40" s="217"/>
      <c r="F40" s="217"/>
      <c r="G40" s="217"/>
      <c r="H40" s="238">
        <f>IF(G40=0,0,G40/'Aktivi_Saistibas(001)'!$F$19*100)</f>
        <v>0</v>
      </c>
      <c r="I40" s="53"/>
    </row>
    <row r="41" spans="2:9" ht="15">
      <c r="B41" s="213"/>
      <c r="C41" s="225" t="s">
        <v>20</v>
      </c>
      <c r="D41" s="210"/>
      <c r="E41" s="217"/>
      <c r="F41" s="217"/>
      <c r="G41" s="217"/>
      <c r="H41" s="238">
        <f>IF(G41=0,0,G41/'Aktivi_Saistibas(001)'!$F$19*100)</f>
        <v>0</v>
      </c>
      <c r="I41" s="53"/>
    </row>
    <row r="42" spans="2:9" ht="15">
      <c r="B42" s="213"/>
      <c r="C42" s="214" t="s">
        <v>154</v>
      </c>
      <c r="D42" s="219">
        <v>11220</v>
      </c>
      <c r="E42" s="220">
        <f>SUM(E39:E41)</f>
        <v>0</v>
      </c>
      <c r="F42" s="220">
        <f>SUM(F39:F41)</f>
        <v>0</v>
      </c>
      <c r="G42" s="220">
        <f>SUM(G39:G41)</f>
        <v>0</v>
      </c>
      <c r="H42" s="238">
        <f>IF(G42=0,0,G42/'Aktivi_Saistibas(001)'!$F$19*100)</f>
        <v>0</v>
      </c>
      <c r="I42" s="53"/>
    </row>
    <row r="43" spans="2:9" ht="15.75" thickBot="1">
      <c r="B43" s="187"/>
      <c r="C43" s="255" t="s">
        <v>165</v>
      </c>
      <c r="D43" s="81">
        <v>11200</v>
      </c>
      <c r="E43" s="256">
        <f>E37+E42</f>
        <v>0</v>
      </c>
      <c r="F43" s="256">
        <f>F37+F42</f>
        <v>0</v>
      </c>
      <c r="G43" s="256">
        <f>G37+G42</f>
        <v>0</v>
      </c>
      <c r="H43" s="257">
        <f>IF(G43=0,0,G43/'Aktivi_Saistibas(001)'!$F$19*100)</f>
        <v>0</v>
      </c>
      <c r="I43" s="53"/>
    </row>
    <row r="44" spans="2:9" ht="15.75" thickBot="1">
      <c r="B44" s="429"/>
      <c r="C44" s="430"/>
      <c r="D44" s="431"/>
      <c r="E44" s="432"/>
      <c r="F44" s="432"/>
      <c r="G44" s="432"/>
      <c r="H44" s="433"/>
      <c r="I44" s="53"/>
    </row>
    <row r="45" spans="2:9" ht="15.75" thickBot="1">
      <c r="B45" s="443" t="s">
        <v>13</v>
      </c>
      <c r="C45" s="446"/>
      <c r="D45" s="67" t="s">
        <v>64</v>
      </c>
      <c r="E45" s="242" t="s">
        <v>63</v>
      </c>
      <c r="F45" s="67" t="s">
        <v>66</v>
      </c>
      <c r="G45" s="67" t="s">
        <v>166</v>
      </c>
      <c r="H45" s="189" t="s">
        <v>167</v>
      </c>
      <c r="I45" s="53"/>
    </row>
    <row r="46" spans="2:9" ht="25.5">
      <c r="B46" s="195">
        <v>11300</v>
      </c>
      <c r="C46" s="243" t="s">
        <v>168</v>
      </c>
      <c r="D46" s="248"/>
      <c r="E46" s="246"/>
      <c r="F46" s="246"/>
      <c r="G46" s="246"/>
      <c r="H46" s="249"/>
      <c r="I46" s="53"/>
    </row>
    <row r="47" spans="2:9" ht="15">
      <c r="B47" s="213"/>
      <c r="C47" s="214" t="s">
        <v>169</v>
      </c>
      <c r="D47" s="210"/>
      <c r="E47" s="217"/>
      <c r="F47" s="217"/>
      <c r="G47" s="217"/>
      <c r="H47" s="238">
        <f>IF(G47=0,0,G47/'Aktivi_Saistibas(001)'!$F$19*100)</f>
        <v>0</v>
      </c>
      <c r="I47" s="53"/>
    </row>
    <row r="48" spans="2:9" ht="15">
      <c r="B48" s="213"/>
      <c r="C48" s="214" t="s">
        <v>170</v>
      </c>
      <c r="D48" s="210"/>
      <c r="E48" s="217"/>
      <c r="F48" s="217"/>
      <c r="G48" s="217"/>
      <c r="H48" s="238">
        <f>IF(G48=0,0,G48/'Aktivi_Saistibas(001)'!$F$19*100)</f>
        <v>0</v>
      </c>
      <c r="I48" s="53"/>
    </row>
    <row r="49" spans="2:9" ht="15">
      <c r="B49" s="213"/>
      <c r="C49" s="218" t="s">
        <v>20</v>
      </c>
      <c r="D49" s="210"/>
      <c r="E49" s="217"/>
      <c r="F49" s="217"/>
      <c r="G49" s="217"/>
      <c r="H49" s="238">
        <f>IF(G49=0,0,G49/'Aktivi_Saistibas(001)'!$F$19*100)</f>
        <v>0</v>
      </c>
      <c r="I49" s="53"/>
    </row>
    <row r="50" spans="2:9" ht="15">
      <c r="B50" s="166"/>
      <c r="C50" s="247" t="s">
        <v>154</v>
      </c>
      <c r="D50" s="76">
        <v>11300</v>
      </c>
      <c r="E50" s="230">
        <f>SUM(E47:E49)</f>
        <v>0</v>
      </c>
      <c r="F50" s="230">
        <f>SUM(F47:F49)</f>
        <v>0</v>
      </c>
      <c r="G50" s="230">
        <f>SUM(G47:G49)</f>
        <v>0</v>
      </c>
      <c r="H50" s="241">
        <f>IF(G50=0,0,G50/'Aktivi_Saistibas(001)'!$F$19*100)</f>
        <v>0</v>
      </c>
      <c r="I50" s="53"/>
    </row>
    <row r="51" spans="2:9" ht="15">
      <c r="B51" s="232">
        <v>11400</v>
      </c>
      <c r="C51" s="233" t="s">
        <v>81</v>
      </c>
      <c r="D51" s="240"/>
      <c r="E51" s="228"/>
      <c r="F51" s="228"/>
      <c r="G51" s="228"/>
      <c r="H51" s="234"/>
      <c r="I51" s="53"/>
    </row>
    <row r="52" spans="2:9" ht="15">
      <c r="B52" s="213"/>
      <c r="C52" s="214" t="s">
        <v>171</v>
      </c>
      <c r="D52" s="210"/>
      <c r="E52" s="217"/>
      <c r="F52" s="217"/>
      <c r="G52" s="217"/>
      <c r="H52" s="238">
        <f>IF(G52=0,0,G52/'Aktivi_Saistibas(001)'!$F$19*100)</f>
        <v>0</v>
      </c>
      <c r="I52" s="53"/>
    </row>
    <row r="53" spans="2:9" ht="15">
      <c r="B53" s="213"/>
      <c r="C53" s="214" t="s">
        <v>172</v>
      </c>
      <c r="D53" s="210"/>
      <c r="E53" s="217"/>
      <c r="F53" s="217"/>
      <c r="G53" s="217"/>
      <c r="H53" s="238">
        <f>IF(G53=0,0,G53/'Aktivi_Saistibas(001)'!$F$19*100)</f>
        <v>0</v>
      </c>
      <c r="I53" s="53"/>
    </row>
    <row r="54" spans="2:9" ht="15">
      <c r="B54" s="213"/>
      <c r="C54" s="218" t="s">
        <v>20</v>
      </c>
      <c r="D54" s="210"/>
      <c r="E54" s="217"/>
      <c r="F54" s="217"/>
      <c r="G54" s="217"/>
      <c r="H54" s="238">
        <f>IF(G54=0,0,G54/'Aktivi_Saistibas(001)'!$F$19*100)</f>
        <v>0</v>
      </c>
      <c r="I54" s="53"/>
    </row>
    <row r="55" spans="2:9" ht="15">
      <c r="B55" s="166"/>
      <c r="C55" s="247" t="s">
        <v>154</v>
      </c>
      <c r="D55" s="76">
        <v>11400</v>
      </c>
      <c r="E55" s="230">
        <f>SUM(E52:E54)</f>
        <v>0</v>
      </c>
      <c r="F55" s="230">
        <f>SUM(F52:F54)</f>
        <v>0</v>
      </c>
      <c r="G55" s="230">
        <f>SUM(G52:G54)</f>
        <v>0</v>
      </c>
      <c r="H55" s="241">
        <f>IF(G55=0,0,G55/'Aktivi_Saistibas(001)'!$F$19*100)</f>
        <v>0</v>
      </c>
      <c r="I55" s="53"/>
    </row>
    <row r="56" spans="2:9" ht="38.25">
      <c r="B56" s="227"/>
      <c r="C56" s="253" t="s">
        <v>174</v>
      </c>
      <c r="D56" s="78">
        <v>11000</v>
      </c>
      <c r="E56" s="250">
        <f>E31+E43+E50+E55</f>
        <v>0</v>
      </c>
      <c r="F56" s="250">
        <f>F31+F43+F50+F55</f>
        <v>0</v>
      </c>
      <c r="G56" s="250">
        <f>G31+G43+G50+G55</f>
        <v>0</v>
      </c>
      <c r="H56" s="251">
        <f>IF(G56=0,0,G56/'Aktivi_Saistibas(001)'!$F$19*100)</f>
        <v>0</v>
      </c>
      <c r="I56" s="53"/>
    </row>
    <row r="57" spans="2:9" ht="15">
      <c r="B57" s="232">
        <v>12000</v>
      </c>
      <c r="C57" s="252" t="s">
        <v>173</v>
      </c>
      <c r="D57" s="240"/>
      <c r="E57" s="228"/>
      <c r="F57" s="228"/>
      <c r="G57" s="228"/>
      <c r="H57" s="234"/>
      <c r="I57" s="53"/>
    </row>
    <row r="58" spans="2:9" ht="25.5">
      <c r="B58" s="202">
        <v>12100</v>
      </c>
      <c r="C58" s="203" t="s">
        <v>149</v>
      </c>
      <c r="D58" s="210"/>
      <c r="E58" s="212"/>
      <c r="F58" s="212"/>
      <c r="G58" s="212"/>
      <c r="H58" s="226"/>
      <c r="I58" s="53"/>
    </row>
    <row r="59" spans="2:9" ht="25.5">
      <c r="B59" s="202">
        <v>12110</v>
      </c>
      <c r="C59" s="209" t="s">
        <v>155</v>
      </c>
      <c r="D59" s="210"/>
      <c r="E59" s="212"/>
      <c r="F59" s="212"/>
      <c r="G59" s="212"/>
      <c r="H59" s="226"/>
      <c r="I59" s="53"/>
    </row>
    <row r="60" spans="2:9" ht="15">
      <c r="B60" s="213"/>
      <c r="C60" s="214" t="s">
        <v>156</v>
      </c>
      <c r="D60" s="210"/>
      <c r="E60" s="217"/>
      <c r="F60" s="217"/>
      <c r="G60" s="217"/>
      <c r="H60" s="238">
        <f>IF(G60=0,0,G60/'Aktivi_Saistibas(001)'!$F$19*100)</f>
        <v>0</v>
      </c>
      <c r="I60" s="53"/>
    </row>
    <row r="61" spans="2:9" ht="15">
      <c r="B61" s="213"/>
      <c r="C61" s="214" t="s">
        <v>157</v>
      </c>
      <c r="D61" s="210"/>
      <c r="E61" s="217"/>
      <c r="F61" s="217"/>
      <c r="G61" s="217"/>
      <c r="H61" s="238">
        <f>IF(G61=0,0,G61/'Aktivi_Saistibas(001)'!$F$19*100)</f>
        <v>0</v>
      </c>
      <c r="I61" s="53"/>
    </row>
    <row r="62" spans="2:9" ht="15">
      <c r="B62" s="213"/>
      <c r="C62" s="218" t="s">
        <v>20</v>
      </c>
      <c r="D62" s="210"/>
      <c r="E62" s="217"/>
      <c r="F62" s="217"/>
      <c r="G62" s="217"/>
      <c r="H62" s="238">
        <f>IF(G62=0,0,G62/'Aktivi_Saistibas(001)'!$F$19*100)</f>
        <v>0</v>
      </c>
      <c r="I62" s="53"/>
    </row>
    <row r="63" spans="2:9" ht="15">
      <c r="B63" s="213"/>
      <c r="C63" s="214" t="s">
        <v>154</v>
      </c>
      <c r="D63" s="219">
        <v>12110</v>
      </c>
      <c r="E63" s="220">
        <f>SUM(E60:E62)</f>
        <v>0</v>
      </c>
      <c r="F63" s="220">
        <f>SUM(F60:F62)</f>
        <v>0</v>
      </c>
      <c r="G63" s="220">
        <f>SUM(G60:G62)</f>
        <v>0</v>
      </c>
      <c r="H63" s="238">
        <f>IF(G63=0,0,G63/'Aktivi_Saistibas(001)'!$F$19*100)</f>
        <v>0</v>
      </c>
      <c r="I63" s="53"/>
    </row>
    <row r="64" spans="2:9" ht="15">
      <c r="B64" s="202">
        <v>12120</v>
      </c>
      <c r="C64" s="209" t="s">
        <v>184</v>
      </c>
      <c r="D64" s="210"/>
      <c r="E64" s="212"/>
      <c r="F64" s="212"/>
      <c r="G64" s="212"/>
      <c r="H64" s="226"/>
      <c r="I64" s="53"/>
    </row>
    <row r="65" spans="2:9" ht="15">
      <c r="B65" s="213"/>
      <c r="C65" s="214" t="s">
        <v>159</v>
      </c>
      <c r="D65" s="210"/>
      <c r="E65" s="217"/>
      <c r="F65" s="217"/>
      <c r="G65" s="217"/>
      <c r="H65" s="238">
        <f>IF(G65=0,0,G65/'Aktivi_Saistibas(001)'!$F$19*100)</f>
        <v>0</v>
      </c>
      <c r="I65" s="53"/>
    </row>
    <row r="66" spans="2:9" ht="15">
      <c r="B66" s="213"/>
      <c r="C66" s="214" t="s">
        <v>160</v>
      </c>
      <c r="D66" s="210"/>
      <c r="E66" s="217"/>
      <c r="F66" s="217"/>
      <c r="G66" s="217"/>
      <c r="H66" s="238">
        <f>IF(G66=0,0,G66/'Aktivi_Saistibas(001)'!$F$19*100)</f>
        <v>0</v>
      </c>
      <c r="I66" s="53"/>
    </row>
    <row r="67" spans="2:9" ht="15">
      <c r="B67" s="213"/>
      <c r="C67" s="218" t="s">
        <v>20</v>
      </c>
      <c r="D67" s="210"/>
      <c r="E67" s="217"/>
      <c r="F67" s="217"/>
      <c r="G67" s="217"/>
      <c r="H67" s="238">
        <f>IF(G67=0,0,G67/'Aktivi_Saistibas(001)'!$F$19*100)</f>
        <v>0</v>
      </c>
      <c r="I67" s="53"/>
    </row>
    <row r="68" spans="2:9" ht="15">
      <c r="B68" s="213"/>
      <c r="C68" s="214" t="s">
        <v>154</v>
      </c>
      <c r="D68" s="254">
        <v>12120</v>
      </c>
      <c r="E68" s="220">
        <f>SUM(E65:E67)</f>
        <v>0</v>
      </c>
      <c r="F68" s="220">
        <f>SUM(F65:F67)</f>
        <v>0</v>
      </c>
      <c r="G68" s="220">
        <f>SUM(G65:G67)</f>
        <v>0</v>
      </c>
      <c r="H68" s="238">
        <f>IF(G68=0,0,G68/'Aktivi_Saistibas(001)'!$F$19*100)</f>
        <v>0</v>
      </c>
      <c r="I68" s="53"/>
    </row>
    <row r="69" spans="2:9" ht="15">
      <c r="B69" s="166"/>
      <c r="C69" s="192" t="s">
        <v>175</v>
      </c>
      <c r="D69" s="76">
        <v>12100</v>
      </c>
      <c r="E69" s="230">
        <f>E63+E68</f>
        <v>0</v>
      </c>
      <c r="F69" s="230">
        <f>F63+F68</f>
        <v>0</v>
      </c>
      <c r="G69" s="230">
        <f>G63+G68</f>
        <v>0</v>
      </c>
      <c r="H69" s="241">
        <f>IF(G69=0,0,G69/'Aktivi_Saistibas(001)'!$F$19*100)</f>
        <v>0</v>
      </c>
      <c r="I69" s="53"/>
    </row>
    <row r="70" spans="2:9" ht="25.5">
      <c r="B70" s="232">
        <v>12200</v>
      </c>
      <c r="C70" s="233" t="s">
        <v>162</v>
      </c>
      <c r="D70" s="240"/>
      <c r="E70" s="228"/>
      <c r="F70" s="228"/>
      <c r="G70" s="228"/>
      <c r="H70" s="234"/>
      <c r="I70" s="53"/>
    </row>
    <row r="71" spans="2:9" ht="25.5">
      <c r="B71" s="202">
        <v>12210</v>
      </c>
      <c r="C71" s="209" t="s">
        <v>163</v>
      </c>
      <c r="D71" s="210"/>
      <c r="E71" s="212"/>
      <c r="F71" s="212"/>
      <c r="G71" s="212"/>
      <c r="H71" s="226"/>
      <c r="I71" s="53"/>
    </row>
    <row r="72" spans="2:9" ht="15">
      <c r="B72" s="213"/>
      <c r="C72" s="214" t="s">
        <v>156</v>
      </c>
      <c r="D72" s="210"/>
      <c r="E72" s="217"/>
      <c r="F72" s="217"/>
      <c r="G72" s="217"/>
      <c r="H72" s="238">
        <f>IF(G72=0,0,G72/'Aktivi_Saistibas(001)'!$F$19*100)</f>
        <v>0</v>
      </c>
      <c r="I72" s="53"/>
    </row>
    <row r="73" spans="2:9" ht="15">
      <c r="B73" s="213"/>
      <c r="C73" s="214" t="s">
        <v>157</v>
      </c>
      <c r="D73" s="210"/>
      <c r="E73" s="217"/>
      <c r="F73" s="217"/>
      <c r="G73" s="217"/>
      <c r="H73" s="238">
        <f>IF(G73=0,0,G73/'Aktivi_Saistibas(001)'!$F$19*100)</f>
        <v>0</v>
      </c>
      <c r="I73" s="53"/>
    </row>
    <row r="74" spans="2:9" ht="15">
      <c r="B74" s="213"/>
      <c r="C74" s="218" t="s">
        <v>20</v>
      </c>
      <c r="D74" s="210"/>
      <c r="E74" s="217"/>
      <c r="F74" s="217"/>
      <c r="G74" s="217"/>
      <c r="H74" s="238">
        <f>IF(G74=0,0,G74/'Aktivi_Saistibas(001)'!$F$19*100)</f>
        <v>0</v>
      </c>
      <c r="I74" s="53"/>
    </row>
    <row r="75" spans="2:9" ht="15">
      <c r="B75" s="213"/>
      <c r="C75" s="214" t="s">
        <v>154</v>
      </c>
      <c r="D75" s="219">
        <v>12210</v>
      </c>
      <c r="E75" s="220">
        <f>SUM(E72:E74)</f>
        <v>0</v>
      </c>
      <c r="F75" s="220">
        <f>SUM(F72:F74)</f>
        <v>0</v>
      </c>
      <c r="G75" s="220">
        <f>SUM(G72:G74)</f>
        <v>0</v>
      </c>
      <c r="H75" s="238">
        <f>IF(G75=0,0,G75/'Aktivi_Saistibas(001)'!$F$19*100)</f>
        <v>0</v>
      </c>
      <c r="I75" s="53"/>
    </row>
    <row r="76" spans="2:9" ht="25.5">
      <c r="B76" s="202">
        <v>12220</v>
      </c>
      <c r="C76" s="209" t="s">
        <v>164</v>
      </c>
      <c r="D76" s="210"/>
      <c r="E76" s="212"/>
      <c r="F76" s="212"/>
      <c r="G76" s="212"/>
      <c r="H76" s="226"/>
      <c r="I76" s="53"/>
    </row>
    <row r="77" spans="2:9" ht="15">
      <c r="B77" s="213"/>
      <c r="C77" s="214" t="s">
        <v>159</v>
      </c>
      <c r="D77" s="210"/>
      <c r="E77" s="217"/>
      <c r="F77" s="217"/>
      <c r="G77" s="217"/>
      <c r="H77" s="238">
        <f>IF(G77=0,0,G77/'Aktivi_Saistibas(001)'!$F$19*100)</f>
        <v>0</v>
      </c>
      <c r="I77" s="53"/>
    </row>
    <row r="78" spans="2:9" ht="15">
      <c r="B78" s="213"/>
      <c r="C78" s="214" t="s">
        <v>160</v>
      </c>
      <c r="D78" s="210"/>
      <c r="E78" s="217"/>
      <c r="F78" s="217"/>
      <c r="G78" s="217"/>
      <c r="H78" s="238">
        <f>IF(G78=0,0,G78/'Aktivi_Saistibas(001)'!$F$19*100)</f>
        <v>0</v>
      </c>
      <c r="I78" s="53"/>
    </row>
    <row r="79" spans="2:9" ht="15">
      <c r="B79" s="213"/>
      <c r="C79" s="218" t="s">
        <v>20</v>
      </c>
      <c r="D79" s="210"/>
      <c r="E79" s="217"/>
      <c r="F79" s="217"/>
      <c r="G79" s="217"/>
      <c r="H79" s="238">
        <f>IF(G79=0,0,G79/'Aktivi_Saistibas(001)'!$F$19*100)</f>
        <v>0</v>
      </c>
      <c r="I79" s="53"/>
    </row>
    <row r="80" spans="2:9" ht="15">
      <c r="B80" s="213"/>
      <c r="C80" s="214" t="s">
        <v>154</v>
      </c>
      <c r="D80" s="219">
        <v>12220</v>
      </c>
      <c r="E80" s="220">
        <f>SUM(E77:E79)</f>
        <v>0</v>
      </c>
      <c r="F80" s="220">
        <f>SUM(F77:F79)</f>
        <v>0</v>
      </c>
      <c r="G80" s="220">
        <f>SUM(G77:G79)</f>
        <v>0</v>
      </c>
      <c r="H80" s="238">
        <f>IF(G80=0,0,G80/'Aktivi_Saistibas(001)'!$F$19*100)</f>
        <v>0</v>
      </c>
      <c r="I80" s="53"/>
    </row>
    <row r="81" spans="2:9" ht="15">
      <c r="B81" s="166"/>
      <c r="C81" s="192" t="s">
        <v>176</v>
      </c>
      <c r="D81" s="76">
        <v>12200</v>
      </c>
      <c r="E81" s="230">
        <f>E75+E80</f>
        <v>0</v>
      </c>
      <c r="F81" s="230">
        <f>F75+F80</f>
        <v>0</v>
      </c>
      <c r="G81" s="230">
        <f>G75+G80</f>
        <v>0</v>
      </c>
      <c r="H81" s="241">
        <f>IF(G81=0,0,G81/'Aktivi_Saistibas(001)'!$F$19*100)</f>
        <v>0</v>
      </c>
      <c r="I81" s="53"/>
    </row>
    <row r="82" spans="2:9" ht="25.5">
      <c r="B82" s="202">
        <v>12300</v>
      </c>
      <c r="C82" s="203" t="s">
        <v>168</v>
      </c>
      <c r="D82" s="240"/>
      <c r="E82" s="228"/>
      <c r="F82" s="228"/>
      <c r="G82" s="228"/>
      <c r="H82" s="234"/>
      <c r="I82" s="53"/>
    </row>
    <row r="83" spans="2:9" ht="15">
      <c r="B83" s="213"/>
      <c r="C83" s="214" t="s">
        <v>169</v>
      </c>
      <c r="D83" s="210"/>
      <c r="E83" s="217"/>
      <c r="F83" s="217"/>
      <c r="G83" s="217"/>
      <c r="H83" s="238">
        <f>IF(G83=0,0,G83/'Aktivi_Saistibas(001)'!$F$19*100)</f>
        <v>0</v>
      </c>
      <c r="I83" s="53"/>
    </row>
    <row r="84" spans="2:9" ht="15">
      <c r="B84" s="213"/>
      <c r="C84" s="214" t="s">
        <v>170</v>
      </c>
      <c r="D84" s="210"/>
      <c r="E84" s="217"/>
      <c r="F84" s="217"/>
      <c r="G84" s="217"/>
      <c r="H84" s="238">
        <f>IF(G84=0,0,G84/'Aktivi_Saistibas(001)'!$F$19*100)</f>
        <v>0</v>
      </c>
      <c r="I84" s="53"/>
    </row>
    <row r="85" spans="2:9" ht="15">
      <c r="B85" s="213"/>
      <c r="C85" s="218" t="s">
        <v>20</v>
      </c>
      <c r="D85" s="210"/>
      <c r="E85" s="217"/>
      <c r="F85" s="217"/>
      <c r="G85" s="217"/>
      <c r="H85" s="238">
        <f>IF(G85=0,0,G85/'Aktivi_Saistibas(001)'!$F$19*100)</f>
        <v>0</v>
      </c>
      <c r="I85" s="53"/>
    </row>
    <row r="86" spans="2:9" ht="15">
      <c r="B86" s="166"/>
      <c r="C86" s="247" t="s">
        <v>154</v>
      </c>
      <c r="D86" s="76">
        <v>12300</v>
      </c>
      <c r="E86" s="230">
        <f>SUM(E83:E85)</f>
        <v>0</v>
      </c>
      <c r="F86" s="230">
        <f>SUM(F83:F85)</f>
        <v>0</v>
      </c>
      <c r="G86" s="230">
        <f>SUM(G83:G85)</f>
        <v>0</v>
      </c>
      <c r="H86" s="241">
        <f>IF(G86=0,0,G86/'Aktivi_Saistibas(001)'!$F$19*100)</f>
        <v>0</v>
      </c>
      <c r="I86" s="53"/>
    </row>
    <row r="87" spans="2:9" ht="15">
      <c r="B87" s="202">
        <v>12400</v>
      </c>
      <c r="C87" s="203" t="s">
        <v>81</v>
      </c>
      <c r="D87" s="210"/>
      <c r="E87" s="212"/>
      <c r="F87" s="212"/>
      <c r="G87" s="212"/>
      <c r="H87" s="226"/>
      <c r="I87" s="53"/>
    </row>
    <row r="88" spans="2:9" ht="15">
      <c r="B88" s="213"/>
      <c r="C88" s="214" t="s">
        <v>171</v>
      </c>
      <c r="D88" s="210"/>
      <c r="E88" s="217"/>
      <c r="F88" s="217"/>
      <c r="G88" s="217"/>
      <c r="H88" s="238">
        <f>IF(G88=0,0,G88/'Aktivi_Saistibas(001)'!$F$19*100)</f>
        <v>0</v>
      </c>
      <c r="I88" s="53"/>
    </row>
    <row r="89" spans="2:9" ht="15">
      <c r="B89" s="213"/>
      <c r="C89" s="214" t="s">
        <v>172</v>
      </c>
      <c r="D89" s="210"/>
      <c r="E89" s="217"/>
      <c r="F89" s="217"/>
      <c r="G89" s="217"/>
      <c r="H89" s="238">
        <f>IF(G89=0,0,G89/'Aktivi_Saistibas(001)'!$F$19*100)</f>
        <v>0</v>
      </c>
      <c r="I89" s="53"/>
    </row>
    <row r="90" spans="2:9" ht="15">
      <c r="B90" s="213"/>
      <c r="C90" s="218" t="s">
        <v>20</v>
      </c>
      <c r="D90" s="210"/>
      <c r="E90" s="217"/>
      <c r="F90" s="217"/>
      <c r="G90" s="217"/>
      <c r="H90" s="238">
        <f>IF(G90=0,0,G90/'Aktivi_Saistibas(001)'!$F$19*100)</f>
        <v>0</v>
      </c>
      <c r="I90" s="53"/>
    </row>
    <row r="91" spans="2:9" ht="15.75" thickBot="1">
      <c r="B91" s="187"/>
      <c r="C91" s="263" t="s">
        <v>154</v>
      </c>
      <c r="D91" s="81">
        <v>12400</v>
      </c>
      <c r="E91" s="256">
        <f>SUM(E88:E90)</f>
        <v>0</v>
      </c>
      <c r="F91" s="256">
        <f>SUM(F88:F90)</f>
        <v>0</v>
      </c>
      <c r="G91" s="256">
        <f>SUM(G88:G90)</f>
        <v>0</v>
      </c>
      <c r="H91" s="257">
        <f>IF(G91=0,0,G91/'Aktivi_Saistibas(001)'!$F$19*100)</f>
        <v>0</v>
      </c>
      <c r="I91" s="53"/>
    </row>
    <row r="92" spans="2:9" ht="15.75" thickBot="1">
      <c r="B92" s="426"/>
      <c r="C92" s="263"/>
      <c r="D92" s="426"/>
      <c r="E92" s="427"/>
      <c r="F92" s="427"/>
      <c r="G92" s="427"/>
      <c r="H92" s="428"/>
      <c r="I92" s="53"/>
    </row>
    <row r="93" spans="2:9" ht="15.75" thickBot="1">
      <c r="B93" s="443" t="s">
        <v>13</v>
      </c>
      <c r="C93" s="446"/>
      <c r="D93" s="67" t="s">
        <v>64</v>
      </c>
      <c r="E93" s="242" t="s">
        <v>63</v>
      </c>
      <c r="F93" s="67" t="s">
        <v>66</v>
      </c>
      <c r="G93" s="67" t="s">
        <v>166</v>
      </c>
      <c r="H93" s="189" t="s">
        <v>167</v>
      </c>
      <c r="I93" s="53"/>
    </row>
    <row r="94" spans="2:9" ht="25.5">
      <c r="B94" s="82"/>
      <c r="C94" s="266" t="s">
        <v>177</v>
      </c>
      <c r="D94" s="77">
        <v>12000</v>
      </c>
      <c r="E94" s="269">
        <f>E69+E81+E86+E91</f>
        <v>0</v>
      </c>
      <c r="F94" s="269">
        <f>F69+F81+F86+F91</f>
        <v>0</v>
      </c>
      <c r="G94" s="269">
        <f>G69+G81+G86+G91</f>
        <v>0</v>
      </c>
      <c r="H94" s="270">
        <f>IF(G94=0,0,G94/'Aktivi_Saistibas(001)'!$F$19*100)</f>
        <v>0</v>
      </c>
      <c r="I94" s="53"/>
    </row>
    <row r="95" spans="2:9" ht="15">
      <c r="B95" s="232">
        <v>13000</v>
      </c>
      <c r="C95" s="233" t="s">
        <v>178</v>
      </c>
      <c r="D95" s="240"/>
      <c r="E95" s="228"/>
      <c r="F95" s="228"/>
      <c r="G95" s="228"/>
      <c r="H95" s="234"/>
      <c r="I95" s="53"/>
    </row>
    <row r="96" spans="2:9" ht="15">
      <c r="B96" s="213"/>
      <c r="C96" s="214" t="s">
        <v>179</v>
      </c>
      <c r="D96" s="210"/>
      <c r="E96" s="217"/>
      <c r="F96" s="217"/>
      <c r="G96" s="217"/>
      <c r="H96" s="238">
        <f>IF(G96=0,0,G96/'Aktivi_Saistibas(001)'!$F$19*100)</f>
        <v>0</v>
      </c>
      <c r="I96" s="53"/>
    </row>
    <row r="97" spans="2:9" ht="15">
      <c r="B97" s="213"/>
      <c r="C97" s="214" t="s">
        <v>180</v>
      </c>
      <c r="D97" s="210"/>
      <c r="E97" s="217"/>
      <c r="F97" s="217"/>
      <c r="G97" s="217"/>
      <c r="H97" s="238">
        <f>IF(G97=0,0,G97/'Aktivi_Saistibas(001)'!$F$19*100)</f>
        <v>0</v>
      </c>
      <c r="I97" s="53"/>
    </row>
    <row r="98" spans="2:9" ht="15">
      <c r="B98" s="213"/>
      <c r="C98" s="218" t="s">
        <v>20</v>
      </c>
      <c r="D98" s="210"/>
      <c r="E98" s="217"/>
      <c r="F98" s="217"/>
      <c r="G98" s="217"/>
      <c r="H98" s="238">
        <f>IF(G98=0,0,G98/'Aktivi_Saistibas(001)'!$F$19*100)</f>
        <v>0</v>
      </c>
      <c r="I98" s="53"/>
    </row>
    <row r="99" spans="2:9" ht="15">
      <c r="B99" s="166"/>
      <c r="C99" s="247" t="s">
        <v>154</v>
      </c>
      <c r="D99" s="80">
        <v>13000</v>
      </c>
      <c r="E99" s="271">
        <f>SUM(E96:E98)</f>
        <v>0</v>
      </c>
      <c r="F99" s="271">
        <f>SUM(F96:F98)</f>
        <v>0</v>
      </c>
      <c r="G99" s="271">
        <f>SUM(G96:G98)</f>
        <v>0</v>
      </c>
      <c r="H99" s="272">
        <f>IF(G99=0,0,G99/'Aktivi_Saistibas(001)'!$F$19*100)</f>
        <v>0</v>
      </c>
      <c r="I99" s="53"/>
    </row>
    <row r="100" spans="2:9" ht="26.25" thickBot="1">
      <c r="B100" s="186"/>
      <c r="C100" s="267" t="s">
        <v>181</v>
      </c>
      <c r="D100" s="79">
        <v>10000</v>
      </c>
      <c r="E100" s="273">
        <f>E56+E94+E99</f>
        <v>0</v>
      </c>
      <c r="F100" s="273">
        <f>F56+F94+F99</f>
        <v>0</v>
      </c>
      <c r="G100" s="273">
        <f>G56+G94+G99</f>
        <v>0</v>
      </c>
      <c r="H100" s="274">
        <f>IF(G100=0,0,G100/'Aktivi_Saistibas(001)'!$F$19*100)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91" t="s">
        <v>182</v>
      </c>
      <c r="C1" s="214"/>
      <c r="D1" s="229"/>
      <c r="E1" s="229"/>
      <c r="F1" s="211"/>
      <c r="G1" s="211"/>
      <c r="H1" s="211"/>
      <c r="I1" s="268"/>
    </row>
    <row r="2" spans="1:9" ht="90" thickBot="1">
      <c r="A2" s="1"/>
      <c r="B2" s="441" t="s">
        <v>11</v>
      </c>
      <c r="C2" s="442"/>
      <c r="D2" s="65" t="s">
        <v>12</v>
      </c>
      <c r="E2" s="65" t="s">
        <v>198</v>
      </c>
      <c r="F2" s="65" t="s">
        <v>143</v>
      </c>
      <c r="G2" s="188" t="s">
        <v>144</v>
      </c>
      <c r="H2" s="65" t="s">
        <v>146</v>
      </c>
      <c r="I2" s="184" t="s">
        <v>145</v>
      </c>
    </row>
    <row r="3" spans="1:9" ht="13.5" thickBot="1">
      <c r="A3" s="1"/>
      <c r="B3" s="443" t="s">
        <v>13</v>
      </c>
      <c r="C3" s="444"/>
      <c r="D3" s="67" t="s">
        <v>64</v>
      </c>
      <c r="E3" s="242" t="s">
        <v>63</v>
      </c>
      <c r="F3" s="242" t="s">
        <v>66</v>
      </c>
      <c r="G3" s="67" t="s">
        <v>166</v>
      </c>
      <c r="H3" s="67" t="s">
        <v>167</v>
      </c>
      <c r="I3" s="189" t="s">
        <v>183</v>
      </c>
    </row>
    <row r="4" spans="1:9" ht="30" customHeight="1">
      <c r="A4" s="1"/>
      <c r="B4" s="195">
        <v>21000</v>
      </c>
      <c r="C4" s="196" t="s">
        <v>185</v>
      </c>
      <c r="D4" s="197"/>
      <c r="E4" s="248"/>
      <c r="F4" s="246"/>
      <c r="G4" s="246"/>
      <c r="H4" s="246"/>
      <c r="I4" s="249"/>
    </row>
    <row r="5" spans="1:9" ht="38.25">
      <c r="A5" s="1"/>
      <c r="B5" s="202">
        <v>21100</v>
      </c>
      <c r="C5" s="203" t="s">
        <v>149</v>
      </c>
      <c r="D5" s="204"/>
      <c r="E5" s="210"/>
      <c r="F5" s="212"/>
      <c r="G5" s="212"/>
      <c r="H5" s="212"/>
      <c r="I5" s="226"/>
    </row>
    <row r="6" spans="1:9" ht="25.5">
      <c r="A6" s="1"/>
      <c r="B6" s="202">
        <v>21110</v>
      </c>
      <c r="C6" s="209" t="s">
        <v>150</v>
      </c>
      <c r="D6" s="210"/>
      <c r="E6" s="210"/>
      <c r="F6" s="212"/>
      <c r="G6" s="212"/>
      <c r="H6" s="212"/>
      <c r="I6" s="226"/>
    </row>
    <row r="7" spans="1:9" ht="12.75">
      <c r="A7" s="1"/>
      <c r="B7" s="213"/>
      <c r="C7" s="214" t="s">
        <v>186</v>
      </c>
      <c r="D7" s="215"/>
      <c r="E7" s="277"/>
      <c r="F7" s="217"/>
      <c r="G7" s="217"/>
      <c r="H7" s="217"/>
      <c r="I7" s="238">
        <f>IF(H7=0,0,H7/'Aktivi_Saistibas(001)'!$F$19*100)</f>
        <v>0</v>
      </c>
    </row>
    <row r="8" spans="1:9" ht="12.75">
      <c r="A8" s="1"/>
      <c r="B8" s="213"/>
      <c r="C8" s="214" t="s">
        <v>152</v>
      </c>
      <c r="D8" s="215"/>
      <c r="E8" s="277"/>
      <c r="F8" s="217"/>
      <c r="G8" s="217"/>
      <c r="H8" s="217"/>
      <c r="I8" s="238">
        <f>IF(H8=0,0,H8/'Aktivi_Saistibas(001)'!$F$19*100)</f>
        <v>0</v>
      </c>
    </row>
    <row r="9" spans="1:9" ht="12.75">
      <c r="A9" s="1"/>
      <c r="B9" s="213"/>
      <c r="C9" s="214" t="s">
        <v>153</v>
      </c>
      <c r="D9" s="215"/>
      <c r="E9" s="277"/>
      <c r="F9" s="217"/>
      <c r="G9" s="217"/>
      <c r="H9" s="217"/>
      <c r="I9" s="238">
        <f>IF(H9=0,0,H9/'Aktivi_Saistibas(001)'!$F$19*100)</f>
        <v>0</v>
      </c>
    </row>
    <row r="10" spans="1:9" ht="12.75">
      <c r="A10" s="1"/>
      <c r="B10" s="213"/>
      <c r="C10" s="218" t="s">
        <v>20</v>
      </c>
      <c r="D10" s="215"/>
      <c r="E10" s="277"/>
      <c r="F10" s="217"/>
      <c r="G10" s="217"/>
      <c r="H10" s="217"/>
      <c r="I10" s="238">
        <f>IF(H10=0,0,H10/'Aktivi_Saistibas(001)'!$F$19*100)</f>
        <v>0</v>
      </c>
    </row>
    <row r="11" spans="1:9" ht="12.75">
      <c r="A11" s="1"/>
      <c r="B11" s="213"/>
      <c r="C11" s="214" t="s">
        <v>154</v>
      </c>
      <c r="D11" s="219">
        <v>21110</v>
      </c>
      <c r="E11" s="301"/>
      <c r="F11" s="276">
        <f>SUM(F7:F10)</f>
        <v>0</v>
      </c>
      <c r="G11" s="276">
        <f>SUM(G7:G10)</f>
        <v>0</v>
      </c>
      <c r="H11" s="276">
        <f>SUM(H7:H10)</f>
        <v>0</v>
      </c>
      <c r="I11" s="238">
        <f>IF(H11=0,0,H11/'Aktivi_Saistibas(001)'!$F$19*100)</f>
        <v>0</v>
      </c>
    </row>
    <row r="12" spans="1:9" ht="25.5">
      <c r="A12" s="1"/>
      <c r="B12" s="202">
        <v>21120</v>
      </c>
      <c r="C12" s="223" t="s">
        <v>155</v>
      </c>
      <c r="D12" s="221"/>
      <c r="E12" s="210"/>
      <c r="F12" s="212"/>
      <c r="G12" s="212"/>
      <c r="H12" s="212"/>
      <c r="I12" s="226"/>
    </row>
    <row r="13" spans="1:9" ht="12.75">
      <c r="A13" s="1"/>
      <c r="B13" s="213"/>
      <c r="C13" s="224" t="s">
        <v>156</v>
      </c>
      <c r="D13" s="210"/>
      <c r="E13" s="277"/>
      <c r="F13" s="217"/>
      <c r="G13" s="217"/>
      <c r="H13" s="217"/>
      <c r="I13" s="238">
        <f>IF(H13=0,0,H13/'Aktivi_Saistibas(001)'!$F$19*100)</f>
        <v>0</v>
      </c>
    </row>
    <row r="14" spans="1:9" ht="12.75">
      <c r="A14" s="1"/>
      <c r="B14" s="213"/>
      <c r="C14" s="224" t="s">
        <v>157</v>
      </c>
      <c r="D14" s="210"/>
      <c r="E14" s="277"/>
      <c r="F14" s="217"/>
      <c r="G14" s="217"/>
      <c r="H14" s="217"/>
      <c r="I14" s="238">
        <f>IF(H14=0,0,H14/'Aktivi_Saistibas(001)'!$F$19*100)</f>
        <v>0</v>
      </c>
    </row>
    <row r="15" spans="1:9" ht="12.75">
      <c r="A15" s="1"/>
      <c r="B15" s="213"/>
      <c r="C15" s="225" t="s">
        <v>20</v>
      </c>
      <c r="D15" s="210"/>
      <c r="E15" s="277"/>
      <c r="F15" s="217"/>
      <c r="G15" s="217"/>
      <c r="H15" s="217"/>
      <c r="I15" s="238">
        <f>IF(H15=0,0,H15/'Aktivi_Saistibas(001)'!$F$19*100)</f>
        <v>0</v>
      </c>
    </row>
    <row r="16" spans="1:9" ht="12.75">
      <c r="A16" s="1"/>
      <c r="B16" s="213"/>
      <c r="C16" s="224" t="s">
        <v>154</v>
      </c>
      <c r="D16" s="219">
        <v>21120</v>
      </c>
      <c r="E16" s="301"/>
      <c r="F16" s="276">
        <f>SUM(F13:F15)</f>
        <v>0</v>
      </c>
      <c r="G16" s="276">
        <f>SUM(G13:G15)</f>
        <v>0</v>
      </c>
      <c r="H16" s="276">
        <f>SUM(H13:H15)</f>
        <v>0</v>
      </c>
      <c r="I16" s="238">
        <f>IF(H16=0,0,H16/'Aktivi_Saistibas(001)'!$F$19*100)</f>
        <v>0</v>
      </c>
    </row>
    <row r="17" spans="1:9" ht="25.5">
      <c r="A17" s="1"/>
      <c r="B17" s="202">
        <v>21130</v>
      </c>
      <c r="C17" s="223" t="s">
        <v>158</v>
      </c>
      <c r="D17" s="210"/>
      <c r="E17" s="210"/>
      <c r="F17" s="212"/>
      <c r="G17" s="212"/>
      <c r="H17" s="212"/>
      <c r="I17" s="226"/>
    </row>
    <row r="18" spans="1:9" ht="12.75">
      <c r="A18" s="1"/>
      <c r="B18" s="213"/>
      <c r="C18" s="224" t="s">
        <v>159</v>
      </c>
      <c r="D18" s="210"/>
      <c r="E18" s="277"/>
      <c r="F18" s="217"/>
      <c r="G18" s="217"/>
      <c r="H18" s="217"/>
      <c r="I18" s="238">
        <f>IF(H18=0,0,H18/'Aktivi_Saistibas(001)'!$F$19*100)</f>
        <v>0</v>
      </c>
    </row>
    <row r="19" spans="1:9" ht="12.75">
      <c r="A19" s="1"/>
      <c r="B19" s="213"/>
      <c r="C19" s="224" t="s">
        <v>160</v>
      </c>
      <c r="D19" s="210"/>
      <c r="E19" s="277"/>
      <c r="F19" s="217"/>
      <c r="G19" s="217"/>
      <c r="H19" s="217"/>
      <c r="I19" s="238">
        <f>IF(H19=0,0,H19/'Aktivi_Saistibas(001)'!$F$19*100)</f>
        <v>0</v>
      </c>
    </row>
    <row r="20" spans="1:9" ht="12.75">
      <c r="A20" s="1"/>
      <c r="B20" s="213"/>
      <c r="C20" s="225" t="s">
        <v>20</v>
      </c>
      <c r="D20" s="210"/>
      <c r="E20" s="277"/>
      <c r="F20" s="217"/>
      <c r="G20" s="217"/>
      <c r="H20" s="217"/>
      <c r="I20" s="238">
        <f>IF(H20=0,0,H20/'Aktivi_Saistibas(001)'!$F$19*100)</f>
        <v>0</v>
      </c>
    </row>
    <row r="21" spans="1:9" ht="12.75">
      <c r="A21" s="1"/>
      <c r="B21" s="213"/>
      <c r="C21" s="224" t="s">
        <v>154</v>
      </c>
      <c r="D21" s="219">
        <v>21130</v>
      </c>
      <c r="E21" s="301"/>
      <c r="F21" s="276">
        <f>SUM(F18:F20)</f>
        <v>0</v>
      </c>
      <c r="G21" s="276">
        <f>SUM(G18:G20)</f>
        <v>0</v>
      </c>
      <c r="H21" s="276">
        <f>SUM(H18:H20)</f>
        <v>0</v>
      </c>
      <c r="I21" s="238">
        <f>IF(H21=0,0,H21/'Aktivi_Saistibas(001)'!$F$19*100)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302"/>
      <c r="F22" s="278">
        <f>F11+F16+F21</f>
        <v>0</v>
      </c>
      <c r="G22" s="278">
        <f>G11+G16+G21</f>
        <v>0</v>
      </c>
      <c r="H22" s="278">
        <f>H11+H16+H21</f>
        <v>0</v>
      </c>
      <c r="I22" s="241">
        <f>IF(H22=0,0,H22/'Aktivi_Saistibas(001)'!$F$19*100)</f>
        <v>0</v>
      </c>
    </row>
    <row r="23" spans="1:9" ht="24.75" customHeight="1">
      <c r="A23" s="1"/>
      <c r="B23" s="232">
        <v>21200</v>
      </c>
      <c r="C23" s="233" t="s">
        <v>162</v>
      </c>
      <c r="D23" s="240"/>
      <c r="E23" s="240"/>
      <c r="F23" s="228"/>
      <c r="G23" s="228"/>
      <c r="H23" s="228"/>
      <c r="I23" s="234"/>
    </row>
    <row r="24" spans="1:9" ht="25.5">
      <c r="A24" s="1"/>
      <c r="B24" s="202">
        <v>21210</v>
      </c>
      <c r="C24" s="209" t="s">
        <v>163</v>
      </c>
      <c r="D24" s="210"/>
      <c r="E24" s="210"/>
      <c r="F24" s="212"/>
      <c r="G24" s="212"/>
      <c r="H24" s="212"/>
      <c r="I24" s="226"/>
    </row>
    <row r="25" spans="1:9" ht="12.75">
      <c r="A25" s="1"/>
      <c r="B25" s="213"/>
      <c r="C25" s="214" t="s">
        <v>156</v>
      </c>
      <c r="D25" s="210"/>
      <c r="E25" s="277"/>
      <c r="F25" s="217"/>
      <c r="G25" s="217"/>
      <c r="H25" s="217"/>
      <c r="I25" s="238">
        <f>IF(H25=0,0,H25/'Aktivi_Saistibas(001)'!$F$19*100)</f>
        <v>0</v>
      </c>
    </row>
    <row r="26" spans="1:9" ht="12.75">
      <c r="A26" s="1"/>
      <c r="B26" s="213"/>
      <c r="C26" s="214" t="s">
        <v>157</v>
      </c>
      <c r="D26" s="210"/>
      <c r="E26" s="277"/>
      <c r="F26" s="217"/>
      <c r="G26" s="217"/>
      <c r="H26" s="217"/>
      <c r="I26" s="238">
        <f>IF(H26=0,0,H26/'Aktivi_Saistibas(001)'!$F$19*100)</f>
        <v>0</v>
      </c>
    </row>
    <row r="27" spans="1:9" ht="12.75">
      <c r="A27" s="1"/>
      <c r="B27" s="213"/>
      <c r="C27" s="218" t="s">
        <v>20</v>
      </c>
      <c r="D27" s="210"/>
      <c r="E27" s="277"/>
      <c r="F27" s="217"/>
      <c r="G27" s="217"/>
      <c r="H27" s="217"/>
      <c r="I27" s="238">
        <f>IF(H27=0,0,H27/'Aktivi_Saistibas(001)'!$F$19*100)</f>
        <v>0</v>
      </c>
    </row>
    <row r="28" spans="1:9" ht="12.75">
      <c r="A28" s="1"/>
      <c r="B28" s="213"/>
      <c r="C28" s="214" t="s">
        <v>154</v>
      </c>
      <c r="D28" s="219">
        <v>21210</v>
      </c>
      <c r="E28" s="301"/>
      <c r="F28" s="276">
        <f>SUM(F25:F27)</f>
        <v>0</v>
      </c>
      <c r="G28" s="276">
        <f>SUM(G25:G27)</f>
        <v>0</v>
      </c>
      <c r="H28" s="276">
        <f>SUM(H25:H27)</f>
        <v>0</v>
      </c>
      <c r="I28" s="238">
        <f>IF(H28=0,0,H28/'Aktivi_Saistibas(001)'!$F$19*100)</f>
        <v>0</v>
      </c>
    </row>
    <row r="29" spans="1:9" ht="27" customHeight="1">
      <c r="A29" s="1"/>
      <c r="B29" s="202">
        <v>21220</v>
      </c>
      <c r="C29" s="209" t="s">
        <v>164</v>
      </c>
      <c r="D29" s="210"/>
      <c r="E29" s="210"/>
      <c r="F29" s="212"/>
      <c r="G29" s="212"/>
      <c r="H29" s="212"/>
      <c r="I29" s="226"/>
    </row>
    <row r="30" spans="1:9" ht="12.75">
      <c r="A30" s="1"/>
      <c r="B30" s="213"/>
      <c r="C30" s="224" t="s">
        <v>159</v>
      </c>
      <c r="D30" s="210"/>
      <c r="E30" s="277"/>
      <c r="F30" s="217"/>
      <c r="G30" s="217"/>
      <c r="H30" s="217"/>
      <c r="I30" s="238">
        <f>IF(H30=0,0,H30/'Aktivi_Saistibas(001)'!$F$19*100)</f>
        <v>0</v>
      </c>
    </row>
    <row r="31" spans="1:9" ht="12.75">
      <c r="A31" s="1"/>
      <c r="B31" s="213"/>
      <c r="C31" s="224" t="s">
        <v>160</v>
      </c>
      <c r="D31" s="210"/>
      <c r="E31" s="277"/>
      <c r="F31" s="217"/>
      <c r="G31" s="217"/>
      <c r="H31" s="217"/>
      <c r="I31" s="238">
        <f>IF(H31=0,0,H31/'Aktivi_Saistibas(001)'!$F$19*100)</f>
        <v>0</v>
      </c>
    </row>
    <row r="32" spans="1:9" ht="12.75">
      <c r="A32" s="1"/>
      <c r="B32" s="213"/>
      <c r="C32" s="225" t="s">
        <v>20</v>
      </c>
      <c r="D32" s="210"/>
      <c r="E32" s="277"/>
      <c r="F32" s="217"/>
      <c r="G32" s="217"/>
      <c r="H32" s="217"/>
      <c r="I32" s="238">
        <f>IF(H32=0,0,H32/'Aktivi_Saistibas(001)'!$F$19*100)</f>
        <v>0</v>
      </c>
    </row>
    <row r="33" spans="1:9" ht="12.75">
      <c r="A33" s="1"/>
      <c r="B33" s="213"/>
      <c r="C33" s="214" t="s">
        <v>154</v>
      </c>
      <c r="D33" s="219">
        <v>21220</v>
      </c>
      <c r="E33" s="301"/>
      <c r="F33" s="276">
        <f>SUM(F30:F32)</f>
        <v>0</v>
      </c>
      <c r="G33" s="276">
        <f>SUM(G30:G32)</f>
        <v>0</v>
      </c>
      <c r="H33" s="276">
        <f>SUM(H30:H32)</f>
        <v>0</v>
      </c>
      <c r="I33" s="238">
        <f>IF(H33=0,0,H33/'Aktivi_Saistibas(001)'!$F$19*100)</f>
        <v>0</v>
      </c>
    </row>
    <row r="34" spans="1:9" ht="12.75">
      <c r="A34" s="1"/>
      <c r="B34" s="166"/>
      <c r="C34" s="192" t="s">
        <v>188</v>
      </c>
      <c r="D34" s="76">
        <v>21200</v>
      </c>
      <c r="E34" s="302"/>
      <c r="F34" s="278">
        <f>F28+F33</f>
        <v>0</v>
      </c>
      <c r="G34" s="278">
        <f>G28+G33</f>
        <v>0</v>
      </c>
      <c r="H34" s="278">
        <f>H28+H33</f>
        <v>0</v>
      </c>
      <c r="I34" s="241">
        <f>IF(H34=0,0,H34/'Aktivi_Saistibas(001)'!$F$19*100)</f>
        <v>0</v>
      </c>
    </row>
    <row r="35" spans="1:9" ht="25.5">
      <c r="A35" s="1"/>
      <c r="B35" s="202">
        <v>21300</v>
      </c>
      <c r="C35" s="203" t="s">
        <v>168</v>
      </c>
      <c r="D35" s="210"/>
      <c r="E35" s="240"/>
      <c r="F35" s="228"/>
      <c r="G35" s="228"/>
      <c r="H35" s="228"/>
      <c r="I35" s="234"/>
    </row>
    <row r="36" spans="1:9" ht="12.75">
      <c r="A36" s="1"/>
      <c r="B36" s="213"/>
      <c r="C36" s="214" t="s">
        <v>169</v>
      </c>
      <c r="D36" s="210"/>
      <c r="E36" s="277"/>
      <c r="F36" s="217"/>
      <c r="G36" s="217"/>
      <c r="H36" s="217"/>
      <c r="I36" s="238">
        <f>IF(H36=0,0,H36/'Aktivi_Saistibas(001)'!$F$19*100)</f>
        <v>0</v>
      </c>
    </row>
    <row r="37" spans="1:9" ht="12.75">
      <c r="A37" s="1"/>
      <c r="B37" s="213"/>
      <c r="C37" s="214" t="s">
        <v>170</v>
      </c>
      <c r="D37" s="210"/>
      <c r="E37" s="277"/>
      <c r="F37" s="217"/>
      <c r="G37" s="217"/>
      <c r="H37" s="217"/>
      <c r="I37" s="238">
        <f>IF(H37=0,0,H37/'Aktivi_Saistibas(001)'!$F$19*100)</f>
        <v>0</v>
      </c>
    </row>
    <row r="38" spans="1:9" ht="12.75">
      <c r="A38" s="1"/>
      <c r="B38" s="213"/>
      <c r="C38" s="218" t="s">
        <v>20</v>
      </c>
      <c r="D38" s="210"/>
      <c r="E38" s="277"/>
      <c r="F38" s="217"/>
      <c r="G38" s="217"/>
      <c r="H38" s="217"/>
      <c r="I38" s="238">
        <f>IF(H38=0,0,H38/'Aktivi_Saistibas(001)'!$F$19*100)</f>
        <v>0</v>
      </c>
    </row>
    <row r="39" spans="1:9" ht="12.75">
      <c r="A39" s="1"/>
      <c r="B39" s="166"/>
      <c r="C39" s="247" t="s">
        <v>154</v>
      </c>
      <c r="D39" s="76">
        <v>21300</v>
      </c>
      <c r="E39" s="302"/>
      <c r="F39" s="278">
        <f>SUM(F36:F38)</f>
        <v>0</v>
      </c>
      <c r="G39" s="278">
        <f>SUM(G36:G38)</f>
        <v>0</v>
      </c>
      <c r="H39" s="278">
        <f>SUM(H36:H38)</f>
        <v>0</v>
      </c>
      <c r="I39" s="241">
        <f>IF(H39=0,0,H39/'Aktivi_Saistibas(001)'!$F$19*100)</f>
        <v>0</v>
      </c>
    </row>
    <row r="40" spans="1:9" ht="12.75">
      <c r="A40" s="1"/>
      <c r="B40" s="232">
        <v>21400</v>
      </c>
      <c r="C40" s="233" t="s">
        <v>81</v>
      </c>
      <c r="D40" s="240"/>
      <c r="E40" s="240"/>
      <c r="F40" s="228"/>
      <c r="G40" s="228"/>
      <c r="H40" s="228"/>
      <c r="I40" s="234"/>
    </row>
    <row r="41" spans="1:9" ht="12.75">
      <c r="A41" s="1"/>
      <c r="B41" s="213"/>
      <c r="C41" s="214" t="s">
        <v>171</v>
      </c>
      <c r="D41" s="210"/>
      <c r="E41" s="277"/>
      <c r="F41" s="217"/>
      <c r="G41" s="217"/>
      <c r="H41" s="217"/>
      <c r="I41" s="238">
        <f>IF(H41=0,0,H41/'Aktivi_Saistibas(001)'!$F$19*100)</f>
        <v>0</v>
      </c>
    </row>
    <row r="42" spans="1:9" ht="12.75">
      <c r="A42" s="1"/>
      <c r="B42" s="213"/>
      <c r="C42" s="214" t="s">
        <v>172</v>
      </c>
      <c r="D42" s="210"/>
      <c r="E42" s="277"/>
      <c r="F42" s="217"/>
      <c r="G42" s="217"/>
      <c r="H42" s="217"/>
      <c r="I42" s="238">
        <f>IF(H42=0,0,H42/'Aktivi_Saistibas(001)'!$F$19*100)</f>
        <v>0</v>
      </c>
    </row>
    <row r="43" spans="1:9" ht="12.75">
      <c r="A43" s="1"/>
      <c r="B43" s="213"/>
      <c r="C43" s="218" t="s">
        <v>20</v>
      </c>
      <c r="D43" s="210"/>
      <c r="E43" s="277"/>
      <c r="F43" s="217"/>
      <c r="G43" s="217"/>
      <c r="H43" s="217"/>
      <c r="I43" s="238">
        <f>IF(H43=0,0,H43/'Aktivi_Saistibas(001)'!$F$19*100)</f>
        <v>0</v>
      </c>
    </row>
    <row r="44" spans="1:9" ht="12.75">
      <c r="A44" s="1"/>
      <c r="B44" s="166"/>
      <c r="C44" s="247" t="s">
        <v>154</v>
      </c>
      <c r="D44" s="76">
        <v>21400</v>
      </c>
      <c r="E44" s="302"/>
      <c r="F44" s="278">
        <f>SUM(F41:F43)</f>
        <v>0</v>
      </c>
      <c r="G44" s="278">
        <f>SUM(G41:G43)</f>
        <v>0</v>
      </c>
      <c r="H44" s="278">
        <f>SUM(H41:H43)</f>
        <v>0</v>
      </c>
      <c r="I44" s="241">
        <f>IF(H44=0,0,H44/'Aktivi_Saistibas(001)'!$F$19*100)</f>
        <v>0</v>
      </c>
    </row>
    <row r="45" spans="1:9" ht="41.25" customHeight="1" thickBot="1">
      <c r="A45" s="1"/>
      <c r="B45" s="186"/>
      <c r="C45" s="279" t="s">
        <v>189</v>
      </c>
      <c r="D45" s="79">
        <v>21000</v>
      </c>
      <c r="E45" s="303"/>
      <c r="F45" s="281">
        <f>F22+F34+F39+F44</f>
        <v>0</v>
      </c>
      <c r="G45" s="281">
        <f>G22+G34+G39+G44</f>
        <v>0</v>
      </c>
      <c r="H45" s="281">
        <f>H22+H34+H39+H44</f>
        <v>0</v>
      </c>
      <c r="I45" s="274">
        <f>IF(H45=0,0,H45/'Aktivi_Saistibas(001)'!$F$19*100)</f>
        <v>0</v>
      </c>
    </row>
    <row r="46" spans="1:9" s="289" customFormat="1" ht="13.5" thickBot="1">
      <c r="A46" s="286"/>
      <c r="B46" s="287"/>
      <c r="C46" s="282"/>
      <c r="D46" s="283"/>
      <c r="E46" s="284"/>
      <c r="F46" s="284"/>
      <c r="G46" s="284"/>
      <c r="H46" s="284"/>
      <c r="I46" s="288"/>
    </row>
    <row r="47" spans="1:9" ht="13.5" thickBot="1">
      <c r="A47" s="1"/>
      <c r="B47" s="443" t="s">
        <v>13</v>
      </c>
      <c r="C47" s="444"/>
      <c r="D47" s="67" t="s">
        <v>64</v>
      </c>
      <c r="E47" s="242" t="s">
        <v>63</v>
      </c>
      <c r="F47" s="67" t="s">
        <v>66</v>
      </c>
      <c r="G47" s="67" t="s">
        <v>166</v>
      </c>
      <c r="H47" s="67" t="s">
        <v>167</v>
      </c>
      <c r="I47" s="189" t="s">
        <v>183</v>
      </c>
    </row>
    <row r="48" spans="1:9" ht="38.25" customHeight="1">
      <c r="A48" s="1"/>
      <c r="B48" s="202">
        <v>22000</v>
      </c>
      <c r="C48" s="252" t="s">
        <v>190</v>
      </c>
      <c r="D48" s="291"/>
      <c r="E48" s="292"/>
      <c r="F48" s="292"/>
      <c r="G48" s="292"/>
      <c r="H48" s="292"/>
      <c r="I48" s="293"/>
    </row>
    <row r="49" spans="1:9" ht="38.25">
      <c r="A49" s="1"/>
      <c r="B49" s="202">
        <v>22100</v>
      </c>
      <c r="C49" s="203" t="s">
        <v>149</v>
      </c>
      <c r="D49" s="204"/>
      <c r="E49" s="285"/>
      <c r="F49" s="285"/>
      <c r="G49" s="285"/>
      <c r="H49" s="285"/>
      <c r="I49" s="294"/>
    </row>
    <row r="50" spans="1:9" ht="25.5">
      <c r="A50" s="1"/>
      <c r="B50" s="202">
        <v>22110</v>
      </c>
      <c r="C50" s="209" t="s">
        <v>150</v>
      </c>
      <c r="D50" s="210"/>
      <c r="E50" s="285"/>
      <c r="F50" s="285"/>
      <c r="G50" s="285"/>
      <c r="H50" s="285"/>
      <c r="I50" s="294"/>
    </row>
    <row r="51" spans="1:9" ht="12.75">
      <c r="A51" s="1"/>
      <c r="B51" s="213"/>
      <c r="C51" s="214" t="s">
        <v>186</v>
      </c>
      <c r="D51" s="215"/>
      <c r="E51" s="295"/>
      <c r="F51" s="295"/>
      <c r="G51" s="295"/>
      <c r="H51" s="295"/>
      <c r="I51" s="238">
        <f>IF(H51=0,0,H51/'Aktivi_Saistibas(001)'!$F$19*100)</f>
        <v>0</v>
      </c>
    </row>
    <row r="52" spans="1:9" ht="12.75">
      <c r="A52" s="1"/>
      <c r="B52" s="213"/>
      <c r="C52" s="214" t="s">
        <v>152</v>
      </c>
      <c r="D52" s="215"/>
      <c r="E52" s="295"/>
      <c r="F52" s="295"/>
      <c r="G52" s="295"/>
      <c r="H52" s="295"/>
      <c r="I52" s="238">
        <f>IF(H52=0,0,H52/'Aktivi_Saistibas(001)'!$F$19*100)</f>
        <v>0</v>
      </c>
    </row>
    <row r="53" spans="1:9" ht="12.75">
      <c r="A53" s="1"/>
      <c r="B53" s="213"/>
      <c r="C53" s="214" t="s">
        <v>153</v>
      </c>
      <c r="D53" s="215"/>
      <c r="E53" s="295"/>
      <c r="F53" s="295"/>
      <c r="G53" s="295"/>
      <c r="H53" s="295"/>
      <c r="I53" s="238">
        <f>IF(H53=0,0,H53/'Aktivi_Saistibas(001)'!$F$19*100)</f>
        <v>0</v>
      </c>
    </row>
    <row r="54" spans="1:9" ht="12.75">
      <c r="A54" s="1"/>
      <c r="B54" s="213"/>
      <c r="C54" s="218" t="s">
        <v>20</v>
      </c>
      <c r="D54" s="215"/>
      <c r="E54" s="295"/>
      <c r="F54" s="295"/>
      <c r="G54" s="295"/>
      <c r="H54" s="295"/>
      <c r="I54" s="238">
        <f>IF(H54=0,0,H54/'Aktivi_Saistibas(001)'!$F$19*100)</f>
        <v>0</v>
      </c>
    </row>
    <row r="55" spans="1:9" ht="12.75">
      <c r="A55" s="1"/>
      <c r="B55" s="213"/>
      <c r="C55" s="214" t="s">
        <v>154</v>
      </c>
      <c r="D55" s="219">
        <v>22110</v>
      </c>
      <c r="E55" s="301"/>
      <c r="F55" s="276">
        <f>SUM(F51:F54)</f>
        <v>0</v>
      </c>
      <c r="G55" s="276">
        <f>SUM(G51:G54)</f>
        <v>0</v>
      </c>
      <c r="H55" s="276">
        <f>SUM(H51:H54)</f>
        <v>0</v>
      </c>
      <c r="I55" s="238">
        <f>IF(H55=0,0,H55/'Aktivi_Saistibas(001)'!$F$19*100)</f>
        <v>0</v>
      </c>
    </row>
    <row r="56" spans="1:9" ht="25.5">
      <c r="A56" s="1"/>
      <c r="B56" s="202">
        <v>22120</v>
      </c>
      <c r="C56" s="209" t="s">
        <v>155</v>
      </c>
      <c r="D56" s="221"/>
      <c r="E56" s="285"/>
      <c r="F56" s="285"/>
      <c r="G56" s="285"/>
      <c r="H56" s="285"/>
      <c r="I56" s="294"/>
    </row>
    <row r="57" spans="1:9" ht="12.75">
      <c r="A57" s="1"/>
      <c r="B57" s="213"/>
      <c r="C57" s="214" t="s">
        <v>156</v>
      </c>
      <c r="D57" s="210"/>
      <c r="E57" s="295"/>
      <c r="F57" s="295"/>
      <c r="G57" s="295"/>
      <c r="H57" s="295"/>
      <c r="I57" s="238">
        <f>IF(H57=0,0,H57/'Aktivi_Saistibas(001)'!$F$19*100)</f>
        <v>0</v>
      </c>
    </row>
    <row r="58" spans="1:9" ht="12.75">
      <c r="A58" s="1"/>
      <c r="B58" s="213"/>
      <c r="C58" s="214" t="s">
        <v>157</v>
      </c>
      <c r="D58" s="210"/>
      <c r="E58" s="295"/>
      <c r="F58" s="295"/>
      <c r="G58" s="295"/>
      <c r="H58" s="295"/>
      <c r="I58" s="238">
        <f>IF(H58=0,0,H58/'Aktivi_Saistibas(001)'!$F$19*100)</f>
        <v>0</v>
      </c>
    </row>
    <row r="59" spans="1:9" ht="12.75">
      <c r="A59" s="1"/>
      <c r="B59" s="213"/>
      <c r="C59" s="218" t="s">
        <v>20</v>
      </c>
      <c r="D59" s="210"/>
      <c r="E59" s="295"/>
      <c r="F59" s="295"/>
      <c r="G59" s="295"/>
      <c r="H59" s="295"/>
      <c r="I59" s="238">
        <f>IF(H59=0,0,H59/'Aktivi_Saistibas(001)'!$F$19*100)</f>
        <v>0</v>
      </c>
    </row>
    <row r="60" spans="1:9" ht="12.75">
      <c r="A60" s="1"/>
      <c r="B60" s="213"/>
      <c r="C60" s="214" t="s">
        <v>154</v>
      </c>
      <c r="D60" s="219">
        <v>22120</v>
      </c>
      <c r="E60" s="301"/>
      <c r="F60" s="276">
        <f>SUM(F57:F59)</f>
        <v>0</v>
      </c>
      <c r="G60" s="276">
        <f>SUM(G57:G59)</f>
        <v>0</v>
      </c>
      <c r="H60" s="276">
        <f>SUM(H57:H59)</f>
        <v>0</v>
      </c>
      <c r="I60" s="238">
        <f>IF(H60=0,0,H60/'Aktivi_Saistibas(001)'!$F$19*100)</f>
        <v>0</v>
      </c>
    </row>
    <row r="61" spans="1:9" ht="25.5">
      <c r="A61" s="1"/>
      <c r="B61" s="202">
        <v>22130</v>
      </c>
      <c r="C61" s="209" t="s">
        <v>158</v>
      </c>
      <c r="D61" s="210"/>
      <c r="E61" s="285"/>
      <c r="F61" s="285"/>
      <c r="G61" s="285"/>
      <c r="H61" s="285"/>
      <c r="I61" s="294"/>
    </row>
    <row r="62" spans="1:9" ht="12.75">
      <c r="A62" s="1"/>
      <c r="B62" s="213"/>
      <c r="C62" s="214" t="s">
        <v>159</v>
      </c>
      <c r="D62" s="210"/>
      <c r="E62" s="295"/>
      <c r="F62" s="295"/>
      <c r="G62" s="295"/>
      <c r="H62" s="295"/>
      <c r="I62" s="238">
        <f>IF(H62=0,0,H62/'Aktivi_Saistibas(001)'!$F$19*100)</f>
        <v>0</v>
      </c>
    </row>
    <row r="63" spans="1:9" ht="12.75">
      <c r="A63" s="1"/>
      <c r="B63" s="213"/>
      <c r="C63" s="214" t="s">
        <v>160</v>
      </c>
      <c r="D63" s="210"/>
      <c r="E63" s="295"/>
      <c r="F63" s="295"/>
      <c r="G63" s="295"/>
      <c r="H63" s="295"/>
      <c r="I63" s="238">
        <f>IF(H63=0,0,H63/'Aktivi_Saistibas(001)'!$F$19*100)</f>
        <v>0</v>
      </c>
    </row>
    <row r="64" spans="1:9" ht="12.75">
      <c r="A64" s="1"/>
      <c r="B64" s="213"/>
      <c r="C64" s="218" t="s">
        <v>20</v>
      </c>
      <c r="D64" s="210"/>
      <c r="E64" s="295"/>
      <c r="F64" s="295"/>
      <c r="G64" s="295"/>
      <c r="H64" s="295"/>
      <c r="I64" s="238">
        <f>IF(H64=0,0,H64/'Aktivi_Saistibas(001)'!$F$19*100)</f>
        <v>0</v>
      </c>
    </row>
    <row r="65" spans="1:9" ht="12.75">
      <c r="A65" s="1"/>
      <c r="B65" s="213"/>
      <c r="C65" s="214" t="s">
        <v>154</v>
      </c>
      <c r="D65" s="219">
        <v>22130</v>
      </c>
      <c r="E65" s="301"/>
      <c r="F65" s="276">
        <f>SUM(F62:F64)</f>
        <v>0</v>
      </c>
      <c r="G65" s="276">
        <f>SUM(G62:G64)</f>
        <v>0</v>
      </c>
      <c r="H65" s="276">
        <f>SUM(H62:H64)</f>
        <v>0</v>
      </c>
      <c r="I65" s="238">
        <f>IF(H65=0,0,H65/'Aktivi_Saistibas(001)'!$F$19*100)</f>
        <v>0</v>
      </c>
    </row>
    <row r="66" spans="1:9" ht="12.75">
      <c r="A66" s="1"/>
      <c r="B66" s="166"/>
      <c r="C66" s="192" t="s">
        <v>191</v>
      </c>
      <c r="D66" s="76">
        <v>22100</v>
      </c>
      <c r="E66" s="302"/>
      <c r="F66" s="278">
        <f>F55+F60+F65</f>
        <v>0</v>
      </c>
      <c r="G66" s="278">
        <f>G55+G60+G65</f>
        <v>0</v>
      </c>
      <c r="H66" s="278">
        <f>H55+H60+H65</f>
        <v>0</v>
      </c>
      <c r="I66" s="241">
        <f>IF(H66=0,0,H66/'Aktivi_Saistibas(001)'!$F$19*100)</f>
        <v>0</v>
      </c>
    </row>
    <row r="67" spans="1:9" ht="25.5">
      <c r="A67" s="1"/>
      <c r="B67" s="232">
        <v>22200</v>
      </c>
      <c r="C67" s="233" t="s">
        <v>162</v>
      </c>
      <c r="D67" s="240"/>
      <c r="E67" s="296"/>
      <c r="F67" s="296"/>
      <c r="G67" s="296"/>
      <c r="H67" s="296"/>
      <c r="I67" s="297"/>
    </row>
    <row r="68" spans="1:9" ht="25.5">
      <c r="A68" s="1"/>
      <c r="B68" s="202">
        <v>22210</v>
      </c>
      <c r="C68" s="209" t="s">
        <v>163</v>
      </c>
      <c r="D68" s="210"/>
      <c r="E68" s="285"/>
      <c r="F68" s="285"/>
      <c r="G68" s="285"/>
      <c r="H68" s="285"/>
      <c r="I68" s="294"/>
    </row>
    <row r="69" spans="1:9" ht="12.75">
      <c r="A69" s="1"/>
      <c r="B69" s="213"/>
      <c r="C69" s="214" t="s">
        <v>156</v>
      </c>
      <c r="D69" s="210"/>
      <c r="E69" s="295"/>
      <c r="F69" s="295"/>
      <c r="G69" s="295"/>
      <c r="H69" s="295"/>
      <c r="I69" s="238">
        <f>IF(H69=0,0,H69/'Aktivi_Saistibas(001)'!$F$19*100)</f>
        <v>0</v>
      </c>
    </row>
    <row r="70" spans="1:9" ht="12.75">
      <c r="A70" s="1"/>
      <c r="B70" s="213"/>
      <c r="C70" s="214" t="s">
        <v>157</v>
      </c>
      <c r="D70" s="210"/>
      <c r="E70" s="295"/>
      <c r="F70" s="295"/>
      <c r="G70" s="295"/>
      <c r="H70" s="295"/>
      <c r="I70" s="238">
        <f>IF(H70=0,0,H70/'Aktivi_Saistibas(001)'!$F$19*100)</f>
        <v>0</v>
      </c>
    </row>
    <row r="71" spans="1:9" ht="12.75">
      <c r="A71" s="1"/>
      <c r="B71" s="213"/>
      <c r="C71" s="218" t="s">
        <v>20</v>
      </c>
      <c r="D71" s="210"/>
      <c r="E71" s="295"/>
      <c r="F71" s="295"/>
      <c r="G71" s="295"/>
      <c r="H71" s="295"/>
      <c r="I71" s="238">
        <f>IF(H71=0,0,H71/'Aktivi_Saistibas(001)'!$F$19*100)</f>
        <v>0</v>
      </c>
    </row>
    <row r="72" spans="1:9" ht="12.75">
      <c r="A72" s="1"/>
      <c r="B72" s="213"/>
      <c r="C72" s="214" t="s">
        <v>154</v>
      </c>
      <c r="D72" s="219">
        <v>22210</v>
      </c>
      <c r="E72" s="301"/>
      <c r="F72" s="276">
        <f>SUM(F69:F71)</f>
        <v>0</v>
      </c>
      <c r="G72" s="276">
        <f>SUM(G69:G71)</f>
        <v>0</v>
      </c>
      <c r="H72" s="276">
        <f>SUM(H69:H71)</f>
        <v>0</v>
      </c>
      <c r="I72" s="238">
        <f>IF(H72=0,0,H72/'Aktivi_Saistibas(001)'!$F$19*100)</f>
        <v>0</v>
      </c>
    </row>
    <row r="73" spans="1:9" ht="25.5">
      <c r="A73" s="1"/>
      <c r="B73" s="202">
        <v>22220</v>
      </c>
      <c r="C73" s="209" t="s">
        <v>164</v>
      </c>
      <c r="D73" s="210"/>
      <c r="E73" s="285"/>
      <c r="F73" s="285"/>
      <c r="G73" s="285"/>
      <c r="H73" s="285"/>
      <c r="I73" s="294"/>
    </row>
    <row r="74" spans="1:9" ht="12.75">
      <c r="A74" s="1"/>
      <c r="B74" s="213"/>
      <c r="C74" s="224" t="s">
        <v>159</v>
      </c>
      <c r="D74" s="210"/>
      <c r="E74" s="295"/>
      <c r="F74" s="295"/>
      <c r="G74" s="295"/>
      <c r="H74" s="295"/>
      <c r="I74" s="238">
        <f>IF(H74=0,0,H74/'Aktivi_Saistibas(001)'!$F$19*100)</f>
        <v>0</v>
      </c>
    </row>
    <row r="75" spans="1:9" ht="12.75">
      <c r="A75" s="1"/>
      <c r="B75" s="213"/>
      <c r="C75" s="224" t="s">
        <v>160</v>
      </c>
      <c r="D75" s="210"/>
      <c r="E75" s="295"/>
      <c r="F75" s="295"/>
      <c r="G75" s="295"/>
      <c r="H75" s="295"/>
      <c r="I75" s="238">
        <f>IF(H75=0,0,H75/'Aktivi_Saistibas(001)'!$F$19*100)</f>
        <v>0</v>
      </c>
    </row>
    <row r="76" spans="1:9" ht="12.75">
      <c r="A76" s="1"/>
      <c r="B76" s="213"/>
      <c r="C76" s="225" t="s">
        <v>20</v>
      </c>
      <c r="D76" s="210"/>
      <c r="E76" s="295"/>
      <c r="F76" s="295"/>
      <c r="G76" s="295"/>
      <c r="H76" s="295"/>
      <c r="I76" s="238">
        <f>IF(H76=0,0,H76/'Aktivi_Saistibas(001)'!$F$19*100)</f>
        <v>0</v>
      </c>
    </row>
    <row r="77" spans="1:9" ht="12.75">
      <c r="A77" s="1"/>
      <c r="B77" s="213"/>
      <c r="C77" s="214" t="s">
        <v>154</v>
      </c>
      <c r="D77" s="219">
        <v>22220</v>
      </c>
      <c r="E77" s="301"/>
      <c r="F77" s="276">
        <f>SUM(F74:F76)</f>
        <v>0</v>
      </c>
      <c r="G77" s="276">
        <f>SUM(G74:G76)</f>
        <v>0</v>
      </c>
      <c r="H77" s="276">
        <f>SUM(H74:H76)</f>
        <v>0</v>
      </c>
      <c r="I77" s="238">
        <f>IF(H77=0,0,H77/'Aktivi_Saistibas(001)'!$F$19*100)</f>
        <v>0</v>
      </c>
    </row>
    <row r="78" spans="1:9" ht="12.75">
      <c r="A78" s="1"/>
      <c r="B78" s="166"/>
      <c r="C78" s="192" t="s">
        <v>188</v>
      </c>
      <c r="D78" s="76">
        <v>22200</v>
      </c>
      <c r="E78" s="302"/>
      <c r="F78" s="278">
        <f>F72+F77</f>
        <v>0</v>
      </c>
      <c r="G78" s="278">
        <f>G72+G77</f>
        <v>0</v>
      </c>
      <c r="H78" s="278">
        <f>H72+H77</f>
        <v>0</v>
      </c>
      <c r="I78" s="241">
        <f>IF(H78=0,0,H78/'Aktivi_Saistibas(001)'!$F$19*100)</f>
        <v>0</v>
      </c>
    </row>
    <row r="79" spans="1:9" ht="25.5">
      <c r="A79" s="1"/>
      <c r="B79" s="202">
        <v>22300</v>
      </c>
      <c r="C79" s="203" t="s">
        <v>168</v>
      </c>
      <c r="D79" s="210"/>
      <c r="E79" s="285"/>
      <c r="F79" s="285"/>
      <c r="G79" s="285"/>
      <c r="H79" s="285"/>
      <c r="I79" s="294"/>
    </row>
    <row r="80" spans="1:9" ht="12.75">
      <c r="A80" s="1"/>
      <c r="B80" s="213"/>
      <c r="C80" s="214" t="s">
        <v>169</v>
      </c>
      <c r="D80" s="210"/>
      <c r="E80" s="295"/>
      <c r="F80" s="295"/>
      <c r="G80" s="295"/>
      <c r="H80" s="295"/>
      <c r="I80" s="238">
        <f>IF(H80=0,0,H80/'Aktivi_Saistibas(001)'!$F$19*100)</f>
        <v>0</v>
      </c>
    </row>
    <row r="81" spans="1:9" ht="12.75">
      <c r="A81" s="1"/>
      <c r="B81" s="213"/>
      <c r="C81" s="214" t="s">
        <v>170</v>
      </c>
      <c r="D81" s="210"/>
      <c r="E81" s="295"/>
      <c r="F81" s="295"/>
      <c r="G81" s="295"/>
      <c r="H81" s="295"/>
      <c r="I81" s="238">
        <f>IF(H81=0,0,H81/'Aktivi_Saistibas(001)'!$F$19*100)</f>
        <v>0</v>
      </c>
    </row>
    <row r="82" spans="1:9" ht="12.75">
      <c r="A82" s="1"/>
      <c r="B82" s="213"/>
      <c r="C82" s="218" t="s">
        <v>20</v>
      </c>
      <c r="D82" s="210"/>
      <c r="E82" s="295"/>
      <c r="F82" s="295"/>
      <c r="G82" s="295"/>
      <c r="H82" s="295"/>
      <c r="I82" s="238">
        <f>IF(H82=0,0,H82/'Aktivi_Saistibas(001)'!$F$19*100)</f>
        <v>0</v>
      </c>
    </row>
    <row r="83" spans="1:9" ht="12.75">
      <c r="A83" s="1"/>
      <c r="B83" s="166"/>
      <c r="C83" s="247" t="s">
        <v>154</v>
      </c>
      <c r="D83" s="76">
        <v>22300</v>
      </c>
      <c r="E83" s="302"/>
      <c r="F83" s="278">
        <f>SUM(F80:F82)</f>
        <v>0</v>
      </c>
      <c r="G83" s="278">
        <f>SUM(G80:G82)</f>
        <v>0</v>
      </c>
      <c r="H83" s="278">
        <f>SUM(H80:H82)</f>
        <v>0</v>
      </c>
      <c r="I83" s="241">
        <f>IF(H83=0,0,H83/'Aktivi_Saistibas(001)'!$F$19*100)</f>
        <v>0</v>
      </c>
    </row>
    <row r="84" spans="1:9" ht="12.75">
      <c r="A84" s="1"/>
      <c r="B84" s="232">
        <v>22400</v>
      </c>
      <c r="C84" s="233" t="s">
        <v>81</v>
      </c>
      <c r="D84" s="240"/>
      <c r="E84" s="285"/>
      <c r="F84" s="285"/>
      <c r="G84" s="285"/>
      <c r="H84" s="285"/>
      <c r="I84" s="294"/>
    </row>
    <row r="85" spans="1:9" ht="12.75">
      <c r="A85" s="1"/>
      <c r="B85" s="213"/>
      <c r="C85" s="214" t="s">
        <v>171</v>
      </c>
      <c r="D85" s="210"/>
      <c r="E85" s="295"/>
      <c r="F85" s="295"/>
      <c r="G85" s="295"/>
      <c r="H85" s="295"/>
      <c r="I85" s="238">
        <f>IF(H85=0,0,H85/'Aktivi_Saistibas(001)'!$F$19*100)</f>
        <v>0</v>
      </c>
    </row>
    <row r="86" spans="1:9" ht="12.75">
      <c r="A86" s="1"/>
      <c r="B86" s="213"/>
      <c r="C86" s="214" t="s">
        <v>172</v>
      </c>
      <c r="D86" s="210"/>
      <c r="E86" s="277"/>
      <c r="F86" s="217"/>
      <c r="G86" s="217"/>
      <c r="H86" s="217"/>
      <c r="I86" s="238">
        <f>IF(H86=0,0,H86/'Aktivi_Saistibas(001)'!$F$19*100)</f>
        <v>0</v>
      </c>
    </row>
    <row r="87" spans="1:9" ht="12.75">
      <c r="A87" s="1"/>
      <c r="B87" s="213"/>
      <c r="C87" s="218" t="s">
        <v>20</v>
      </c>
      <c r="D87" s="210"/>
      <c r="E87" s="277"/>
      <c r="F87" s="217"/>
      <c r="G87" s="217"/>
      <c r="H87" s="217"/>
      <c r="I87" s="238">
        <f>IF(H87=0,0,H87/'Aktivi_Saistibas(001)'!$F$19*100)</f>
        <v>0</v>
      </c>
    </row>
    <row r="88" spans="1:9" ht="12.75">
      <c r="A88" s="1"/>
      <c r="B88" s="166"/>
      <c r="C88" s="247" t="s">
        <v>154</v>
      </c>
      <c r="D88" s="76">
        <v>22400</v>
      </c>
      <c r="E88" s="302"/>
      <c r="F88" s="278">
        <f>SUM(F85:F87)</f>
        <v>0</v>
      </c>
      <c r="G88" s="278">
        <f>SUM(G85:G87)</f>
        <v>0</v>
      </c>
      <c r="H88" s="278">
        <f>SUM(H85:H87)</f>
        <v>0</v>
      </c>
      <c r="I88" s="241">
        <f>IF(H88=0,0,H88/'Aktivi_Saistibas(001)'!$F$19*100)</f>
        <v>0</v>
      </c>
    </row>
    <row r="89" spans="1:9" ht="51">
      <c r="A89" s="1"/>
      <c r="B89" s="185"/>
      <c r="C89" s="193" t="s">
        <v>192</v>
      </c>
      <c r="D89" s="78">
        <v>22000</v>
      </c>
      <c r="E89" s="304"/>
      <c r="F89" s="298">
        <f>F66+F78+F83+F88</f>
        <v>0</v>
      </c>
      <c r="G89" s="298">
        <f>G66+G78+G83+G88</f>
        <v>0</v>
      </c>
      <c r="H89" s="298">
        <f>H66+H78+H83+H88</f>
        <v>0</v>
      </c>
      <c r="I89" s="299">
        <f>IF(H89=0,0,H89/'Aktivi_Saistibas(001)'!$F$19*100)</f>
        <v>0</v>
      </c>
    </row>
    <row r="90" spans="1:9" ht="12.75">
      <c r="A90" s="1"/>
      <c r="B90" s="202">
        <v>23000</v>
      </c>
      <c r="C90" s="300" t="s">
        <v>193</v>
      </c>
      <c r="D90" s="240"/>
      <c r="E90" s="240"/>
      <c r="F90" s="228"/>
      <c r="G90" s="228"/>
      <c r="H90" s="228"/>
      <c r="I90" s="234"/>
    </row>
    <row r="91" spans="1:9" ht="38.25">
      <c r="A91" s="1"/>
      <c r="B91" s="202">
        <v>23100</v>
      </c>
      <c r="C91" s="203" t="s">
        <v>149</v>
      </c>
      <c r="D91" s="210"/>
      <c r="E91" s="210"/>
      <c r="F91" s="212"/>
      <c r="G91" s="212"/>
      <c r="H91" s="212"/>
      <c r="I91" s="226"/>
    </row>
    <row r="92" spans="1:10" ht="13.5" thickBot="1">
      <c r="A92" s="1"/>
      <c r="B92" s="218"/>
      <c r="C92" s="203"/>
      <c r="D92" s="229"/>
      <c r="E92" s="229"/>
      <c r="F92" s="211"/>
      <c r="G92" s="211"/>
      <c r="H92" s="211"/>
      <c r="I92" s="268"/>
      <c r="J92" s="354"/>
    </row>
    <row r="93" spans="1:9" ht="13.5" thickBot="1">
      <c r="A93" s="1"/>
      <c r="B93" s="443" t="s">
        <v>13</v>
      </c>
      <c r="C93" s="444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9" t="s">
        <v>183</v>
      </c>
    </row>
    <row r="94" spans="1:9" ht="25.5">
      <c r="A94" s="1"/>
      <c r="B94" s="202">
        <v>23110</v>
      </c>
      <c r="C94" s="209" t="s">
        <v>150</v>
      </c>
      <c r="D94" s="210"/>
      <c r="E94" s="210"/>
      <c r="F94" s="212"/>
      <c r="G94" s="212"/>
      <c r="H94" s="212"/>
      <c r="I94" s="226"/>
    </row>
    <row r="95" spans="1:9" ht="12.75">
      <c r="A95" s="1"/>
      <c r="B95" s="213"/>
      <c r="C95" s="214" t="s">
        <v>186</v>
      </c>
      <c r="D95" s="215"/>
      <c r="E95" s="277"/>
      <c r="F95" s="217"/>
      <c r="G95" s="217"/>
      <c r="H95" s="217"/>
      <c r="I95" s="238">
        <f>IF(H95=0,0,H95/'Aktivi_Saistibas(001)'!$F$19*100)</f>
        <v>0</v>
      </c>
    </row>
    <row r="96" spans="1:9" ht="12.75">
      <c r="A96" s="1"/>
      <c r="B96" s="213"/>
      <c r="C96" s="214" t="s">
        <v>152</v>
      </c>
      <c r="D96" s="215"/>
      <c r="E96" s="277"/>
      <c r="F96" s="217"/>
      <c r="G96" s="217"/>
      <c r="H96" s="217"/>
      <c r="I96" s="238">
        <f>IF(H96=0,0,H96/'Aktivi_Saistibas(001)'!$F$19*100)</f>
        <v>0</v>
      </c>
    </row>
    <row r="97" spans="1:9" ht="12.75">
      <c r="A97" s="1"/>
      <c r="B97" s="213"/>
      <c r="C97" s="214" t="s">
        <v>153</v>
      </c>
      <c r="D97" s="215"/>
      <c r="E97" s="277"/>
      <c r="F97" s="217"/>
      <c r="G97" s="217"/>
      <c r="H97" s="217"/>
      <c r="I97" s="238">
        <f>IF(H97=0,0,H97/'Aktivi_Saistibas(001)'!$F$19*100)</f>
        <v>0</v>
      </c>
    </row>
    <row r="98" spans="1:9" ht="12.75">
      <c r="A98" s="1"/>
      <c r="B98" s="213"/>
      <c r="C98" s="218" t="s">
        <v>20</v>
      </c>
      <c r="D98" s="215"/>
      <c r="E98" s="277"/>
      <c r="F98" s="217"/>
      <c r="G98" s="217"/>
      <c r="H98" s="217"/>
      <c r="I98" s="238">
        <f>IF(H98=0,0,H98/'Aktivi_Saistibas(001)'!$F$19*100)</f>
        <v>0</v>
      </c>
    </row>
    <row r="99" spans="1:9" ht="12.75">
      <c r="A99" s="1"/>
      <c r="B99" s="213"/>
      <c r="C99" s="214" t="s">
        <v>154</v>
      </c>
      <c r="D99" s="219">
        <v>23110</v>
      </c>
      <c r="E99" s="301"/>
      <c r="F99" s="276">
        <f>SUM(F95:F98)</f>
        <v>0</v>
      </c>
      <c r="G99" s="276">
        <f>SUM(G95:G98)</f>
        <v>0</v>
      </c>
      <c r="H99" s="276">
        <f>SUM(H95:H98)</f>
        <v>0</v>
      </c>
      <c r="I99" s="238">
        <f>IF(H99=0,0,H99/'Aktivi_Saistibas(001)'!$F$19*100)</f>
        <v>0</v>
      </c>
    </row>
    <row r="100" spans="1:9" ht="25.5">
      <c r="A100" s="1"/>
      <c r="B100" s="202">
        <v>23120</v>
      </c>
      <c r="C100" s="209" t="s">
        <v>155</v>
      </c>
      <c r="D100" s="221"/>
      <c r="E100" s="210"/>
      <c r="F100" s="212"/>
      <c r="G100" s="212"/>
      <c r="H100" s="212"/>
      <c r="I100" s="226"/>
    </row>
    <row r="101" spans="1:9" ht="12.75">
      <c r="A101" s="1"/>
      <c r="B101" s="213"/>
      <c r="C101" s="214" t="s">
        <v>156</v>
      </c>
      <c r="D101" s="210"/>
      <c r="E101" s="277"/>
      <c r="F101" s="217"/>
      <c r="G101" s="217"/>
      <c r="H101" s="217"/>
      <c r="I101" s="238">
        <f>IF(H101=0,0,H101/'Aktivi_Saistibas(001)'!$F$19*100)</f>
        <v>0</v>
      </c>
    </row>
    <row r="102" spans="1:9" ht="12.75">
      <c r="A102" s="1"/>
      <c r="B102" s="213"/>
      <c r="C102" s="214" t="s">
        <v>157</v>
      </c>
      <c r="D102" s="210"/>
      <c r="E102" s="277"/>
      <c r="F102" s="217"/>
      <c r="G102" s="217"/>
      <c r="H102" s="217"/>
      <c r="I102" s="238">
        <f>IF(H102=0,0,H102/'Aktivi_Saistibas(001)'!$F$19*100)</f>
        <v>0</v>
      </c>
    </row>
    <row r="103" spans="1:9" ht="12.75">
      <c r="A103" s="1"/>
      <c r="B103" s="213"/>
      <c r="C103" s="218" t="s">
        <v>20</v>
      </c>
      <c r="D103" s="210"/>
      <c r="E103" s="277"/>
      <c r="F103" s="217"/>
      <c r="G103" s="217"/>
      <c r="H103" s="217"/>
      <c r="I103" s="238">
        <f>IF(H103=0,0,H103/'Aktivi_Saistibas(001)'!$F$19*100)</f>
        <v>0</v>
      </c>
    </row>
    <row r="104" spans="1:9" ht="12.75">
      <c r="A104" s="1"/>
      <c r="B104" s="213"/>
      <c r="C104" s="214" t="s">
        <v>154</v>
      </c>
      <c r="D104" s="219">
        <v>23120</v>
      </c>
      <c r="E104" s="301"/>
      <c r="F104" s="276">
        <f>SUM(F101:F103)</f>
        <v>0</v>
      </c>
      <c r="G104" s="276">
        <f>SUM(G101:G103)</f>
        <v>0</v>
      </c>
      <c r="H104" s="276">
        <f>SUM(H101:H103)</f>
        <v>0</v>
      </c>
      <c r="I104" s="238">
        <f>IF(H104=0,0,H104/'Aktivi_Saistibas(001)'!$F$19*100)</f>
        <v>0</v>
      </c>
    </row>
    <row r="105" spans="1:9" ht="25.5">
      <c r="A105" s="1"/>
      <c r="B105" s="202">
        <v>23130</v>
      </c>
      <c r="C105" s="209" t="s">
        <v>158</v>
      </c>
      <c r="D105" s="210"/>
      <c r="E105" s="210"/>
      <c r="F105" s="212"/>
      <c r="G105" s="212"/>
      <c r="H105" s="212"/>
      <c r="I105" s="226"/>
    </row>
    <row r="106" spans="1:9" ht="12.75">
      <c r="A106" s="1"/>
      <c r="B106" s="213"/>
      <c r="C106" s="214" t="s">
        <v>159</v>
      </c>
      <c r="D106" s="210"/>
      <c r="E106" s="277"/>
      <c r="F106" s="217"/>
      <c r="G106" s="217"/>
      <c r="H106" s="217"/>
      <c r="I106" s="238">
        <f>IF(H106=0,0,H106/'Aktivi_Saistibas(001)'!$F$19*100)</f>
        <v>0</v>
      </c>
    </row>
    <row r="107" spans="1:9" ht="12.75">
      <c r="A107" s="1"/>
      <c r="B107" s="213"/>
      <c r="C107" s="214" t="s">
        <v>160</v>
      </c>
      <c r="D107" s="210"/>
      <c r="E107" s="277"/>
      <c r="F107" s="217"/>
      <c r="G107" s="217"/>
      <c r="H107" s="217"/>
      <c r="I107" s="238">
        <f>IF(H107=0,0,H107/'Aktivi_Saistibas(001)'!$F$19*100)</f>
        <v>0</v>
      </c>
    </row>
    <row r="108" spans="1:9" ht="12.75">
      <c r="A108" s="1"/>
      <c r="B108" s="213"/>
      <c r="C108" s="218" t="s">
        <v>20</v>
      </c>
      <c r="D108" s="210"/>
      <c r="E108" s="277"/>
      <c r="F108" s="217"/>
      <c r="G108" s="217"/>
      <c r="H108" s="217"/>
      <c r="I108" s="238">
        <f>IF(H108=0,0,H108/'Aktivi_Saistibas(001)'!$F$19*100)</f>
        <v>0</v>
      </c>
    </row>
    <row r="109" spans="1:9" ht="12.75">
      <c r="A109" s="1"/>
      <c r="B109" s="213"/>
      <c r="C109" s="214" t="s">
        <v>154</v>
      </c>
      <c r="D109" s="219">
        <v>23130</v>
      </c>
      <c r="E109" s="301"/>
      <c r="F109" s="276">
        <f>SUM(F106:F108)</f>
        <v>0</v>
      </c>
      <c r="G109" s="276">
        <f>SUM(G106:G108)</f>
        <v>0</v>
      </c>
      <c r="H109" s="276">
        <f>SUM(H106:H108)</f>
        <v>0</v>
      </c>
      <c r="I109" s="238">
        <f>IF(H109=0,0,H109/'Aktivi_Saistibas(001)'!$F$19*100)</f>
        <v>0</v>
      </c>
    </row>
    <row r="110" spans="1:9" ht="12.75">
      <c r="A110" s="1"/>
      <c r="B110" s="166"/>
      <c r="C110" s="192" t="s">
        <v>194</v>
      </c>
      <c r="D110" s="76">
        <v>23100</v>
      </c>
      <c r="E110" s="302"/>
      <c r="F110" s="278">
        <f>F99+F104+F109</f>
        <v>0</v>
      </c>
      <c r="G110" s="278">
        <f>G99+G104+G109</f>
        <v>0</v>
      </c>
      <c r="H110" s="278">
        <f>H99+H104+H109</f>
        <v>0</v>
      </c>
      <c r="I110" s="241">
        <f>IF(H110=0,0,H110/'Aktivi_Saistibas(001)'!$F$19*100)</f>
        <v>0</v>
      </c>
    </row>
    <row r="111" spans="1:9" ht="25.5">
      <c r="A111" s="1"/>
      <c r="B111" s="232">
        <v>23200</v>
      </c>
      <c r="C111" s="233" t="s">
        <v>162</v>
      </c>
      <c r="D111" s="240"/>
      <c r="E111" s="240"/>
      <c r="F111" s="228"/>
      <c r="G111" s="228"/>
      <c r="H111" s="228"/>
      <c r="I111" s="234"/>
    </row>
    <row r="112" spans="1:9" ht="25.5">
      <c r="A112" s="1"/>
      <c r="B112" s="202">
        <v>23210</v>
      </c>
      <c r="C112" s="209" t="s">
        <v>163</v>
      </c>
      <c r="D112" s="210"/>
      <c r="E112" s="210"/>
      <c r="F112" s="212"/>
      <c r="G112" s="212"/>
      <c r="H112" s="212"/>
      <c r="I112" s="226"/>
    </row>
    <row r="113" spans="1:9" ht="12.75">
      <c r="A113" s="1"/>
      <c r="B113" s="213"/>
      <c r="C113" s="214" t="s">
        <v>156</v>
      </c>
      <c r="D113" s="210"/>
      <c r="E113" s="277"/>
      <c r="F113" s="217"/>
      <c r="G113" s="217"/>
      <c r="H113" s="217"/>
      <c r="I113" s="238">
        <f>IF(H113=0,0,H113/'Aktivi_Saistibas(001)'!$F$19*100)</f>
        <v>0</v>
      </c>
    </row>
    <row r="114" spans="1:9" ht="12.75">
      <c r="A114" s="1"/>
      <c r="B114" s="213"/>
      <c r="C114" s="214" t="s">
        <v>157</v>
      </c>
      <c r="D114" s="210"/>
      <c r="E114" s="277"/>
      <c r="F114" s="217"/>
      <c r="G114" s="217"/>
      <c r="H114" s="217"/>
      <c r="I114" s="238">
        <f>IF(H114=0,0,H114/'Aktivi_Saistibas(001)'!$F$19*100)</f>
        <v>0</v>
      </c>
    </row>
    <row r="115" spans="1:9" ht="12.75">
      <c r="A115" s="1"/>
      <c r="B115" s="213"/>
      <c r="C115" s="218" t="s">
        <v>20</v>
      </c>
      <c r="D115" s="210"/>
      <c r="E115" s="277"/>
      <c r="F115" s="217"/>
      <c r="G115" s="217"/>
      <c r="H115" s="217"/>
      <c r="I115" s="238">
        <f>IF(H115=0,0,H115/'Aktivi_Saistibas(001)'!$F$19*100)</f>
        <v>0</v>
      </c>
    </row>
    <row r="116" spans="1:9" ht="12.75">
      <c r="A116" s="1"/>
      <c r="B116" s="213"/>
      <c r="C116" s="214" t="s">
        <v>154</v>
      </c>
      <c r="D116" s="219">
        <v>23210</v>
      </c>
      <c r="E116" s="301"/>
      <c r="F116" s="276">
        <f>SUM(F113:F115)</f>
        <v>0</v>
      </c>
      <c r="G116" s="276">
        <f>SUM(G113:G115)</f>
        <v>0</v>
      </c>
      <c r="H116" s="276">
        <f>SUM(H113:H115)</f>
        <v>0</v>
      </c>
      <c r="I116" s="238">
        <f>IF(H116=0,0,H116/'Aktivi_Saistibas(001)'!$F$19*100)</f>
        <v>0</v>
      </c>
    </row>
    <row r="117" spans="1:9" ht="25.5">
      <c r="A117" s="1"/>
      <c r="B117" s="202">
        <v>23220</v>
      </c>
      <c r="C117" s="209" t="s">
        <v>164</v>
      </c>
      <c r="D117" s="210"/>
      <c r="E117" s="210"/>
      <c r="F117" s="212"/>
      <c r="G117" s="212"/>
      <c r="H117" s="212"/>
      <c r="I117" s="226"/>
    </row>
    <row r="118" spans="1:9" ht="12.75">
      <c r="A118" s="1"/>
      <c r="B118" s="213"/>
      <c r="C118" s="224" t="s">
        <v>159</v>
      </c>
      <c r="D118" s="210"/>
      <c r="E118" s="277"/>
      <c r="F118" s="217"/>
      <c r="G118" s="217"/>
      <c r="H118" s="217"/>
      <c r="I118" s="238">
        <f>IF(H118=0,0,H118/'Aktivi_Saistibas(001)'!$F$19*100)</f>
        <v>0</v>
      </c>
    </row>
    <row r="119" spans="1:9" ht="12.75">
      <c r="A119" s="1"/>
      <c r="B119" s="213"/>
      <c r="C119" s="224" t="s">
        <v>160</v>
      </c>
      <c r="D119" s="210"/>
      <c r="E119" s="277"/>
      <c r="F119" s="217"/>
      <c r="G119" s="217"/>
      <c r="H119" s="217"/>
      <c r="I119" s="238">
        <f>IF(H119=0,0,H119/'Aktivi_Saistibas(001)'!$F$19*100)</f>
        <v>0</v>
      </c>
    </row>
    <row r="120" spans="1:9" ht="12.75">
      <c r="A120" s="1"/>
      <c r="B120" s="213"/>
      <c r="C120" s="225" t="s">
        <v>20</v>
      </c>
      <c r="D120" s="210"/>
      <c r="E120" s="277"/>
      <c r="F120" s="217"/>
      <c r="G120" s="217"/>
      <c r="H120" s="217"/>
      <c r="I120" s="238">
        <f>IF(H120=0,0,H120/'Aktivi_Saistibas(001)'!$F$19*100)</f>
        <v>0</v>
      </c>
    </row>
    <row r="121" spans="1:9" ht="12.75">
      <c r="A121" s="1"/>
      <c r="B121" s="213"/>
      <c r="C121" s="214" t="s">
        <v>154</v>
      </c>
      <c r="D121" s="219">
        <v>23220</v>
      </c>
      <c r="E121" s="301"/>
      <c r="F121" s="276">
        <f>SUM(F118:F120)</f>
        <v>0</v>
      </c>
      <c r="G121" s="276">
        <f>SUM(G118:G120)</f>
        <v>0</v>
      </c>
      <c r="H121" s="276">
        <f>SUM(H118:H120)</f>
        <v>0</v>
      </c>
      <c r="I121" s="238">
        <f>IF(H121=0,0,H121/'Aktivi_Saistibas(001)'!$F$19*100)</f>
        <v>0</v>
      </c>
    </row>
    <row r="122" spans="1:9" ht="12.75">
      <c r="A122" s="1"/>
      <c r="B122" s="166"/>
      <c r="C122" s="192" t="s">
        <v>188</v>
      </c>
      <c r="D122" s="76">
        <v>23200</v>
      </c>
      <c r="E122" s="302"/>
      <c r="F122" s="278">
        <f>F116+F121</f>
        <v>0</v>
      </c>
      <c r="G122" s="278">
        <f>G116+G121</f>
        <v>0</v>
      </c>
      <c r="H122" s="278">
        <f>H116+H121</f>
        <v>0</v>
      </c>
      <c r="I122" s="241">
        <f>IF(H122=0,0,H122/'Aktivi_Saistibas(001)'!$F$19*100)</f>
        <v>0</v>
      </c>
    </row>
    <row r="123" spans="1:9" ht="25.5">
      <c r="A123" s="1"/>
      <c r="B123" s="202">
        <v>23300</v>
      </c>
      <c r="C123" s="203" t="s">
        <v>168</v>
      </c>
      <c r="D123" s="210"/>
      <c r="E123" s="240"/>
      <c r="F123" s="228"/>
      <c r="G123" s="228"/>
      <c r="H123" s="228"/>
      <c r="I123" s="234"/>
    </row>
    <row r="124" spans="1:9" ht="12.75">
      <c r="A124" s="1"/>
      <c r="B124" s="213"/>
      <c r="C124" s="214" t="s">
        <v>169</v>
      </c>
      <c r="D124" s="210"/>
      <c r="E124" s="277"/>
      <c r="F124" s="217"/>
      <c r="G124" s="217"/>
      <c r="H124" s="217"/>
      <c r="I124" s="238">
        <f>IF(H124=0,0,H124/'Aktivi_Saistibas(001)'!$F$19*100)</f>
        <v>0</v>
      </c>
    </row>
    <row r="125" spans="1:9" ht="12.75">
      <c r="A125" s="1"/>
      <c r="B125" s="213"/>
      <c r="C125" s="214" t="s">
        <v>170</v>
      </c>
      <c r="D125" s="210"/>
      <c r="E125" s="277"/>
      <c r="F125" s="217"/>
      <c r="G125" s="217"/>
      <c r="H125" s="217"/>
      <c r="I125" s="238">
        <f>IF(H125=0,0,H125/'Aktivi_Saistibas(001)'!$F$19*100)</f>
        <v>0</v>
      </c>
    </row>
    <row r="126" spans="1:9" ht="12.75">
      <c r="A126" s="1"/>
      <c r="B126" s="213"/>
      <c r="C126" s="218" t="s">
        <v>20</v>
      </c>
      <c r="D126" s="210"/>
      <c r="E126" s="277"/>
      <c r="F126" s="217"/>
      <c r="G126" s="217"/>
      <c r="H126" s="217"/>
      <c r="I126" s="238">
        <f>IF(H126=0,0,H126/'Aktivi_Saistibas(001)'!$F$19*100)</f>
        <v>0</v>
      </c>
    </row>
    <row r="127" spans="1:9" ht="12.75">
      <c r="A127" s="1"/>
      <c r="B127" s="166"/>
      <c r="C127" s="247" t="s">
        <v>154</v>
      </c>
      <c r="D127" s="76">
        <v>23300</v>
      </c>
      <c r="E127" s="302"/>
      <c r="F127" s="278">
        <f>SUM(F124:F126)</f>
        <v>0</v>
      </c>
      <c r="G127" s="278">
        <f>SUM(G124:G126)</f>
        <v>0</v>
      </c>
      <c r="H127" s="278">
        <f>SUM(H124:H126)</f>
        <v>0</v>
      </c>
      <c r="I127" s="241">
        <f>IF(H127=0,0,H127/'Aktivi_Saistibas(001)'!$F$19*100)</f>
        <v>0</v>
      </c>
    </row>
    <row r="128" spans="1:9" ht="12.75">
      <c r="A128" s="1"/>
      <c r="B128" s="232">
        <v>23400</v>
      </c>
      <c r="C128" s="233" t="s">
        <v>81</v>
      </c>
      <c r="D128" s="240"/>
      <c r="E128" s="240"/>
      <c r="F128" s="228"/>
      <c r="G128" s="228"/>
      <c r="H128" s="228"/>
      <c r="I128" s="234"/>
    </row>
    <row r="129" spans="1:9" ht="12.75">
      <c r="A129" s="1"/>
      <c r="B129" s="213"/>
      <c r="C129" s="214" t="s">
        <v>171</v>
      </c>
      <c r="D129" s="210"/>
      <c r="E129" s="275"/>
      <c r="F129" s="217"/>
      <c r="G129" s="217"/>
      <c r="H129" s="217"/>
      <c r="I129" s="238">
        <f>IF(H129=0,0,H129/'Aktivi_Saistibas(001)'!$F$19*100)</f>
        <v>0</v>
      </c>
    </row>
    <row r="130" spans="1:9" ht="12.75">
      <c r="A130" s="1"/>
      <c r="B130" s="213"/>
      <c r="C130" s="214" t="s">
        <v>172</v>
      </c>
      <c r="D130" s="210"/>
      <c r="E130" s="275"/>
      <c r="F130" s="217"/>
      <c r="G130" s="217"/>
      <c r="H130" s="217"/>
      <c r="I130" s="238">
        <f>IF(H130=0,0,H130/'Aktivi_Saistibas(001)'!$F$19*100)</f>
        <v>0</v>
      </c>
    </row>
    <row r="131" spans="1:9" ht="12.75">
      <c r="A131" s="1"/>
      <c r="B131" s="213"/>
      <c r="C131" s="218" t="s">
        <v>20</v>
      </c>
      <c r="D131" s="210"/>
      <c r="E131" s="275"/>
      <c r="F131" s="217"/>
      <c r="G131" s="217"/>
      <c r="H131" s="217"/>
      <c r="I131" s="238">
        <f>IF(H131=0,0,H131/'Aktivi_Saistibas(001)'!$F$19*100)</f>
        <v>0</v>
      </c>
    </row>
    <row r="132" spans="1:9" ht="12.75">
      <c r="A132" s="1"/>
      <c r="B132" s="166"/>
      <c r="C132" s="247" t="s">
        <v>154</v>
      </c>
      <c r="D132" s="76">
        <v>23400</v>
      </c>
      <c r="E132" s="302"/>
      <c r="F132" s="278">
        <f>SUM(F129:F131)</f>
        <v>0</v>
      </c>
      <c r="G132" s="278">
        <f>SUM(G129:G131)</f>
        <v>0</v>
      </c>
      <c r="H132" s="278">
        <f>SUM(H129:H131)</f>
        <v>0</v>
      </c>
      <c r="I132" s="241">
        <f>IF(H132=0,0,H132/'Aktivi_Saistibas(001)'!$F$19*100)</f>
        <v>0</v>
      </c>
    </row>
    <row r="133" spans="1:9" ht="25.5">
      <c r="A133" s="1"/>
      <c r="B133" s="185"/>
      <c r="C133" s="193" t="s">
        <v>195</v>
      </c>
      <c r="D133" s="74">
        <v>23000</v>
      </c>
      <c r="E133" s="304"/>
      <c r="F133" s="298">
        <f>F110+F122+F127+F132</f>
        <v>0</v>
      </c>
      <c r="G133" s="298">
        <f>G110+G122+G127+G132</f>
        <v>0</v>
      </c>
      <c r="H133" s="298">
        <f>H110+H122+H127+H132</f>
        <v>0</v>
      </c>
      <c r="I133" s="272">
        <f>IF(H133=0,0,H133/'Aktivi_Saistibas(001)'!$F$19*100)</f>
        <v>0</v>
      </c>
    </row>
    <row r="134" spans="1:9" ht="25.5">
      <c r="A134" s="1"/>
      <c r="B134" s="202">
        <v>24000</v>
      </c>
      <c r="C134" s="233" t="s">
        <v>178</v>
      </c>
      <c r="D134" s="240"/>
      <c r="E134" s="240"/>
      <c r="F134" s="228"/>
      <c r="G134" s="228"/>
      <c r="H134" s="228"/>
      <c r="I134" s="234"/>
    </row>
    <row r="135" spans="1:9" ht="12.75">
      <c r="A135" s="1"/>
      <c r="B135" s="213"/>
      <c r="C135" s="214" t="s">
        <v>179</v>
      </c>
      <c r="D135" s="210"/>
      <c r="E135" s="277"/>
      <c r="F135" s="217"/>
      <c r="G135" s="217"/>
      <c r="H135" s="217"/>
      <c r="I135" s="238">
        <f>IF(H135=0,0,H135/'Aktivi_Saistibas(001)'!$F$19*100)</f>
        <v>0</v>
      </c>
    </row>
    <row r="136" spans="1:9" ht="12.75">
      <c r="A136" s="1"/>
      <c r="B136" s="213"/>
      <c r="C136" s="214" t="s">
        <v>180</v>
      </c>
      <c r="D136" s="210"/>
      <c r="E136" s="277"/>
      <c r="F136" s="217"/>
      <c r="G136" s="217"/>
      <c r="H136" s="217"/>
      <c r="I136" s="238">
        <f>IF(H136=0,0,H136/'Aktivi_Saistibas(001)'!$F$19*100)</f>
        <v>0</v>
      </c>
    </row>
    <row r="137" spans="1:9" ht="12.75">
      <c r="A137" s="1"/>
      <c r="B137" s="213"/>
      <c r="C137" s="218" t="s">
        <v>20</v>
      </c>
      <c r="D137" s="210"/>
      <c r="E137" s="277"/>
      <c r="F137" s="217"/>
      <c r="G137" s="217"/>
      <c r="H137" s="217"/>
      <c r="I137" s="238">
        <f>IF(H137=0,0,H137/'Aktivi_Saistibas(001)'!$F$19*100)</f>
        <v>0</v>
      </c>
    </row>
    <row r="138" spans="1:9" ht="12.75">
      <c r="A138" s="1"/>
      <c r="B138" s="166"/>
      <c r="C138" s="247" t="s">
        <v>154</v>
      </c>
      <c r="D138" s="80">
        <v>24000</v>
      </c>
      <c r="E138" s="305"/>
      <c r="F138" s="290">
        <f>SUM(F135:F137)</f>
        <v>0</v>
      </c>
      <c r="G138" s="290">
        <f>SUM(G135:G137)</f>
        <v>0</v>
      </c>
      <c r="H138" s="290">
        <f>SUM(H135:H137)</f>
        <v>0</v>
      </c>
      <c r="I138" s="241">
        <f>IF(H138=0,0,H138/'Aktivi_Saistibas(001)'!$F$19*100)</f>
        <v>0</v>
      </c>
    </row>
    <row r="139" spans="1:9" ht="25.5">
      <c r="A139" s="1"/>
      <c r="B139" s="185"/>
      <c r="C139" s="193" t="s">
        <v>196</v>
      </c>
      <c r="D139" s="78">
        <v>20000</v>
      </c>
      <c r="E139" s="304"/>
      <c r="F139" s="298">
        <f>F45+F89+F133+F138</f>
        <v>0</v>
      </c>
      <c r="G139" s="298">
        <f>G45+G89+G133+G138</f>
        <v>0</v>
      </c>
      <c r="H139" s="298">
        <f>H45+H89+H133+H138</f>
        <v>0</v>
      </c>
      <c r="I139" s="272">
        <f>IF(H139=0,0,H139/'Aktivi_Saistibas(001)'!$F$19*100)</f>
        <v>0</v>
      </c>
    </row>
    <row r="140" spans="1:9" ht="26.25" thickBot="1">
      <c r="A140" s="1"/>
      <c r="B140" s="306">
        <v>30000</v>
      </c>
      <c r="C140" s="267" t="s">
        <v>197</v>
      </c>
      <c r="D140" s="79">
        <v>30000</v>
      </c>
      <c r="E140" s="280"/>
      <c r="F140" s="273">
        <f>'Portfelis(001-1)'!E86+'Portfelis(001-2)'!F106</f>
        <v>3818</v>
      </c>
      <c r="G140" s="273">
        <f>'Portfelis(001-1)'!F86+'Portfelis(001-2)'!G106</f>
        <v>289327.11</v>
      </c>
      <c r="H140" s="273">
        <f>'Portfelis(001-1)'!G86+'Portfelis(001-2)'!H106</f>
        <v>292015</v>
      </c>
      <c r="I140" s="274">
        <f>IF(H140=0,0,H140/'Aktivi_Saistibas(001)'!$F$19*100)</f>
        <v>94.11702141374553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Medvedevs/</v>
      </c>
      <c r="G141" s="39"/>
      <c r="H141" s="307"/>
      <c r="I141" s="308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Aija Kļaševa, Guntars Vītols/</v>
      </c>
      <c r="G143" s="43"/>
      <c r="H143" s="309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F13" sqref="F13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10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40" t="s">
        <v>11</v>
      </c>
      <c r="C10" s="439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38" t="s">
        <v>13</v>
      </c>
      <c r="C11" s="43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40" t="s">
        <v>11</v>
      </c>
      <c r="C22" s="439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38" t="s">
        <v>13</v>
      </c>
      <c r="C23" s="43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F13" sqref="F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10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41" t="s">
        <v>11</v>
      </c>
      <c r="C10" s="445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3"/>
      <c r="F12" s="249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4"/>
      <c r="F18" s="234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4"/>
      <c r="F25" s="234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10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41" t="s">
        <v>11</v>
      </c>
      <c r="C10" s="445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5"/>
      <c r="F12" s="178">
        <f>'Aktivi_Saistibas(005)'!E31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'Ien.,Izd.(005)'!F35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180">
        <f>E12+E16</f>
        <v>0</v>
      </c>
      <c r="F17" s="18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169"/>
      <c r="F18" s="75"/>
    </row>
    <row r="19" spans="2:6" ht="12.75">
      <c r="B19" s="68" t="s">
        <v>135</v>
      </c>
      <c r="C19" s="163" t="s">
        <v>136</v>
      </c>
      <c r="D19" s="69" t="s">
        <v>135</v>
      </c>
      <c r="E19" s="169"/>
      <c r="F19" s="75"/>
    </row>
    <row r="20" spans="2:6" ht="25.5" customHeight="1">
      <c r="B20" s="176" t="s">
        <v>137</v>
      </c>
      <c r="C20" s="163" t="s">
        <v>138</v>
      </c>
      <c r="D20" s="150" t="s">
        <v>137</v>
      </c>
      <c r="E20" s="180">
        <f>IF(E18=0,0,E12/E18)</f>
        <v>0</v>
      </c>
      <c r="F20" s="18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182">
        <f>IF(E19=0,0,E17/E19)</f>
        <v>0</v>
      </c>
      <c r="F21" s="183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10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90" t="str">
        <f>Parametri!A15</f>
        <v>2003.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91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41" t="s">
        <v>11</v>
      </c>
      <c r="C11" s="445"/>
      <c r="D11" s="65" t="s">
        <v>12</v>
      </c>
      <c r="E11" s="65" t="s">
        <v>143</v>
      </c>
      <c r="F11" s="188" t="s">
        <v>144</v>
      </c>
      <c r="G11" s="65" t="s">
        <v>146</v>
      </c>
      <c r="H11" s="184" t="s">
        <v>145</v>
      </c>
      <c r="I11" s="26"/>
    </row>
    <row r="12" spans="2:9" ht="18" customHeight="1" thickBot="1">
      <c r="B12" s="443" t="s">
        <v>13</v>
      </c>
      <c r="C12" s="446"/>
      <c r="D12" s="29" t="s">
        <v>64</v>
      </c>
      <c r="E12" s="194" t="s">
        <v>63</v>
      </c>
      <c r="F12" s="29" t="s">
        <v>66</v>
      </c>
      <c r="G12" s="67" t="s">
        <v>166</v>
      </c>
      <c r="H12" s="189" t="s">
        <v>167</v>
      </c>
      <c r="I12" s="26"/>
    </row>
    <row r="13" spans="2:9" ht="25.5" customHeight="1">
      <c r="B13" s="195">
        <v>11000</v>
      </c>
      <c r="C13" s="196" t="s">
        <v>148</v>
      </c>
      <c r="D13" s="197"/>
      <c r="E13" s="198"/>
      <c r="F13" s="199"/>
      <c r="G13" s="200"/>
      <c r="H13" s="201"/>
      <c r="I13" s="31"/>
    </row>
    <row r="14" spans="2:9" ht="25.5" customHeight="1">
      <c r="B14" s="202">
        <v>11100</v>
      </c>
      <c r="C14" s="203" t="s">
        <v>149</v>
      </c>
      <c r="D14" s="204"/>
      <c r="E14" s="205"/>
      <c r="F14" s="206"/>
      <c r="G14" s="207"/>
      <c r="H14" s="208"/>
      <c r="I14" s="52"/>
    </row>
    <row r="15" spans="2:9" ht="25.5">
      <c r="B15" s="202">
        <v>11110</v>
      </c>
      <c r="C15" s="209" t="s">
        <v>150</v>
      </c>
      <c r="D15" s="210"/>
      <c r="E15" s="211"/>
      <c r="F15" s="212"/>
      <c r="G15" s="207"/>
      <c r="H15" s="208"/>
      <c r="I15" s="53"/>
    </row>
    <row r="16" spans="2:9" ht="15">
      <c r="B16" s="213"/>
      <c r="C16" s="214" t="s">
        <v>151</v>
      </c>
      <c r="D16" s="215"/>
      <c r="E16" s="216"/>
      <c r="F16" s="217"/>
      <c r="G16" s="217"/>
      <c r="H16" s="235">
        <f>IF(G16=0,0,G16/'Aktivi_Saistibas(001)'!$F$19*100)</f>
        <v>0</v>
      </c>
      <c r="I16" s="31"/>
    </row>
    <row r="17" spans="2:9" ht="15">
      <c r="B17" s="213"/>
      <c r="C17" s="214" t="s">
        <v>152</v>
      </c>
      <c r="D17" s="215"/>
      <c r="E17" s="216"/>
      <c r="F17" s="217"/>
      <c r="G17" s="217"/>
      <c r="H17" s="235">
        <f>IF(G17=0,0,G17/'Aktivi_Saistibas(001)'!$F$19*100)</f>
        <v>0</v>
      </c>
      <c r="I17" s="53"/>
    </row>
    <row r="18" spans="2:9" ht="15">
      <c r="B18" s="213"/>
      <c r="C18" s="214" t="s">
        <v>153</v>
      </c>
      <c r="D18" s="215"/>
      <c r="E18" s="216"/>
      <c r="F18" s="217"/>
      <c r="G18" s="217"/>
      <c r="H18" s="235">
        <f>IF(G18=0,0,G18/'Aktivi_Saistibas(001)'!$F$19*100)</f>
        <v>0</v>
      </c>
      <c r="I18" s="53"/>
    </row>
    <row r="19" spans="2:9" ht="15">
      <c r="B19" s="213"/>
      <c r="C19" s="218" t="s">
        <v>20</v>
      </c>
      <c r="D19" s="215"/>
      <c r="E19" s="216"/>
      <c r="F19" s="217"/>
      <c r="G19" s="217"/>
      <c r="H19" s="235">
        <f>IF(G19=0,0,G19/'Aktivi_Saistibas(001)'!$F$19*100)</f>
        <v>0</v>
      </c>
      <c r="I19" s="53"/>
    </row>
    <row r="20" spans="2:9" ht="15">
      <c r="B20" s="213"/>
      <c r="C20" s="214" t="s">
        <v>154</v>
      </c>
      <c r="D20" s="219">
        <v>11110</v>
      </c>
      <c r="E20" s="220">
        <f>SUM(E16:E19)</f>
        <v>0</v>
      </c>
      <c r="F20" s="220">
        <f>SUM(F16:F19)</f>
        <v>0</v>
      </c>
      <c r="G20" s="220">
        <f>SUM(G16:G19)</f>
        <v>0</v>
      </c>
      <c r="H20" s="236">
        <f>IF(G20=0,0,G20/'Aktivi_Saistibas(001)'!$F$19*100)</f>
        <v>0</v>
      </c>
      <c r="I20" s="53"/>
    </row>
    <row r="21" spans="2:9" ht="25.5">
      <c r="B21" s="202">
        <v>11120</v>
      </c>
      <c r="C21" s="223" t="s">
        <v>155</v>
      </c>
      <c r="D21" s="221"/>
      <c r="E21" s="222"/>
      <c r="F21" s="222"/>
      <c r="G21" s="207"/>
      <c r="H21" s="237"/>
      <c r="I21" s="31"/>
    </row>
    <row r="22" spans="2:9" ht="15">
      <c r="B22" s="213"/>
      <c r="C22" s="224" t="s">
        <v>156</v>
      </c>
      <c r="D22" s="210"/>
      <c r="E22" s="217"/>
      <c r="F22" s="217"/>
      <c r="G22" s="217"/>
      <c r="H22" s="238">
        <f>IF(G22=0,0,G22/'Aktivi_Saistibas(001)'!$F$19*100)</f>
        <v>0</v>
      </c>
      <c r="I22" s="31"/>
    </row>
    <row r="23" spans="2:9" ht="15">
      <c r="B23" s="213"/>
      <c r="C23" s="224" t="s">
        <v>157</v>
      </c>
      <c r="D23" s="210"/>
      <c r="E23" s="217"/>
      <c r="F23" s="217"/>
      <c r="G23" s="217"/>
      <c r="H23" s="238">
        <f>IF(G23=0,0,G23/'Aktivi_Saistibas(001)'!$F$19*100)</f>
        <v>0</v>
      </c>
      <c r="I23" s="53"/>
    </row>
    <row r="24" spans="2:9" ht="15">
      <c r="B24" s="213"/>
      <c r="C24" s="225" t="s">
        <v>20</v>
      </c>
      <c r="D24" s="210"/>
      <c r="E24" s="217"/>
      <c r="F24" s="217"/>
      <c r="G24" s="217"/>
      <c r="H24" s="238">
        <f>IF(G24=0,0,G24/'Aktivi_Saistibas(001)'!$F$19*100)</f>
        <v>0</v>
      </c>
      <c r="I24" s="53"/>
    </row>
    <row r="25" spans="2:9" ht="15">
      <c r="B25" s="213"/>
      <c r="C25" s="224" t="s">
        <v>154</v>
      </c>
      <c r="D25" s="219">
        <v>11120</v>
      </c>
      <c r="E25" s="220">
        <f>SUM(E22:E24)</f>
        <v>0</v>
      </c>
      <c r="F25" s="220">
        <f>SUM(F22:F24)</f>
        <v>0</v>
      </c>
      <c r="G25" s="220">
        <f>SUM(G22:G24)</f>
        <v>0</v>
      </c>
      <c r="H25" s="238">
        <f>IF(G25=0,0,G25/'Aktivi_Saistibas(001)'!$F$19*100)</f>
        <v>0</v>
      </c>
      <c r="I25" s="31"/>
    </row>
    <row r="26" spans="2:9" ht="15">
      <c r="B26" s="202">
        <v>11130</v>
      </c>
      <c r="C26" s="223" t="s">
        <v>158</v>
      </c>
      <c r="D26" s="210"/>
      <c r="E26" s="212"/>
      <c r="F26" s="212"/>
      <c r="G26" s="212"/>
      <c r="H26" s="237"/>
      <c r="I26" s="53"/>
    </row>
    <row r="27" spans="2:9" ht="15">
      <c r="B27" s="213"/>
      <c r="C27" s="224" t="s">
        <v>159</v>
      </c>
      <c r="D27" s="210"/>
      <c r="E27" s="217"/>
      <c r="F27" s="217"/>
      <c r="G27" s="217"/>
      <c r="H27" s="238">
        <f>IF(G27=0,0,G27/'Aktivi_Saistibas(001)'!$F$19*100)</f>
        <v>0</v>
      </c>
      <c r="I27" s="53"/>
    </row>
    <row r="28" spans="2:9" ht="15">
      <c r="B28" s="213"/>
      <c r="C28" s="224" t="s">
        <v>160</v>
      </c>
      <c r="D28" s="210"/>
      <c r="E28" s="217"/>
      <c r="F28" s="217"/>
      <c r="G28" s="217"/>
      <c r="H28" s="238">
        <f>IF(G28=0,0,G28/'Aktivi_Saistibas(001)'!$F$19*100)</f>
        <v>0</v>
      </c>
      <c r="I28" s="53"/>
    </row>
    <row r="29" spans="2:9" ht="15">
      <c r="B29" s="213"/>
      <c r="C29" s="225" t="s">
        <v>20</v>
      </c>
      <c r="D29" s="210"/>
      <c r="E29" s="217"/>
      <c r="F29" s="217"/>
      <c r="G29" s="217"/>
      <c r="H29" s="238">
        <f>IF(G29=0,0,G29/'Aktivi_Saistibas(001)'!$F$19*100)</f>
        <v>0</v>
      </c>
      <c r="I29" s="53"/>
    </row>
    <row r="30" spans="2:9" ht="15">
      <c r="B30" s="213"/>
      <c r="C30" s="224" t="s">
        <v>154</v>
      </c>
      <c r="D30" s="219">
        <v>11130</v>
      </c>
      <c r="E30" s="220">
        <f>SUM(E27:E29)</f>
        <v>0</v>
      </c>
      <c r="F30" s="220">
        <f>SUM(F27:F29)</f>
        <v>0</v>
      </c>
      <c r="G30" s="220">
        <f>SUM(G27:G29)</f>
        <v>0</v>
      </c>
      <c r="H30" s="238">
        <f>IF(G30=0,0,G30/'Aktivi_Saistibas(001)'!$F$19*100)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31">
        <f>E20+E25+E30</f>
        <v>0</v>
      </c>
      <c r="F31" s="231">
        <f>F20+F25+F30</f>
        <v>0</v>
      </c>
      <c r="G31" s="231">
        <f>G20+G25+G30</f>
        <v>0</v>
      </c>
      <c r="H31" s="239">
        <f>IF(G31=0,0,G31/'Aktivi_Saistibas(001)'!$F$19*100)</f>
        <v>0</v>
      </c>
      <c r="I31" s="53"/>
    </row>
    <row r="32" spans="2:9" ht="25.5">
      <c r="B32" s="232">
        <v>11200</v>
      </c>
      <c r="C32" s="233" t="s">
        <v>162</v>
      </c>
      <c r="D32" s="240"/>
      <c r="E32" s="228"/>
      <c r="F32" s="228"/>
      <c r="G32" s="228"/>
      <c r="H32" s="234"/>
      <c r="I32" s="53"/>
    </row>
    <row r="33" spans="2:9" ht="25.5">
      <c r="B33" s="202">
        <v>11210</v>
      </c>
      <c r="C33" s="209" t="s">
        <v>163</v>
      </c>
      <c r="D33" s="210"/>
      <c r="E33" s="212"/>
      <c r="F33" s="212"/>
      <c r="G33" s="212"/>
      <c r="H33" s="226"/>
      <c r="I33" s="53"/>
    </row>
    <row r="34" spans="2:9" ht="15">
      <c r="B34" s="213"/>
      <c r="C34" s="214" t="s">
        <v>156</v>
      </c>
      <c r="D34" s="210"/>
      <c r="E34" s="217"/>
      <c r="F34" s="217"/>
      <c r="G34" s="217"/>
      <c r="H34" s="238">
        <f>IF(G34=0,0,G34/'Aktivi_Saistibas(001)'!$F$19*100)</f>
        <v>0</v>
      </c>
      <c r="I34" s="53"/>
    </row>
    <row r="35" spans="2:9" ht="15">
      <c r="B35" s="213"/>
      <c r="C35" s="214" t="s">
        <v>157</v>
      </c>
      <c r="D35" s="210"/>
      <c r="E35" s="217"/>
      <c r="F35" s="217"/>
      <c r="G35" s="217"/>
      <c r="H35" s="238">
        <f>IF(G35=0,0,G35/'Aktivi_Saistibas(001)'!$F$19*100)</f>
        <v>0</v>
      </c>
      <c r="I35" s="53"/>
    </row>
    <row r="36" spans="2:9" ht="15">
      <c r="B36" s="213"/>
      <c r="C36" s="218" t="s">
        <v>20</v>
      </c>
      <c r="D36" s="210"/>
      <c r="E36" s="217"/>
      <c r="F36" s="217"/>
      <c r="G36" s="217"/>
      <c r="H36" s="238">
        <f>IF(G36=0,0,G36/'Aktivi_Saistibas(001)'!$F$19*100)</f>
        <v>0</v>
      </c>
      <c r="I36" s="53"/>
    </row>
    <row r="37" spans="2:9" ht="15">
      <c r="B37" s="213"/>
      <c r="C37" s="214" t="s">
        <v>154</v>
      </c>
      <c r="D37" s="219">
        <v>11210</v>
      </c>
      <c r="E37" s="220">
        <f>SUM(E34:E36)</f>
        <v>0</v>
      </c>
      <c r="F37" s="220">
        <f>SUM(F34:F36)</f>
        <v>0</v>
      </c>
      <c r="G37" s="220">
        <f>SUM(G34:G36)</f>
        <v>0</v>
      </c>
      <c r="H37" s="238">
        <f>IF(G37=0,0,G37/'Aktivi_Saistibas(001)'!$F$19*100)</f>
        <v>0</v>
      </c>
      <c r="I37" s="53"/>
    </row>
    <row r="38" spans="2:9" ht="25.5">
      <c r="B38" s="202">
        <v>11220</v>
      </c>
      <c r="C38" s="209" t="s">
        <v>164</v>
      </c>
      <c r="D38" s="210"/>
      <c r="E38" s="212"/>
      <c r="F38" s="212"/>
      <c r="G38" s="212"/>
      <c r="H38" s="226"/>
      <c r="I38" s="53"/>
    </row>
    <row r="39" spans="2:9" ht="15">
      <c r="B39" s="213"/>
      <c r="C39" s="224" t="s">
        <v>159</v>
      </c>
      <c r="D39" s="210"/>
      <c r="E39" s="217"/>
      <c r="F39" s="217"/>
      <c r="G39" s="217"/>
      <c r="H39" s="238">
        <f>IF(G39=0,0,G39/'Aktivi_Saistibas(001)'!$F$19*100)</f>
        <v>0</v>
      </c>
      <c r="I39" s="53"/>
    </row>
    <row r="40" spans="2:9" ht="15">
      <c r="B40" s="213"/>
      <c r="C40" s="224" t="s">
        <v>160</v>
      </c>
      <c r="D40" s="210"/>
      <c r="E40" s="217"/>
      <c r="F40" s="217"/>
      <c r="G40" s="217"/>
      <c r="H40" s="238">
        <f>IF(G40=0,0,G40/'Aktivi_Saistibas(001)'!$F$19*100)</f>
        <v>0</v>
      </c>
      <c r="I40" s="53"/>
    </row>
    <row r="41" spans="2:9" ht="15">
      <c r="B41" s="213"/>
      <c r="C41" s="225" t="s">
        <v>20</v>
      </c>
      <c r="D41" s="210"/>
      <c r="E41" s="217"/>
      <c r="F41" s="217"/>
      <c r="G41" s="217"/>
      <c r="H41" s="238">
        <f>IF(G41=0,0,G41/'Aktivi_Saistibas(001)'!$F$19*100)</f>
        <v>0</v>
      </c>
      <c r="I41" s="53"/>
    </row>
    <row r="42" spans="2:9" ht="15">
      <c r="B42" s="213"/>
      <c r="C42" s="214" t="s">
        <v>154</v>
      </c>
      <c r="D42" s="219">
        <v>11220</v>
      </c>
      <c r="E42" s="220">
        <f>SUM(E39:E41)</f>
        <v>0</v>
      </c>
      <c r="F42" s="220">
        <f>SUM(F39:F41)</f>
        <v>0</v>
      </c>
      <c r="G42" s="220">
        <f>SUM(G39:G41)</f>
        <v>0</v>
      </c>
      <c r="H42" s="238">
        <f>IF(G42=0,0,G42/'Aktivi_Saistibas(001)'!$F$19*100)</f>
        <v>0</v>
      </c>
      <c r="I42" s="53"/>
    </row>
    <row r="43" spans="2:9" ht="15.75" thickBot="1">
      <c r="B43" s="187"/>
      <c r="C43" s="255" t="s">
        <v>165</v>
      </c>
      <c r="D43" s="81">
        <v>11200</v>
      </c>
      <c r="E43" s="256">
        <f>E37+E42</f>
        <v>0</v>
      </c>
      <c r="F43" s="256">
        <f>F37+F42</f>
        <v>0</v>
      </c>
      <c r="G43" s="256">
        <f>G37+G42</f>
        <v>0</v>
      </c>
      <c r="H43" s="257">
        <f>IF(G43=0,0,G43/'Aktivi_Saistibas(001)'!$F$19*100)</f>
        <v>0</v>
      </c>
      <c r="I43" s="53"/>
    </row>
    <row r="44" spans="2:9" ht="15.75" thickBot="1">
      <c r="B44" s="429"/>
      <c r="C44" s="430"/>
      <c r="D44" s="431"/>
      <c r="E44" s="432"/>
      <c r="F44" s="432"/>
      <c r="G44" s="432"/>
      <c r="H44" s="433"/>
      <c r="I44" s="53"/>
    </row>
    <row r="45" spans="2:9" ht="15.75" thickBot="1">
      <c r="B45" s="443" t="s">
        <v>13</v>
      </c>
      <c r="C45" s="446"/>
      <c r="D45" s="67" t="s">
        <v>64</v>
      </c>
      <c r="E45" s="242" t="s">
        <v>63</v>
      </c>
      <c r="F45" s="67" t="s">
        <v>66</v>
      </c>
      <c r="G45" s="67" t="s">
        <v>166</v>
      </c>
      <c r="H45" s="189" t="s">
        <v>167</v>
      </c>
      <c r="I45" s="53"/>
    </row>
    <row r="46" spans="2:9" ht="25.5">
      <c r="B46" s="195">
        <v>11300</v>
      </c>
      <c r="C46" s="243" t="s">
        <v>168</v>
      </c>
      <c r="D46" s="248"/>
      <c r="E46" s="246"/>
      <c r="F46" s="246"/>
      <c r="G46" s="246"/>
      <c r="H46" s="249"/>
      <c r="I46" s="53"/>
    </row>
    <row r="47" spans="2:9" ht="15">
      <c r="B47" s="213"/>
      <c r="C47" s="214" t="s">
        <v>169</v>
      </c>
      <c r="D47" s="210"/>
      <c r="E47" s="217"/>
      <c r="F47" s="217"/>
      <c r="G47" s="217"/>
      <c r="H47" s="238">
        <f>IF(G47=0,0,G47/'Aktivi_Saistibas(001)'!$F$19*100)</f>
        <v>0</v>
      </c>
      <c r="I47" s="53"/>
    </row>
    <row r="48" spans="2:9" ht="15">
      <c r="B48" s="213"/>
      <c r="C48" s="214" t="s">
        <v>170</v>
      </c>
      <c r="D48" s="210"/>
      <c r="E48" s="217"/>
      <c r="F48" s="217"/>
      <c r="G48" s="217"/>
      <c r="H48" s="238">
        <f>IF(G48=0,0,G48/'Aktivi_Saistibas(001)'!$F$19*100)</f>
        <v>0</v>
      </c>
      <c r="I48" s="53"/>
    </row>
    <row r="49" spans="2:9" ht="15">
      <c r="B49" s="213"/>
      <c r="C49" s="218" t="s">
        <v>20</v>
      </c>
      <c r="D49" s="210"/>
      <c r="E49" s="217"/>
      <c r="F49" s="217"/>
      <c r="G49" s="217"/>
      <c r="H49" s="238">
        <f>IF(G49=0,0,G49/'Aktivi_Saistibas(001)'!$F$19*100)</f>
        <v>0</v>
      </c>
      <c r="I49" s="53"/>
    </row>
    <row r="50" spans="2:9" ht="15">
      <c r="B50" s="166"/>
      <c r="C50" s="247" t="s">
        <v>154</v>
      </c>
      <c r="D50" s="76">
        <v>11300</v>
      </c>
      <c r="E50" s="230">
        <f>SUM(E47:E49)</f>
        <v>0</v>
      </c>
      <c r="F50" s="230">
        <f>SUM(F47:F49)</f>
        <v>0</v>
      </c>
      <c r="G50" s="230">
        <f>SUM(G47:G49)</f>
        <v>0</v>
      </c>
      <c r="H50" s="241">
        <f>IF(G50=0,0,G50/'Aktivi_Saistibas(001)'!$F$19*100)</f>
        <v>0</v>
      </c>
      <c r="I50" s="53"/>
    </row>
    <row r="51" spans="2:9" ht="15">
      <c r="B51" s="232">
        <v>11400</v>
      </c>
      <c r="C51" s="233" t="s">
        <v>81</v>
      </c>
      <c r="D51" s="240"/>
      <c r="E51" s="228"/>
      <c r="F51" s="228"/>
      <c r="G51" s="228"/>
      <c r="H51" s="234"/>
      <c r="I51" s="53"/>
    </row>
    <row r="52" spans="2:9" ht="15">
      <c r="B52" s="213"/>
      <c r="C52" s="214" t="s">
        <v>171</v>
      </c>
      <c r="D52" s="210"/>
      <c r="E52" s="217"/>
      <c r="F52" s="217"/>
      <c r="G52" s="217"/>
      <c r="H52" s="238">
        <f>IF(G52=0,0,G52/'Aktivi_Saistibas(001)'!$F$19*100)</f>
        <v>0</v>
      </c>
      <c r="I52" s="53"/>
    </row>
    <row r="53" spans="2:9" ht="15">
      <c r="B53" s="213"/>
      <c r="C53" s="214" t="s">
        <v>172</v>
      </c>
      <c r="D53" s="210"/>
      <c r="E53" s="217"/>
      <c r="F53" s="217"/>
      <c r="G53" s="217"/>
      <c r="H53" s="238">
        <f>IF(G53=0,0,G53/'Aktivi_Saistibas(001)'!$F$19*100)</f>
        <v>0</v>
      </c>
      <c r="I53" s="53"/>
    </row>
    <row r="54" spans="2:9" ht="15">
      <c r="B54" s="213"/>
      <c r="C54" s="218" t="s">
        <v>20</v>
      </c>
      <c r="D54" s="210"/>
      <c r="E54" s="217"/>
      <c r="F54" s="217"/>
      <c r="G54" s="217"/>
      <c r="H54" s="238">
        <f>IF(G54=0,0,G54/'Aktivi_Saistibas(001)'!$F$19*100)</f>
        <v>0</v>
      </c>
      <c r="I54" s="53"/>
    </row>
    <row r="55" spans="2:9" ht="15">
      <c r="B55" s="166"/>
      <c r="C55" s="247" t="s">
        <v>154</v>
      </c>
      <c r="D55" s="76">
        <v>11400</v>
      </c>
      <c r="E55" s="230">
        <f>SUM(E52:E54)</f>
        <v>0</v>
      </c>
      <c r="F55" s="230">
        <f>SUM(F52:F54)</f>
        <v>0</v>
      </c>
      <c r="G55" s="230">
        <f>SUM(G52:G54)</f>
        <v>0</v>
      </c>
      <c r="H55" s="241">
        <f>IF(G55=0,0,G55/'Aktivi_Saistibas(001)'!$F$19*100)</f>
        <v>0</v>
      </c>
      <c r="I55" s="53"/>
    </row>
    <row r="56" spans="2:9" ht="38.25">
      <c r="B56" s="227"/>
      <c r="C56" s="253" t="s">
        <v>174</v>
      </c>
      <c r="D56" s="78">
        <v>11000</v>
      </c>
      <c r="E56" s="250">
        <f>E31+E43+E50+E55</f>
        <v>0</v>
      </c>
      <c r="F56" s="250">
        <f>F31+F43+F50+F55</f>
        <v>0</v>
      </c>
      <c r="G56" s="250">
        <f>G31+G43+G50+G55</f>
        <v>0</v>
      </c>
      <c r="H56" s="251">
        <f>IF(G56=0,0,G56/'Aktivi_Saistibas(001)'!$F$19*100)</f>
        <v>0</v>
      </c>
      <c r="I56" s="53"/>
    </row>
    <row r="57" spans="2:9" ht="15">
      <c r="B57" s="232">
        <v>12000</v>
      </c>
      <c r="C57" s="252" t="s">
        <v>173</v>
      </c>
      <c r="D57" s="240"/>
      <c r="E57" s="228"/>
      <c r="F57" s="228"/>
      <c r="G57" s="228"/>
      <c r="H57" s="234"/>
      <c r="I57" s="53"/>
    </row>
    <row r="58" spans="2:9" ht="25.5">
      <c r="B58" s="202">
        <v>12100</v>
      </c>
      <c r="C58" s="203" t="s">
        <v>149</v>
      </c>
      <c r="D58" s="210"/>
      <c r="E58" s="212"/>
      <c r="F58" s="212"/>
      <c r="G58" s="212"/>
      <c r="H58" s="226"/>
      <c r="I58" s="53"/>
    </row>
    <row r="59" spans="2:9" ht="25.5">
      <c r="B59" s="202">
        <v>12110</v>
      </c>
      <c r="C59" s="209" t="s">
        <v>155</v>
      </c>
      <c r="D59" s="210"/>
      <c r="E59" s="212"/>
      <c r="F59" s="212"/>
      <c r="G59" s="212"/>
      <c r="H59" s="226"/>
      <c r="I59" s="53"/>
    </row>
    <row r="60" spans="2:9" ht="15">
      <c r="B60" s="213"/>
      <c r="C60" s="214" t="s">
        <v>156</v>
      </c>
      <c r="D60" s="210"/>
      <c r="E60" s="217"/>
      <c r="F60" s="217"/>
      <c r="G60" s="217"/>
      <c r="H60" s="238">
        <f>IF(G60=0,0,G60/'Aktivi_Saistibas(001)'!$F$19*100)</f>
        <v>0</v>
      </c>
      <c r="I60" s="53"/>
    </row>
    <row r="61" spans="2:9" ht="15">
      <c r="B61" s="213"/>
      <c r="C61" s="214" t="s">
        <v>157</v>
      </c>
      <c r="D61" s="210"/>
      <c r="E61" s="217"/>
      <c r="F61" s="217"/>
      <c r="G61" s="217"/>
      <c r="H61" s="238">
        <f>IF(G61=0,0,G61/'Aktivi_Saistibas(001)'!$F$19*100)</f>
        <v>0</v>
      </c>
      <c r="I61" s="53"/>
    </row>
    <row r="62" spans="2:9" ht="15">
      <c r="B62" s="213"/>
      <c r="C62" s="218" t="s">
        <v>20</v>
      </c>
      <c r="D62" s="210"/>
      <c r="E62" s="217"/>
      <c r="F62" s="217"/>
      <c r="G62" s="217"/>
      <c r="H62" s="238">
        <f>IF(G62=0,0,G62/'Aktivi_Saistibas(001)'!$F$19*100)</f>
        <v>0</v>
      </c>
      <c r="I62" s="53"/>
    </row>
    <row r="63" spans="2:9" ht="15">
      <c r="B63" s="213"/>
      <c r="C63" s="214" t="s">
        <v>154</v>
      </c>
      <c r="D63" s="219">
        <v>12110</v>
      </c>
      <c r="E63" s="220">
        <f>SUM(E60:E62)</f>
        <v>0</v>
      </c>
      <c r="F63" s="220">
        <f>SUM(F60:F62)</f>
        <v>0</v>
      </c>
      <c r="G63" s="220">
        <f>SUM(G60:G62)</f>
        <v>0</v>
      </c>
      <c r="H63" s="238">
        <f>IF(G63=0,0,G63/'Aktivi_Saistibas(001)'!$F$19*100)</f>
        <v>0</v>
      </c>
      <c r="I63" s="53"/>
    </row>
    <row r="64" spans="2:9" ht="15">
      <c r="B64" s="202">
        <v>12120</v>
      </c>
      <c r="C64" s="209" t="s">
        <v>184</v>
      </c>
      <c r="D64" s="210"/>
      <c r="E64" s="212"/>
      <c r="F64" s="212"/>
      <c r="G64" s="212"/>
      <c r="H64" s="226"/>
      <c r="I64" s="53"/>
    </row>
    <row r="65" spans="2:9" ht="15">
      <c r="B65" s="213"/>
      <c r="C65" s="214" t="s">
        <v>159</v>
      </c>
      <c r="D65" s="210"/>
      <c r="E65" s="217"/>
      <c r="F65" s="217"/>
      <c r="G65" s="217"/>
      <c r="H65" s="238">
        <f>IF(G65=0,0,G65/'Aktivi_Saistibas(001)'!$F$19*100)</f>
        <v>0</v>
      </c>
      <c r="I65" s="53"/>
    </row>
    <row r="66" spans="2:9" ht="15">
      <c r="B66" s="213"/>
      <c r="C66" s="214" t="s">
        <v>160</v>
      </c>
      <c r="D66" s="210"/>
      <c r="E66" s="217"/>
      <c r="F66" s="217"/>
      <c r="G66" s="217"/>
      <c r="H66" s="238">
        <f>IF(G66=0,0,G66/'Aktivi_Saistibas(001)'!$F$19*100)</f>
        <v>0</v>
      </c>
      <c r="I66" s="53"/>
    </row>
    <row r="67" spans="2:9" ht="15">
      <c r="B67" s="213"/>
      <c r="C67" s="218" t="s">
        <v>20</v>
      </c>
      <c r="D67" s="210"/>
      <c r="E67" s="217"/>
      <c r="F67" s="217"/>
      <c r="G67" s="217"/>
      <c r="H67" s="238">
        <f>IF(G67=0,0,G67/'Aktivi_Saistibas(001)'!$F$19*100)</f>
        <v>0</v>
      </c>
      <c r="I67" s="53"/>
    </row>
    <row r="68" spans="2:9" ht="15">
      <c r="B68" s="213"/>
      <c r="C68" s="214" t="s">
        <v>154</v>
      </c>
      <c r="D68" s="254">
        <v>12120</v>
      </c>
      <c r="E68" s="220">
        <f>SUM(E65:E67)</f>
        <v>0</v>
      </c>
      <c r="F68" s="220">
        <f>SUM(F65:F67)</f>
        <v>0</v>
      </c>
      <c r="G68" s="220">
        <f>SUM(G65:G67)</f>
        <v>0</v>
      </c>
      <c r="H68" s="238">
        <f>IF(G68=0,0,G68/'Aktivi_Saistibas(001)'!$F$19*100)</f>
        <v>0</v>
      </c>
      <c r="I68" s="53"/>
    </row>
    <row r="69" spans="2:9" ht="15">
      <c r="B69" s="166"/>
      <c r="C69" s="192" t="s">
        <v>175</v>
      </c>
      <c r="D69" s="76">
        <v>12100</v>
      </c>
      <c r="E69" s="230">
        <f>E63+E68</f>
        <v>0</v>
      </c>
      <c r="F69" s="230">
        <f>F63+F68</f>
        <v>0</v>
      </c>
      <c r="G69" s="230">
        <f>G63+G68</f>
        <v>0</v>
      </c>
      <c r="H69" s="241">
        <f>IF(G69=0,0,G69/'Aktivi_Saistibas(001)'!$F$19*100)</f>
        <v>0</v>
      </c>
      <c r="I69" s="53"/>
    </row>
    <row r="70" spans="2:9" ht="25.5">
      <c r="B70" s="232">
        <v>12200</v>
      </c>
      <c r="C70" s="233" t="s">
        <v>162</v>
      </c>
      <c r="D70" s="240"/>
      <c r="E70" s="228"/>
      <c r="F70" s="228"/>
      <c r="G70" s="228"/>
      <c r="H70" s="234"/>
      <c r="I70" s="53"/>
    </row>
    <row r="71" spans="2:9" ht="25.5">
      <c r="B71" s="202">
        <v>12210</v>
      </c>
      <c r="C71" s="209" t="s">
        <v>163</v>
      </c>
      <c r="D71" s="210"/>
      <c r="E71" s="212"/>
      <c r="F71" s="212"/>
      <c r="G71" s="212"/>
      <c r="H71" s="226"/>
      <c r="I71" s="53"/>
    </row>
    <row r="72" spans="2:9" ht="15">
      <c r="B72" s="213"/>
      <c r="C72" s="214" t="s">
        <v>156</v>
      </c>
      <c r="D72" s="210"/>
      <c r="E72" s="217"/>
      <c r="F72" s="217"/>
      <c r="G72" s="217"/>
      <c r="H72" s="238">
        <f>IF(G72=0,0,G72/'Aktivi_Saistibas(001)'!$F$19*100)</f>
        <v>0</v>
      </c>
      <c r="I72" s="53"/>
    </row>
    <row r="73" spans="2:9" ht="15">
      <c r="B73" s="213"/>
      <c r="C73" s="214" t="s">
        <v>157</v>
      </c>
      <c r="D73" s="210"/>
      <c r="E73" s="217"/>
      <c r="F73" s="217"/>
      <c r="G73" s="217"/>
      <c r="H73" s="238">
        <f>IF(G73=0,0,G73/'Aktivi_Saistibas(001)'!$F$19*100)</f>
        <v>0</v>
      </c>
      <c r="I73" s="53"/>
    </row>
    <row r="74" spans="2:9" ht="15">
      <c r="B74" s="213"/>
      <c r="C74" s="218" t="s">
        <v>20</v>
      </c>
      <c r="D74" s="210"/>
      <c r="E74" s="217"/>
      <c r="F74" s="217"/>
      <c r="G74" s="217"/>
      <c r="H74" s="238">
        <f>IF(G74=0,0,G74/'Aktivi_Saistibas(001)'!$F$19*100)</f>
        <v>0</v>
      </c>
      <c r="I74" s="53"/>
    </row>
    <row r="75" spans="2:9" ht="15">
      <c r="B75" s="213"/>
      <c r="C75" s="214" t="s">
        <v>154</v>
      </c>
      <c r="D75" s="219">
        <v>12210</v>
      </c>
      <c r="E75" s="220">
        <f>SUM(E72:E74)</f>
        <v>0</v>
      </c>
      <c r="F75" s="220">
        <f>SUM(F72:F74)</f>
        <v>0</v>
      </c>
      <c r="G75" s="220">
        <f>SUM(G72:G74)</f>
        <v>0</v>
      </c>
      <c r="H75" s="238">
        <f>IF(G75=0,0,G75/'Aktivi_Saistibas(001)'!$F$19*100)</f>
        <v>0</v>
      </c>
      <c r="I75" s="53"/>
    </row>
    <row r="76" spans="2:9" ht="25.5">
      <c r="B76" s="202">
        <v>12220</v>
      </c>
      <c r="C76" s="209" t="s">
        <v>164</v>
      </c>
      <c r="D76" s="210"/>
      <c r="E76" s="212"/>
      <c r="F76" s="212"/>
      <c r="G76" s="212"/>
      <c r="H76" s="226"/>
      <c r="I76" s="53"/>
    </row>
    <row r="77" spans="2:9" ht="15">
      <c r="B77" s="213"/>
      <c r="C77" s="214" t="s">
        <v>159</v>
      </c>
      <c r="D77" s="210"/>
      <c r="E77" s="217"/>
      <c r="F77" s="217"/>
      <c r="G77" s="217"/>
      <c r="H77" s="238">
        <f>IF(G77=0,0,G77/'Aktivi_Saistibas(001)'!$F$19*100)</f>
        <v>0</v>
      </c>
      <c r="I77" s="53"/>
    </row>
    <row r="78" spans="2:9" ht="15">
      <c r="B78" s="213"/>
      <c r="C78" s="214" t="s">
        <v>160</v>
      </c>
      <c r="D78" s="210"/>
      <c r="E78" s="217"/>
      <c r="F78" s="217"/>
      <c r="G78" s="217"/>
      <c r="H78" s="238">
        <f>IF(G78=0,0,G78/'Aktivi_Saistibas(001)'!$F$19*100)</f>
        <v>0</v>
      </c>
      <c r="I78" s="53"/>
    </row>
    <row r="79" spans="2:9" ht="15">
      <c r="B79" s="213"/>
      <c r="C79" s="218" t="s">
        <v>20</v>
      </c>
      <c r="D79" s="210"/>
      <c r="E79" s="217"/>
      <c r="F79" s="217"/>
      <c r="G79" s="217"/>
      <c r="H79" s="238">
        <f>IF(G79=0,0,G79/'Aktivi_Saistibas(001)'!$F$19*100)</f>
        <v>0</v>
      </c>
      <c r="I79" s="53"/>
    </row>
    <row r="80" spans="2:9" ht="15">
      <c r="B80" s="213"/>
      <c r="C80" s="214" t="s">
        <v>154</v>
      </c>
      <c r="D80" s="219">
        <v>12220</v>
      </c>
      <c r="E80" s="220">
        <f>SUM(E77:E79)</f>
        <v>0</v>
      </c>
      <c r="F80" s="220">
        <f>SUM(F77:F79)</f>
        <v>0</v>
      </c>
      <c r="G80" s="220">
        <f>SUM(G77:G79)</f>
        <v>0</v>
      </c>
      <c r="H80" s="238">
        <f>IF(G80=0,0,G80/'Aktivi_Saistibas(001)'!$F$19*100)</f>
        <v>0</v>
      </c>
      <c r="I80" s="53"/>
    </row>
    <row r="81" spans="2:9" ht="15">
      <c r="B81" s="166"/>
      <c r="C81" s="192" t="s">
        <v>176</v>
      </c>
      <c r="D81" s="76">
        <v>12200</v>
      </c>
      <c r="E81" s="230">
        <f>E75+E80</f>
        <v>0</v>
      </c>
      <c r="F81" s="230">
        <f>F75+F80</f>
        <v>0</v>
      </c>
      <c r="G81" s="230">
        <f>G75+G80</f>
        <v>0</v>
      </c>
      <c r="H81" s="241">
        <f>IF(G81=0,0,G81/'Aktivi_Saistibas(001)'!$F$19*100)</f>
        <v>0</v>
      </c>
      <c r="I81" s="53"/>
    </row>
    <row r="82" spans="2:9" ht="25.5">
      <c r="B82" s="202">
        <v>12300</v>
      </c>
      <c r="C82" s="203" t="s">
        <v>168</v>
      </c>
      <c r="D82" s="240"/>
      <c r="E82" s="228"/>
      <c r="F82" s="228"/>
      <c r="G82" s="228"/>
      <c r="H82" s="234"/>
      <c r="I82" s="53"/>
    </row>
    <row r="83" spans="2:9" ht="15">
      <c r="B83" s="213"/>
      <c r="C83" s="214" t="s">
        <v>169</v>
      </c>
      <c r="D83" s="210"/>
      <c r="E83" s="217"/>
      <c r="F83" s="217"/>
      <c r="G83" s="217"/>
      <c r="H83" s="238">
        <f>IF(G83=0,0,G83/'Aktivi_Saistibas(001)'!$F$19*100)</f>
        <v>0</v>
      </c>
      <c r="I83" s="53"/>
    </row>
    <row r="84" spans="2:9" ht="15">
      <c r="B84" s="213"/>
      <c r="C84" s="214" t="s">
        <v>170</v>
      </c>
      <c r="D84" s="210"/>
      <c r="E84" s="217"/>
      <c r="F84" s="217"/>
      <c r="G84" s="217"/>
      <c r="H84" s="238">
        <f>IF(G84=0,0,G84/'Aktivi_Saistibas(001)'!$F$19*100)</f>
        <v>0</v>
      </c>
      <c r="I84" s="53"/>
    </row>
    <row r="85" spans="2:9" ht="15">
      <c r="B85" s="213"/>
      <c r="C85" s="218" t="s">
        <v>20</v>
      </c>
      <c r="D85" s="210"/>
      <c r="E85" s="217"/>
      <c r="F85" s="217"/>
      <c r="G85" s="217"/>
      <c r="H85" s="238">
        <f>IF(G85=0,0,G85/'Aktivi_Saistibas(001)'!$F$19*100)</f>
        <v>0</v>
      </c>
      <c r="I85" s="53"/>
    </row>
    <row r="86" spans="2:9" ht="15">
      <c r="B86" s="166"/>
      <c r="C86" s="247" t="s">
        <v>154</v>
      </c>
      <c r="D86" s="76">
        <v>12300</v>
      </c>
      <c r="E86" s="230">
        <f>SUM(E83:E85)</f>
        <v>0</v>
      </c>
      <c r="F86" s="230">
        <f>SUM(F83:F85)</f>
        <v>0</v>
      </c>
      <c r="G86" s="230">
        <f>SUM(G83:G85)</f>
        <v>0</v>
      </c>
      <c r="H86" s="241">
        <f>IF(G86=0,0,G86/'Aktivi_Saistibas(001)'!$F$19*100)</f>
        <v>0</v>
      </c>
      <c r="I86" s="53"/>
    </row>
    <row r="87" spans="2:9" ht="15">
      <c r="B87" s="202">
        <v>12400</v>
      </c>
      <c r="C87" s="203" t="s">
        <v>81</v>
      </c>
      <c r="D87" s="210"/>
      <c r="E87" s="212"/>
      <c r="F87" s="212"/>
      <c r="G87" s="212"/>
      <c r="H87" s="226"/>
      <c r="I87" s="53"/>
    </row>
    <row r="88" spans="2:9" ht="15">
      <c r="B88" s="213"/>
      <c r="C88" s="214" t="s">
        <v>171</v>
      </c>
      <c r="D88" s="210"/>
      <c r="E88" s="217"/>
      <c r="F88" s="217"/>
      <c r="G88" s="217"/>
      <c r="H88" s="238">
        <f>IF(G88=0,0,G88/'Aktivi_Saistibas(001)'!$F$19*100)</f>
        <v>0</v>
      </c>
      <c r="I88" s="53"/>
    </row>
    <row r="89" spans="2:9" ht="15">
      <c r="B89" s="213"/>
      <c r="C89" s="214" t="s">
        <v>172</v>
      </c>
      <c r="D89" s="210"/>
      <c r="E89" s="217"/>
      <c r="F89" s="217"/>
      <c r="G89" s="217"/>
      <c r="H89" s="238">
        <f>IF(G89=0,0,G89/'Aktivi_Saistibas(001)'!$F$19*100)</f>
        <v>0</v>
      </c>
      <c r="I89" s="53"/>
    </row>
    <row r="90" spans="2:9" ht="15">
      <c r="B90" s="213"/>
      <c r="C90" s="218" t="s">
        <v>20</v>
      </c>
      <c r="D90" s="210"/>
      <c r="E90" s="217"/>
      <c r="F90" s="217"/>
      <c r="G90" s="217"/>
      <c r="H90" s="238">
        <f>IF(G90=0,0,G90/'Aktivi_Saistibas(001)'!$F$19*100)</f>
        <v>0</v>
      </c>
      <c r="I90" s="53"/>
    </row>
    <row r="91" spans="2:9" ht="15.75" thickBot="1">
      <c r="B91" s="187"/>
      <c r="C91" s="263" t="s">
        <v>154</v>
      </c>
      <c r="D91" s="81">
        <v>12400</v>
      </c>
      <c r="E91" s="256">
        <f>SUM(E88:E90)</f>
        <v>0</v>
      </c>
      <c r="F91" s="256">
        <f>SUM(F88:F90)</f>
        <v>0</v>
      </c>
      <c r="G91" s="256">
        <f>SUM(G88:G90)</f>
        <v>0</v>
      </c>
      <c r="H91" s="257">
        <f>IF(G91=0,0,G91/'Aktivi_Saistibas(001)'!$F$19*100)</f>
        <v>0</v>
      </c>
      <c r="I91" s="53"/>
    </row>
    <row r="92" spans="2:9" ht="15.75" thickBot="1">
      <c r="B92" s="426"/>
      <c r="C92" s="263"/>
      <c r="D92" s="426"/>
      <c r="E92" s="427"/>
      <c r="F92" s="427"/>
      <c r="G92" s="427"/>
      <c r="H92" s="428"/>
      <c r="I92" s="53"/>
    </row>
    <row r="93" spans="2:9" ht="15.75" thickBot="1">
      <c r="B93" s="443" t="s">
        <v>13</v>
      </c>
      <c r="C93" s="446"/>
      <c r="D93" s="67" t="s">
        <v>64</v>
      </c>
      <c r="E93" s="242" t="s">
        <v>63</v>
      </c>
      <c r="F93" s="67" t="s">
        <v>66</v>
      </c>
      <c r="G93" s="67" t="s">
        <v>166</v>
      </c>
      <c r="H93" s="189" t="s">
        <v>167</v>
      </c>
      <c r="I93" s="53"/>
    </row>
    <row r="94" spans="2:9" ht="25.5">
      <c r="B94" s="82"/>
      <c r="C94" s="266" t="s">
        <v>177</v>
      </c>
      <c r="D94" s="77">
        <v>12000</v>
      </c>
      <c r="E94" s="269">
        <f>E69+E81+E86+E91</f>
        <v>0</v>
      </c>
      <c r="F94" s="269">
        <f>F69+F81+F86+F91</f>
        <v>0</v>
      </c>
      <c r="G94" s="269">
        <f>G69+G81+G86+G91</f>
        <v>0</v>
      </c>
      <c r="H94" s="270">
        <f>IF(G94=0,0,G94/'Aktivi_Saistibas(001)'!$F$19*100)</f>
        <v>0</v>
      </c>
      <c r="I94" s="53"/>
    </row>
    <row r="95" spans="2:9" ht="15">
      <c r="B95" s="232">
        <v>13000</v>
      </c>
      <c r="C95" s="233" t="s">
        <v>178</v>
      </c>
      <c r="D95" s="240"/>
      <c r="E95" s="228"/>
      <c r="F95" s="228"/>
      <c r="G95" s="228"/>
      <c r="H95" s="234"/>
      <c r="I95" s="53"/>
    </row>
    <row r="96" spans="2:9" ht="15">
      <c r="B96" s="213"/>
      <c r="C96" s="214" t="s">
        <v>179</v>
      </c>
      <c r="D96" s="210"/>
      <c r="E96" s="217"/>
      <c r="F96" s="217"/>
      <c r="G96" s="217"/>
      <c r="H96" s="238">
        <f>IF(G96=0,0,G96/'Aktivi_Saistibas(001)'!$F$19*100)</f>
        <v>0</v>
      </c>
      <c r="I96" s="53"/>
    </row>
    <row r="97" spans="2:9" ht="15">
      <c r="B97" s="213"/>
      <c r="C97" s="214" t="s">
        <v>180</v>
      </c>
      <c r="D97" s="210"/>
      <c r="E97" s="217"/>
      <c r="F97" s="217"/>
      <c r="G97" s="217"/>
      <c r="H97" s="238">
        <f>IF(G97=0,0,G97/'Aktivi_Saistibas(001)'!$F$19*100)</f>
        <v>0</v>
      </c>
      <c r="I97" s="53"/>
    </row>
    <row r="98" spans="2:9" ht="15">
      <c r="B98" s="213"/>
      <c r="C98" s="218" t="s">
        <v>20</v>
      </c>
      <c r="D98" s="210"/>
      <c r="E98" s="217"/>
      <c r="F98" s="217"/>
      <c r="G98" s="217"/>
      <c r="H98" s="238">
        <f>IF(G98=0,0,G98/'Aktivi_Saistibas(001)'!$F$19*100)</f>
        <v>0</v>
      </c>
      <c r="I98" s="53"/>
    </row>
    <row r="99" spans="2:9" ht="15">
      <c r="B99" s="166"/>
      <c r="C99" s="247" t="s">
        <v>154</v>
      </c>
      <c r="D99" s="80">
        <v>13000</v>
      </c>
      <c r="E99" s="271">
        <f>SUM(E96:E98)</f>
        <v>0</v>
      </c>
      <c r="F99" s="271">
        <f>SUM(F96:F98)</f>
        <v>0</v>
      </c>
      <c r="G99" s="271">
        <f>SUM(G96:G98)</f>
        <v>0</v>
      </c>
      <c r="H99" s="272">
        <f>IF(G99=0,0,G99/'Aktivi_Saistibas(001)'!$F$19*100)</f>
        <v>0</v>
      </c>
      <c r="I99" s="53"/>
    </row>
    <row r="100" spans="2:9" ht="26.25" thickBot="1">
      <c r="B100" s="186"/>
      <c r="C100" s="267" t="s">
        <v>181</v>
      </c>
      <c r="D100" s="79">
        <v>10000</v>
      </c>
      <c r="E100" s="273">
        <f>E56+E94+E99</f>
        <v>0</v>
      </c>
      <c r="F100" s="273">
        <f>F56+F94+F99</f>
        <v>0</v>
      </c>
      <c r="G100" s="273">
        <f>G56+G94+G99</f>
        <v>0</v>
      </c>
      <c r="H100" s="274">
        <f>IF(G100=0,0,G100/'Aktivi_Saistibas(001)'!$F$19*100)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91" t="s">
        <v>182</v>
      </c>
      <c r="C1" s="214"/>
      <c r="D1" s="229"/>
      <c r="E1" s="229"/>
      <c r="F1" s="211"/>
      <c r="G1" s="211"/>
      <c r="H1" s="211"/>
      <c r="I1" s="268"/>
    </row>
    <row r="2" spans="1:9" ht="90" thickBot="1">
      <c r="A2" s="1"/>
      <c r="B2" s="441" t="s">
        <v>11</v>
      </c>
      <c r="C2" s="442"/>
      <c r="D2" s="65" t="s">
        <v>12</v>
      </c>
      <c r="E2" s="65" t="s">
        <v>198</v>
      </c>
      <c r="F2" s="65" t="s">
        <v>143</v>
      </c>
      <c r="G2" s="188" t="s">
        <v>144</v>
      </c>
      <c r="H2" s="65" t="s">
        <v>146</v>
      </c>
      <c r="I2" s="184" t="s">
        <v>145</v>
      </c>
    </row>
    <row r="3" spans="1:9" ht="13.5" thickBot="1">
      <c r="A3" s="1"/>
      <c r="B3" s="443" t="s">
        <v>13</v>
      </c>
      <c r="C3" s="444"/>
      <c r="D3" s="67" t="s">
        <v>64</v>
      </c>
      <c r="E3" s="242" t="s">
        <v>63</v>
      </c>
      <c r="F3" s="242" t="s">
        <v>66</v>
      </c>
      <c r="G3" s="67" t="s">
        <v>166</v>
      </c>
      <c r="H3" s="67" t="s">
        <v>167</v>
      </c>
      <c r="I3" s="189" t="s">
        <v>183</v>
      </c>
    </row>
    <row r="4" spans="1:9" ht="30" customHeight="1">
      <c r="A4" s="1"/>
      <c r="B4" s="195">
        <v>21000</v>
      </c>
      <c r="C4" s="196" t="s">
        <v>185</v>
      </c>
      <c r="D4" s="197"/>
      <c r="E4" s="248"/>
      <c r="F4" s="246"/>
      <c r="G4" s="246"/>
      <c r="H4" s="246"/>
      <c r="I4" s="249"/>
    </row>
    <row r="5" spans="1:9" ht="38.25">
      <c r="A5" s="1"/>
      <c r="B5" s="202">
        <v>21100</v>
      </c>
      <c r="C5" s="203" t="s">
        <v>149</v>
      </c>
      <c r="D5" s="204"/>
      <c r="E5" s="210"/>
      <c r="F5" s="212"/>
      <c r="G5" s="212"/>
      <c r="H5" s="212"/>
      <c r="I5" s="226"/>
    </row>
    <row r="6" spans="1:9" ht="25.5">
      <c r="A6" s="1"/>
      <c r="B6" s="202">
        <v>21110</v>
      </c>
      <c r="C6" s="209" t="s">
        <v>150</v>
      </c>
      <c r="D6" s="210"/>
      <c r="E6" s="210"/>
      <c r="F6" s="212"/>
      <c r="G6" s="212"/>
      <c r="H6" s="212"/>
      <c r="I6" s="226"/>
    </row>
    <row r="7" spans="1:9" ht="12.75">
      <c r="A7" s="1"/>
      <c r="B7" s="213"/>
      <c r="C7" s="214" t="s">
        <v>186</v>
      </c>
      <c r="D7" s="215"/>
      <c r="E7" s="277"/>
      <c r="F7" s="217"/>
      <c r="G7" s="217"/>
      <c r="H7" s="217"/>
      <c r="I7" s="238">
        <f>IF(H7=0,0,H7/'Aktivi_Saistibas(001)'!$F$19*100)</f>
        <v>0</v>
      </c>
    </row>
    <row r="8" spans="1:9" ht="12.75">
      <c r="A8" s="1"/>
      <c r="B8" s="213"/>
      <c r="C8" s="214" t="s">
        <v>152</v>
      </c>
      <c r="D8" s="215"/>
      <c r="E8" s="277"/>
      <c r="F8" s="217"/>
      <c r="G8" s="217"/>
      <c r="H8" s="217"/>
      <c r="I8" s="238">
        <f>IF(H8=0,0,H8/'Aktivi_Saistibas(001)'!$F$19*100)</f>
        <v>0</v>
      </c>
    </row>
    <row r="9" spans="1:9" ht="12.75">
      <c r="A9" s="1"/>
      <c r="B9" s="213"/>
      <c r="C9" s="214" t="s">
        <v>153</v>
      </c>
      <c r="D9" s="215"/>
      <c r="E9" s="277"/>
      <c r="F9" s="217"/>
      <c r="G9" s="217"/>
      <c r="H9" s="217"/>
      <c r="I9" s="238">
        <f>IF(H9=0,0,H9/'Aktivi_Saistibas(001)'!$F$19*100)</f>
        <v>0</v>
      </c>
    </row>
    <row r="10" spans="1:9" ht="12.75">
      <c r="A10" s="1"/>
      <c r="B10" s="213"/>
      <c r="C10" s="218" t="s">
        <v>20</v>
      </c>
      <c r="D10" s="215"/>
      <c r="E10" s="277"/>
      <c r="F10" s="217"/>
      <c r="G10" s="217"/>
      <c r="H10" s="217"/>
      <c r="I10" s="238">
        <f>IF(H10=0,0,H10/'Aktivi_Saistibas(001)'!$F$19*100)</f>
        <v>0</v>
      </c>
    </row>
    <row r="11" spans="1:9" ht="12.75">
      <c r="A11" s="1"/>
      <c r="B11" s="213"/>
      <c r="C11" s="214" t="s">
        <v>154</v>
      </c>
      <c r="D11" s="219">
        <v>21110</v>
      </c>
      <c r="E11" s="301"/>
      <c r="F11" s="276">
        <f>SUM(F7:F10)</f>
        <v>0</v>
      </c>
      <c r="G11" s="276">
        <f>SUM(G7:G10)</f>
        <v>0</v>
      </c>
      <c r="H11" s="276">
        <f>SUM(H7:H10)</f>
        <v>0</v>
      </c>
      <c r="I11" s="238">
        <f>IF(H11=0,0,H11/'Aktivi_Saistibas(001)'!$F$19*100)</f>
        <v>0</v>
      </c>
    </row>
    <row r="12" spans="1:9" ht="25.5">
      <c r="A12" s="1"/>
      <c r="B12" s="202">
        <v>21120</v>
      </c>
      <c r="C12" s="223" t="s">
        <v>155</v>
      </c>
      <c r="D12" s="221"/>
      <c r="E12" s="210"/>
      <c r="F12" s="212"/>
      <c r="G12" s="212"/>
      <c r="H12" s="212"/>
      <c r="I12" s="226"/>
    </row>
    <row r="13" spans="1:9" ht="12.75">
      <c r="A13" s="1"/>
      <c r="B13" s="213"/>
      <c r="C13" s="224" t="s">
        <v>156</v>
      </c>
      <c r="D13" s="210"/>
      <c r="E13" s="277"/>
      <c r="F13" s="217"/>
      <c r="G13" s="217"/>
      <c r="H13" s="217"/>
      <c r="I13" s="238">
        <f>IF(H13=0,0,H13/'Aktivi_Saistibas(001)'!$F$19*100)</f>
        <v>0</v>
      </c>
    </row>
    <row r="14" spans="1:9" ht="12.75">
      <c r="A14" s="1"/>
      <c r="B14" s="213"/>
      <c r="C14" s="224" t="s">
        <v>157</v>
      </c>
      <c r="D14" s="210"/>
      <c r="E14" s="277"/>
      <c r="F14" s="217"/>
      <c r="G14" s="217"/>
      <c r="H14" s="217"/>
      <c r="I14" s="238">
        <f>IF(H14=0,0,H14/'Aktivi_Saistibas(001)'!$F$19*100)</f>
        <v>0</v>
      </c>
    </row>
    <row r="15" spans="1:9" ht="12.75">
      <c r="A15" s="1"/>
      <c r="B15" s="213"/>
      <c r="C15" s="225" t="s">
        <v>20</v>
      </c>
      <c r="D15" s="210"/>
      <c r="E15" s="277"/>
      <c r="F15" s="217"/>
      <c r="G15" s="217"/>
      <c r="H15" s="217"/>
      <c r="I15" s="238">
        <f>IF(H15=0,0,H15/'Aktivi_Saistibas(001)'!$F$19*100)</f>
        <v>0</v>
      </c>
    </row>
    <row r="16" spans="1:9" ht="12.75">
      <c r="A16" s="1"/>
      <c r="B16" s="213"/>
      <c r="C16" s="224" t="s">
        <v>154</v>
      </c>
      <c r="D16" s="219">
        <v>21120</v>
      </c>
      <c r="E16" s="301"/>
      <c r="F16" s="276">
        <f>SUM(F13:F15)</f>
        <v>0</v>
      </c>
      <c r="G16" s="276">
        <f>SUM(G13:G15)</f>
        <v>0</v>
      </c>
      <c r="H16" s="276">
        <f>SUM(H13:H15)</f>
        <v>0</v>
      </c>
      <c r="I16" s="238">
        <f>IF(H16=0,0,H16/'Aktivi_Saistibas(001)'!$F$19*100)</f>
        <v>0</v>
      </c>
    </row>
    <row r="17" spans="1:9" ht="25.5">
      <c r="A17" s="1"/>
      <c r="B17" s="202">
        <v>21130</v>
      </c>
      <c r="C17" s="223" t="s">
        <v>158</v>
      </c>
      <c r="D17" s="210"/>
      <c r="E17" s="210"/>
      <c r="F17" s="212"/>
      <c r="G17" s="212"/>
      <c r="H17" s="212"/>
      <c r="I17" s="226"/>
    </row>
    <row r="18" spans="1:9" ht="12.75">
      <c r="A18" s="1"/>
      <c r="B18" s="213"/>
      <c r="C18" s="224" t="s">
        <v>159</v>
      </c>
      <c r="D18" s="210"/>
      <c r="E18" s="277"/>
      <c r="F18" s="217"/>
      <c r="G18" s="217"/>
      <c r="H18" s="217"/>
      <c r="I18" s="238">
        <f>IF(H18=0,0,H18/'Aktivi_Saistibas(001)'!$F$19*100)</f>
        <v>0</v>
      </c>
    </row>
    <row r="19" spans="1:9" ht="12.75">
      <c r="A19" s="1"/>
      <c r="B19" s="213"/>
      <c r="C19" s="224" t="s">
        <v>160</v>
      </c>
      <c r="D19" s="210"/>
      <c r="E19" s="277"/>
      <c r="F19" s="217"/>
      <c r="G19" s="217"/>
      <c r="H19" s="217"/>
      <c r="I19" s="238">
        <f>IF(H19=0,0,H19/'Aktivi_Saistibas(001)'!$F$19*100)</f>
        <v>0</v>
      </c>
    </row>
    <row r="20" spans="1:9" ht="12.75">
      <c r="A20" s="1"/>
      <c r="B20" s="213"/>
      <c r="C20" s="225" t="s">
        <v>20</v>
      </c>
      <c r="D20" s="210"/>
      <c r="E20" s="277"/>
      <c r="F20" s="217"/>
      <c r="G20" s="217"/>
      <c r="H20" s="217"/>
      <c r="I20" s="238">
        <f>IF(H20=0,0,H20/'Aktivi_Saistibas(001)'!$F$19*100)</f>
        <v>0</v>
      </c>
    </row>
    <row r="21" spans="1:9" ht="12.75">
      <c r="A21" s="1"/>
      <c r="B21" s="213"/>
      <c r="C21" s="224" t="s">
        <v>154</v>
      </c>
      <c r="D21" s="219">
        <v>21130</v>
      </c>
      <c r="E21" s="301"/>
      <c r="F21" s="276">
        <f>SUM(F18:F20)</f>
        <v>0</v>
      </c>
      <c r="G21" s="276">
        <f>SUM(G18:G20)</f>
        <v>0</v>
      </c>
      <c r="H21" s="276">
        <f>SUM(H18:H20)</f>
        <v>0</v>
      </c>
      <c r="I21" s="238">
        <f>IF(H21=0,0,H21/'Aktivi_Saistibas(001)'!$F$19*100)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302"/>
      <c r="F22" s="278">
        <f>F11+F16+F21</f>
        <v>0</v>
      </c>
      <c r="G22" s="278">
        <f>G11+G16+G21</f>
        <v>0</v>
      </c>
      <c r="H22" s="278">
        <f>H11+H16+H21</f>
        <v>0</v>
      </c>
      <c r="I22" s="241">
        <f>IF(H22=0,0,H22/'Aktivi_Saistibas(001)'!$F$19*100)</f>
        <v>0</v>
      </c>
    </row>
    <row r="23" spans="1:9" ht="24.75" customHeight="1">
      <c r="A23" s="1"/>
      <c r="B23" s="232">
        <v>21200</v>
      </c>
      <c r="C23" s="233" t="s">
        <v>162</v>
      </c>
      <c r="D23" s="240"/>
      <c r="E23" s="240"/>
      <c r="F23" s="228"/>
      <c r="G23" s="228"/>
      <c r="H23" s="228"/>
      <c r="I23" s="234"/>
    </row>
    <row r="24" spans="1:9" ht="25.5">
      <c r="A24" s="1"/>
      <c r="B24" s="202">
        <v>21210</v>
      </c>
      <c r="C24" s="209" t="s">
        <v>163</v>
      </c>
      <c r="D24" s="210"/>
      <c r="E24" s="210"/>
      <c r="F24" s="212"/>
      <c r="G24" s="212"/>
      <c r="H24" s="212"/>
      <c r="I24" s="226"/>
    </row>
    <row r="25" spans="1:9" ht="12.75">
      <c r="A25" s="1"/>
      <c r="B25" s="213"/>
      <c r="C25" s="214" t="s">
        <v>156</v>
      </c>
      <c r="D25" s="210"/>
      <c r="E25" s="277"/>
      <c r="F25" s="217"/>
      <c r="G25" s="217"/>
      <c r="H25" s="217"/>
      <c r="I25" s="238">
        <f>IF(H25=0,0,H25/'Aktivi_Saistibas(001)'!$F$19*100)</f>
        <v>0</v>
      </c>
    </row>
    <row r="26" spans="1:9" ht="12.75">
      <c r="A26" s="1"/>
      <c r="B26" s="213"/>
      <c r="C26" s="214" t="s">
        <v>157</v>
      </c>
      <c r="D26" s="210"/>
      <c r="E26" s="277"/>
      <c r="F26" s="217"/>
      <c r="G26" s="217"/>
      <c r="H26" s="217"/>
      <c r="I26" s="238">
        <f>IF(H26=0,0,H26/'Aktivi_Saistibas(001)'!$F$19*100)</f>
        <v>0</v>
      </c>
    </row>
    <row r="27" spans="1:9" ht="12.75">
      <c r="A27" s="1"/>
      <c r="B27" s="213"/>
      <c r="C27" s="218" t="s">
        <v>20</v>
      </c>
      <c r="D27" s="210"/>
      <c r="E27" s="277"/>
      <c r="F27" s="217"/>
      <c r="G27" s="217"/>
      <c r="H27" s="217"/>
      <c r="I27" s="238">
        <f>IF(H27=0,0,H27/'Aktivi_Saistibas(001)'!$F$19*100)</f>
        <v>0</v>
      </c>
    </row>
    <row r="28" spans="1:9" ht="12.75">
      <c r="A28" s="1"/>
      <c r="B28" s="213"/>
      <c r="C28" s="214" t="s">
        <v>154</v>
      </c>
      <c r="D28" s="219">
        <v>21210</v>
      </c>
      <c r="E28" s="301"/>
      <c r="F28" s="276">
        <f>SUM(F25:F27)</f>
        <v>0</v>
      </c>
      <c r="G28" s="276">
        <f>SUM(G25:G27)</f>
        <v>0</v>
      </c>
      <c r="H28" s="276">
        <f>SUM(H25:H27)</f>
        <v>0</v>
      </c>
      <c r="I28" s="238">
        <f>IF(H28=0,0,H28/'Aktivi_Saistibas(001)'!$F$19*100)</f>
        <v>0</v>
      </c>
    </row>
    <row r="29" spans="1:9" ht="27" customHeight="1">
      <c r="A29" s="1"/>
      <c r="B29" s="202">
        <v>21220</v>
      </c>
      <c r="C29" s="209" t="s">
        <v>164</v>
      </c>
      <c r="D29" s="210"/>
      <c r="E29" s="210"/>
      <c r="F29" s="212"/>
      <c r="G29" s="212"/>
      <c r="H29" s="212"/>
      <c r="I29" s="226"/>
    </row>
    <row r="30" spans="1:9" ht="12.75">
      <c r="A30" s="1"/>
      <c r="B30" s="213"/>
      <c r="C30" s="224" t="s">
        <v>159</v>
      </c>
      <c r="D30" s="210"/>
      <c r="E30" s="277"/>
      <c r="F30" s="217"/>
      <c r="G30" s="217"/>
      <c r="H30" s="217"/>
      <c r="I30" s="238">
        <f>IF(H30=0,0,H30/'Aktivi_Saistibas(001)'!$F$19*100)</f>
        <v>0</v>
      </c>
    </row>
    <row r="31" spans="1:9" ht="12.75">
      <c r="A31" s="1"/>
      <c r="B31" s="213"/>
      <c r="C31" s="224" t="s">
        <v>160</v>
      </c>
      <c r="D31" s="210"/>
      <c r="E31" s="277"/>
      <c r="F31" s="217"/>
      <c r="G31" s="217"/>
      <c r="H31" s="217"/>
      <c r="I31" s="238">
        <f>IF(H31=0,0,H31/'Aktivi_Saistibas(001)'!$F$19*100)</f>
        <v>0</v>
      </c>
    </row>
    <row r="32" spans="1:9" ht="12.75">
      <c r="A32" s="1"/>
      <c r="B32" s="213"/>
      <c r="C32" s="225" t="s">
        <v>20</v>
      </c>
      <c r="D32" s="210"/>
      <c r="E32" s="277"/>
      <c r="F32" s="217"/>
      <c r="G32" s="217"/>
      <c r="H32" s="217"/>
      <c r="I32" s="238">
        <f>IF(H32=0,0,H32/'Aktivi_Saistibas(001)'!$F$19*100)</f>
        <v>0</v>
      </c>
    </row>
    <row r="33" spans="1:9" ht="12.75">
      <c r="A33" s="1"/>
      <c r="B33" s="213"/>
      <c r="C33" s="214" t="s">
        <v>154</v>
      </c>
      <c r="D33" s="219">
        <v>21220</v>
      </c>
      <c r="E33" s="301"/>
      <c r="F33" s="276">
        <f>SUM(F30:F32)</f>
        <v>0</v>
      </c>
      <c r="G33" s="276">
        <f>SUM(G30:G32)</f>
        <v>0</v>
      </c>
      <c r="H33" s="276">
        <f>SUM(H30:H32)</f>
        <v>0</v>
      </c>
      <c r="I33" s="238">
        <f>IF(H33=0,0,H33/'Aktivi_Saistibas(001)'!$F$19*100)</f>
        <v>0</v>
      </c>
    </row>
    <row r="34" spans="1:9" ht="12.75">
      <c r="A34" s="1"/>
      <c r="B34" s="166"/>
      <c r="C34" s="192" t="s">
        <v>188</v>
      </c>
      <c r="D34" s="76">
        <v>21200</v>
      </c>
      <c r="E34" s="302"/>
      <c r="F34" s="278">
        <f>F28+F33</f>
        <v>0</v>
      </c>
      <c r="G34" s="278">
        <f>G28+G33</f>
        <v>0</v>
      </c>
      <c r="H34" s="278">
        <f>H28+H33</f>
        <v>0</v>
      </c>
      <c r="I34" s="241">
        <f>IF(H34=0,0,H34/'Aktivi_Saistibas(001)'!$F$19*100)</f>
        <v>0</v>
      </c>
    </row>
    <row r="35" spans="1:9" ht="25.5">
      <c r="A35" s="1"/>
      <c r="B35" s="202">
        <v>21300</v>
      </c>
      <c r="C35" s="203" t="s">
        <v>168</v>
      </c>
      <c r="D35" s="210"/>
      <c r="E35" s="240"/>
      <c r="F35" s="228"/>
      <c r="G35" s="228"/>
      <c r="H35" s="228"/>
      <c r="I35" s="234"/>
    </row>
    <row r="36" spans="1:9" ht="12.75">
      <c r="A36" s="1"/>
      <c r="B36" s="213"/>
      <c r="C36" s="214" t="s">
        <v>169</v>
      </c>
      <c r="D36" s="210"/>
      <c r="E36" s="277"/>
      <c r="F36" s="217"/>
      <c r="G36" s="217"/>
      <c r="H36" s="217"/>
      <c r="I36" s="238">
        <f>IF(H36=0,0,H36/'Aktivi_Saistibas(001)'!$F$19*100)</f>
        <v>0</v>
      </c>
    </row>
    <row r="37" spans="1:9" ht="12.75">
      <c r="A37" s="1"/>
      <c r="B37" s="213"/>
      <c r="C37" s="214" t="s">
        <v>170</v>
      </c>
      <c r="D37" s="210"/>
      <c r="E37" s="277"/>
      <c r="F37" s="217"/>
      <c r="G37" s="217"/>
      <c r="H37" s="217"/>
      <c r="I37" s="238">
        <f>IF(H37=0,0,H37/'Aktivi_Saistibas(001)'!$F$19*100)</f>
        <v>0</v>
      </c>
    </row>
    <row r="38" spans="1:9" ht="12.75">
      <c r="A38" s="1"/>
      <c r="B38" s="213"/>
      <c r="C38" s="218" t="s">
        <v>20</v>
      </c>
      <c r="D38" s="210"/>
      <c r="E38" s="277"/>
      <c r="F38" s="217"/>
      <c r="G38" s="217"/>
      <c r="H38" s="217"/>
      <c r="I38" s="238">
        <f>IF(H38=0,0,H38/'Aktivi_Saistibas(001)'!$F$19*100)</f>
        <v>0</v>
      </c>
    </row>
    <row r="39" spans="1:9" ht="12.75">
      <c r="A39" s="1"/>
      <c r="B39" s="166"/>
      <c r="C39" s="247" t="s">
        <v>154</v>
      </c>
      <c r="D39" s="76">
        <v>21300</v>
      </c>
      <c r="E39" s="302"/>
      <c r="F39" s="278">
        <f>SUM(F36:F38)</f>
        <v>0</v>
      </c>
      <c r="G39" s="278">
        <f>SUM(G36:G38)</f>
        <v>0</v>
      </c>
      <c r="H39" s="278">
        <f>SUM(H36:H38)</f>
        <v>0</v>
      </c>
      <c r="I39" s="241">
        <f>IF(H39=0,0,H39/'Aktivi_Saistibas(001)'!$F$19*100)</f>
        <v>0</v>
      </c>
    </row>
    <row r="40" spans="1:9" ht="12.75">
      <c r="A40" s="1"/>
      <c r="B40" s="232">
        <v>21400</v>
      </c>
      <c r="C40" s="233" t="s">
        <v>81</v>
      </c>
      <c r="D40" s="240"/>
      <c r="E40" s="240"/>
      <c r="F40" s="228"/>
      <c r="G40" s="228"/>
      <c r="H40" s="228"/>
      <c r="I40" s="234"/>
    </row>
    <row r="41" spans="1:9" ht="12.75">
      <c r="A41" s="1"/>
      <c r="B41" s="213"/>
      <c r="C41" s="214" t="s">
        <v>171</v>
      </c>
      <c r="D41" s="210"/>
      <c r="E41" s="277"/>
      <c r="F41" s="217"/>
      <c r="G41" s="217"/>
      <c r="H41" s="217"/>
      <c r="I41" s="238">
        <f>IF(H41=0,0,H41/'Aktivi_Saistibas(001)'!$F$19*100)</f>
        <v>0</v>
      </c>
    </row>
    <row r="42" spans="1:9" ht="12.75">
      <c r="A42" s="1"/>
      <c r="B42" s="213"/>
      <c r="C42" s="214" t="s">
        <v>172</v>
      </c>
      <c r="D42" s="210"/>
      <c r="E42" s="277"/>
      <c r="F42" s="217"/>
      <c r="G42" s="217"/>
      <c r="H42" s="217"/>
      <c r="I42" s="238">
        <f>IF(H42=0,0,H42/'Aktivi_Saistibas(001)'!$F$19*100)</f>
        <v>0</v>
      </c>
    </row>
    <row r="43" spans="1:9" ht="12.75">
      <c r="A43" s="1"/>
      <c r="B43" s="213"/>
      <c r="C43" s="218" t="s">
        <v>20</v>
      </c>
      <c r="D43" s="210"/>
      <c r="E43" s="277"/>
      <c r="F43" s="217"/>
      <c r="G43" s="217"/>
      <c r="H43" s="217"/>
      <c r="I43" s="238">
        <f>IF(H43=0,0,H43/'Aktivi_Saistibas(001)'!$F$19*100)</f>
        <v>0</v>
      </c>
    </row>
    <row r="44" spans="1:9" ht="12.75">
      <c r="A44" s="1"/>
      <c r="B44" s="166"/>
      <c r="C44" s="247" t="s">
        <v>154</v>
      </c>
      <c r="D44" s="76">
        <v>21400</v>
      </c>
      <c r="E44" s="302"/>
      <c r="F44" s="278">
        <f>SUM(F41:F43)</f>
        <v>0</v>
      </c>
      <c r="G44" s="278">
        <f>SUM(G41:G43)</f>
        <v>0</v>
      </c>
      <c r="H44" s="278">
        <f>SUM(H41:H43)</f>
        <v>0</v>
      </c>
      <c r="I44" s="241">
        <f>IF(H44=0,0,H44/'Aktivi_Saistibas(001)'!$F$19*100)</f>
        <v>0</v>
      </c>
    </row>
    <row r="45" spans="1:9" ht="41.25" customHeight="1" thickBot="1">
      <c r="A45" s="1"/>
      <c r="B45" s="186"/>
      <c r="C45" s="279" t="s">
        <v>189</v>
      </c>
      <c r="D45" s="79">
        <v>21000</v>
      </c>
      <c r="E45" s="303"/>
      <c r="F45" s="281">
        <f>F22+F34+F39+F44</f>
        <v>0</v>
      </c>
      <c r="G45" s="281">
        <f>G22+G34+G39+G44</f>
        <v>0</v>
      </c>
      <c r="H45" s="281">
        <f>H22+H34+H39+H44</f>
        <v>0</v>
      </c>
      <c r="I45" s="274">
        <f>IF(H45=0,0,H45/'Aktivi_Saistibas(001)'!$F$19*100)</f>
        <v>0</v>
      </c>
    </row>
    <row r="46" spans="1:9" s="289" customFormat="1" ht="13.5" thickBot="1">
      <c r="A46" s="286"/>
      <c r="B46" s="287"/>
      <c r="C46" s="282"/>
      <c r="D46" s="283"/>
      <c r="E46" s="284"/>
      <c r="F46" s="284"/>
      <c r="G46" s="284"/>
      <c r="H46" s="284"/>
      <c r="I46" s="288"/>
    </row>
    <row r="47" spans="1:9" ht="13.5" thickBot="1">
      <c r="A47" s="1"/>
      <c r="B47" s="443" t="s">
        <v>13</v>
      </c>
      <c r="C47" s="444"/>
      <c r="D47" s="67" t="s">
        <v>64</v>
      </c>
      <c r="E47" s="242" t="s">
        <v>63</v>
      </c>
      <c r="F47" s="67" t="s">
        <v>66</v>
      </c>
      <c r="G47" s="67" t="s">
        <v>166</v>
      </c>
      <c r="H47" s="67" t="s">
        <v>167</v>
      </c>
      <c r="I47" s="189" t="s">
        <v>183</v>
      </c>
    </row>
    <row r="48" spans="1:9" ht="38.25" customHeight="1">
      <c r="A48" s="1"/>
      <c r="B48" s="202">
        <v>22000</v>
      </c>
      <c r="C48" s="252" t="s">
        <v>190</v>
      </c>
      <c r="D48" s="291"/>
      <c r="E48" s="292"/>
      <c r="F48" s="292"/>
      <c r="G48" s="292"/>
      <c r="H48" s="292"/>
      <c r="I48" s="293"/>
    </row>
    <row r="49" spans="1:9" ht="38.25">
      <c r="A49" s="1"/>
      <c r="B49" s="202">
        <v>22100</v>
      </c>
      <c r="C49" s="203" t="s">
        <v>149</v>
      </c>
      <c r="D49" s="204"/>
      <c r="E49" s="285"/>
      <c r="F49" s="285"/>
      <c r="G49" s="285"/>
      <c r="H49" s="285"/>
      <c r="I49" s="294"/>
    </row>
    <row r="50" spans="1:9" ht="25.5">
      <c r="A50" s="1"/>
      <c r="B50" s="202">
        <v>22110</v>
      </c>
      <c r="C50" s="209" t="s">
        <v>150</v>
      </c>
      <c r="D50" s="210"/>
      <c r="E50" s="285"/>
      <c r="F50" s="285"/>
      <c r="G50" s="285"/>
      <c r="H50" s="285"/>
      <c r="I50" s="294"/>
    </row>
    <row r="51" spans="1:9" ht="12.75">
      <c r="A51" s="1"/>
      <c r="B51" s="213"/>
      <c r="C51" s="214" t="s">
        <v>186</v>
      </c>
      <c r="D51" s="215"/>
      <c r="E51" s="295"/>
      <c r="F51" s="295"/>
      <c r="G51" s="295"/>
      <c r="H51" s="295"/>
      <c r="I51" s="238">
        <f>IF(H51=0,0,H51/'Aktivi_Saistibas(001)'!$F$19*100)</f>
        <v>0</v>
      </c>
    </row>
    <row r="52" spans="1:9" ht="12.75">
      <c r="A52" s="1"/>
      <c r="B52" s="213"/>
      <c r="C52" s="214" t="s">
        <v>152</v>
      </c>
      <c r="D52" s="215"/>
      <c r="E52" s="295"/>
      <c r="F52" s="295"/>
      <c r="G52" s="295"/>
      <c r="H52" s="295"/>
      <c r="I52" s="238">
        <f>IF(H52=0,0,H52/'Aktivi_Saistibas(001)'!$F$19*100)</f>
        <v>0</v>
      </c>
    </row>
    <row r="53" spans="1:9" ht="12.75">
      <c r="A53" s="1"/>
      <c r="B53" s="213"/>
      <c r="C53" s="214" t="s">
        <v>153</v>
      </c>
      <c r="D53" s="215"/>
      <c r="E53" s="295"/>
      <c r="F53" s="295"/>
      <c r="G53" s="295"/>
      <c r="H53" s="295"/>
      <c r="I53" s="238">
        <f>IF(H53=0,0,H53/'Aktivi_Saistibas(001)'!$F$19*100)</f>
        <v>0</v>
      </c>
    </row>
    <row r="54" spans="1:9" ht="12.75">
      <c r="A54" s="1"/>
      <c r="B54" s="213"/>
      <c r="C54" s="218" t="s">
        <v>20</v>
      </c>
      <c r="D54" s="215"/>
      <c r="E54" s="295"/>
      <c r="F54" s="295"/>
      <c r="G54" s="295"/>
      <c r="H54" s="295"/>
      <c r="I54" s="238">
        <f>IF(H54=0,0,H54/'Aktivi_Saistibas(001)'!$F$19*100)</f>
        <v>0</v>
      </c>
    </row>
    <row r="55" spans="1:9" ht="12.75">
      <c r="A55" s="1"/>
      <c r="B55" s="213"/>
      <c r="C55" s="214" t="s">
        <v>154</v>
      </c>
      <c r="D55" s="219">
        <v>22110</v>
      </c>
      <c r="E55" s="301"/>
      <c r="F55" s="276">
        <f>SUM(F51:F54)</f>
        <v>0</v>
      </c>
      <c r="G55" s="276">
        <f>SUM(G51:G54)</f>
        <v>0</v>
      </c>
      <c r="H55" s="276">
        <f>SUM(H51:H54)</f>
        <v>0</v>
      </c>
      <c r="I55" s="238">
        <f>IF(H55=0,0,H55/'Aktivi_Saistibas(001)'!$F$19*100)</f>
        <v>0</v>
      </c>
    </row>
    <row r="56" spans="1:9" ht="25.5">
      <c r="A56" s="1"/>
      <c r="B56" s="202">
        <v>22120</v>
      </c>
      <c r="C56" s="209" t="s">
        <v>155</v>
      </c>
      <c r="D56" s="221"/>
      <c r="E56" s="285"/>
      <c r="F56" s="285"/>
      <c r="G56" s="285"/>
      <c r="H56" s="285"/>
      <c r="I56" s="294"/>
    </row>
    <row r="57" spans="1:9" ht="12.75">
      <c r="A57" s="1"/>
      <c r="B57" s="213"/>
      <c r="C57" s="214" t="s">
        <v>156</v>
      </c>
      <c r="D57" s="210"/>
      <c r="E57" s="295"/>
      <c r="F57" s="295"/>
      <c r="G57" s="295"/>
      <c r="H57" s="295"/>
      <c r="I57" s="238">
        <f>IF(H57=0,0,H57/'Aktivi_Saistibas(001)'!$F$19*100)</f>
        <v>0</v>
      </c>
    </row>
    <row r="58" spans="1:9" ht="12.75">
      <c r="A58" s="1"/>
      <c r="B58" s="213"/>
      <c r="C58" s="214" t="s">
        <v>157</v>
      </c>
      <c r="D58" s="210"/>
      <c r="E58" s="295"/>
      <c r="F58" s="295"/>
      <c r="G58" s="295"/>
      <c r="H58" s="295"/>
      <c r="I58" s="238">
        <f>IF(H58=0,0,H58/'Aktivi_Saistibas(001)'!$F$19*100)</f>
        <v>0</v>
      </c>
    </row>
    <row r="59" spans="1:9" ht="12.75">
      <c r="A59" s="1"/>
      <c r="B59" s="213"/>
      <c r="C59" s="218" t="s">
        <v>20</v>
      </c>
      <c r="D59" s="210"/>
      <c r="E59" s="295"/>
      <c r="F59" s="295"/>
      <c r="G59" s="295"/>
      <c r="H59" s="295"/>
      <c r="I59" s="238">
        <f>IF(H59=0,0,H59/'Aktivi_Saistibas(001)'!$F$19*100)</f>
        <v>0</v>
      </c>
    </row>
    <row r="60" spans="1:9" ht="12.75">
      <c r="A60" s="1"/>
      <c r="B60" s="213"/>
      <c r="C60" s="214" t="s">
        <v>154</v>
      </c>
      <c r="D60" s="219">
        <v>22120</v>
      </c>
      <c r="E60" s="301"/>
      <c r="F60" s="276">
        <f>SUM(F57:F59)</f>
        <v>0</v>
      </c>
      <c r="G60" s="276">
        <f>SUM(G57:G59)</f>
        <v>0</v>
      </c>
      <c r="H60" s="276">
        <f>SUM(H57:H59)</f>
        <v>0</v>
      </c>
      <c r="I60" s="238">
        <f>IF(H60=0,0,H60/'Aktivi_Saistibas(001)'!$F$19*100)</f>
        <v>0</v>
      </c>
    </row>
    <row r="61" spans="1:9" ht="25.5">
      <c r="A61" s="1"/>
      <c r="B61" s="202">
        <v>22130</v>
      </c>
      <c r="C61" s="209" t="s">
        <v>158</v>
      </c>
      <c r="D61" s="210"/>
      <c r="E61" s="285"/>
      <c r="F61" s="285"/>
      <c r="G61" s="285"/>
      <c r="H61" s="285"/>
      <c r="I61" s="294"/>
    </row>
    <row r="62" spans="1:9" ht="12.75">
      <c r="A62" s="1"/>
      <c r="B62" s="213"/>
      <c r="C62" s="214" t="s">
        <v>159</v>
      </c>
      <c r="D62" s="210"/>
      <c r="E62" s="295"/>
      <c r="F62" s="295"/>
      <c r="G62" s="295"/>
      <c r="H62" s="295"/>
      <c r="I62" s="238">
        <f>IF(H62=0,0,H62/'Aktivi_Saistibas(001)'!$F$19*100)</f>
        <v>0</v>
      </c>
    </row>
    <row r="63" spans="1:9" ht="12.75">
      <c r="A63" s="1"/>
      <c r="B63" s="213"/>
      <c r="C63" s="214" t="s">
        <v>160</v>
      </c>
      <c r="D63" s="210"/>
      <c r="E63" s="295"/>
      <c r="F63" s="295"/>
      <c r="G63" s="295"/>
      <c r="H63" s="295"/>
      <c r="I63" s="238">
        <f>IF(H63=0,0,H63/'Aktivi_Saistibas(001)'!$F$19*100)</f>
        <v>0</v>
      </c>
    </row>
    <row r="64" spans="1:9" ht="12.75">
      <c r="A64" s="1"/>
      <c r="B64" s="213"/>
      <c r="C64" s="218" t="s">
        <v>20</v>
      </c>
      <c r="D64" s="210"/>
      <c r="E64" s="295"/>
      <c r="F64" s="295"/>
      <c r="G64" s="295"/>
      <c r="H64" s="295"/>
      <c r="I64" s="238">
        <f>IF(H64=0,0,H64/'Aktivi_Saistibas(001)'!$F$19*100)</f>
        <v>0</v>
      </c>
    </row>
    <row r="65" spans="1:9" ht="12.75">
      <c r="A65" s="1"/>
      <c r="B65" s="213"/>
      <c r="C65" s="214" t="s">
        <v>154</v>
      </c>
      <c r="D65" s="219">
        <v>22130</v>
      </c>
      <c r="E65" s="301"/>
      <c r="F65" s="276">
        <f>SUM(F62:F64)</f>
        <v>0</v>
      </c>
      <c r="G65" s="276">
        <f>SUM(G62:G64)</f>
        <v>0</v>
      </c>
      <c r="H65" s="276">
        <f>SUM(H62:H64)</f>
        <v>0</v>
      </c>
      <c r="I65" s="238">
        <f>IF(H65=0,0,H65/'Aktivi_Saistibas(001)'!$F$19*100)</f>
        <v>0</v>
      </c>
    </row>
    <row r="66" spans="1:9" ht="12.75">
      <c r="A66" s="1"/>
      <c r="B66" s="166"/>
      <c r="C66" s="192" t="s">
        <v>191</v>
      </c>
      <c r="D66" s="76">
        <v>22100</v>
      </c>
      <c r="E66" s="302"/>
      <c r="F66" s="278">
        <f>F55+F60+F65</f>
        <v>0</v>
      </c>
      <c r="G66" s="278">
        <f>G55+G60+G65</f>
        <v>0</v>
      </c>
      <c r="H66" s="278">
        <f>H55+H60+H65</f>
        <v>0</v>
      </c>
      <c r="I66" s="241">
        <f>IF(H66=0,0,H66/'Aktivi_Saistibas(001)'!$F$19*100)</f>
        <v>0</v>
      </c>
    </row>
    <row r="67" spans="1:9" ht="25.5">
      <c r="A67" s="1"/>
      <c r="B67" s="232">
        <v>22200</v>
      </c>
      <c r="C67" s="233" t="s">
        <v>162</v>
      </c>
      <c r="D67" s="240"/>
      <c r="E67" s="296"/>
      <c r="F67" s="296"/>
      <c r="G67" s="296"/>
      <c r="H67" s="296"/>
      <c r="I67" s="297"/>
    </row>
    <row r="68" spans="1:9" ht="25.5">
      <c r="A68" s="1"/>
      <c r="B68" s="202">
        <v>22210</v>
      </c>
      <c r="C68" s="209" t="s">
        <v>163</v>
      </c>
      <c r="D68" s="210"/>
      <c r="E68" s="285"/>
      <c r="F68" s="285"/>
      <c r="G68" s="285"/>
      <c r="H68" s="285"/>
      <c r="I68" s="294"/>
    </row>
    <row r="69" spans="1:9" ht="12.75">
      <c r="A69" s="1"/>
      <c r="B69" s="213"/>
      <c r="C69" s="214" t="s">
        <v>156</v>
      </c>
      <c r="D69" s="210"/>
      <c r="E69" s="295"/>
      <c r="F69" s="295"/>
      <c r="G69" s="295"/>
      <c r="H69" s="295"/>
      <c r="I69" s="238">
        <f>IF(H69=0,0,H69/'Aktivi_Saistibas(001)'!$F$19*100)</f>
        <v>0</v>
      </c>
    </row>
    <row r="70" spans="1:9" ht="12.75">
      <c r="A70" s="1"/>
      <c r="B70" s="213"/>
      <c r="C70" s="214" t="s">
        <v>157</v>
      </c>
      <c r="D70" s="210"/>
      <c r="E70" s="295"/>
      <c r="F70" s="295"/>
      <c r="G70" s="295"/>
      <c r="H70" s="295"/>
      <c r="I70" s="238">
        <f>IF(H70=0,0,H70/'Aktivi_Saistibas(001)'!$F$19*100)</f>
        <v>0</v>
      </c>
    </row>
    <row r="71" spans="1:9" ht="12.75">
      <c r="A71" s="1"/>
      <c r="B71" s="213"/>
      <c r="C71" s="218" t="s">
        <v>20</v>
      </c>
      <c r="D71" s="210"/>
      <c r="E71" s="295"/>
      <c r="F71" s="295"/>
      <c r="G71" s="295"/>
      <c r="H71" s="295"/>
      <c r="I71" s="238">
        <f>IF(H71=0,0,H71/'Aktivi_Saistibas(001)'!$F$19*100)</f>
        <v>0</v>
      </c>
    </row>
    <row r="72" spans="1:9" ht="12.75">
      <c r="A72" s="1"/>
      <c r="B72" s="213"/>
      <c r="C72" s="214" t="s">
        <v>154</v>
      </c>
      <c r="D72" s="219">
        <v>22210</v>
      </c>
      <c r="E72" s="301"/>
      <c r="F72" s="276">
        <f>SUM(F69:F71)</f>
        <v>0</v>
      </c>
      <c r="G72" s="276">
        <f>SUM(G69:G71)</f>
        <v>0</v>
      </c>
      <c r="H72" s="276">
        <f>SUM(H69:H71)</f>
        <v>0</v>
      </c>
      <c r="I72" s="238">
        <f>IF(H72=0,0,H72/'Aktivi_Saistibas(001)'!$F$19*100)</f>
        <v>0</v>
      </c>
    </row>
    <row r="73" spans="1:9" ht="25.5">
      <c r="A73" s="1"/>
      <c r="B73" s="202">
        <v>22220</v>
      </c>
      <c r="C73" s="209" t="s">
        <v>164</v>
      </c>
      <c r="D73" s="210"/>
      <c r="E73" s="285"/>
      <c r="F73" s="285"/>
      <c r="G73" s="285"/>
      <c r="H73" s="285"/>
      <c r="I73" s="294"/>
    </row>
    <row r="74" spans="1:9" ht="12.75">
      <c r="A74" s="1"/>
      <c r="B74" s="213"/>
      <c r="C74" s="224" t="s">
        <v>159</v>
      </c>
      <c r="D74" s="210"/>
      <c r="E74" s="295"/>
      <c r="F74" s="295"/>
      <c r="G74" s="295"/>
      <c r="H74" s="295"/>
      <c r="I74" s="238">
        <f>IF(H74=0,0,H74/'Aktivi_Saistibas(001)'!$F$19*100)</f>
        <v>0</v>
      </c>
    </row>
    <row r="75" spans="1:9" ht="12.75">
      <c r="A75" s="1"/>
      <c r="B75" s="213"/>
      <c r="C75" s="224" t="s">
        <v>160</v>
      </c>
      <c r="D75" s="210"/>
      <c r="E75" s="295"/>
      <c r="F75" s="295"/>
      <c r="G75" s="295"/>
      <c r="H75" s="295"/>
      <c r="I75" s="238">
        <f>IF(H75=0,0,H75/'Aktivi_Saistibas(001)'!$F$19*100)</f>
        <v>0</v>
      </c>
    </row>
    <row r="76" spans="1:9" ht="12.75">
      <c r="A76" s="1"/>
      <c r="B76" s="213"/>
      <c r="C76" s="225" t="s">
        <v>20</v>
      </c>
      <c r="D76" s="210"/>
      <c r="E76" s="295"/>
      <c r="F76" s="295"/>
      <c r="G76" s="295"/>
      <c r="H76" s="295"/>
      <c r="I76" s="238">
        <f>IF(H76=0,0,H76/'Aktivi_Saistibas(001)'!$F$19*100)</f>
        <v>0</v>
      </c>
    </row>
    <row r="77" spans="1:9" ht="12.75">
      <c r="A77" s="1"/>
      <c r="B77" s="213"/>
      <c r="C77" s="214" t="s">
        <v>154</v>
      </c>
      <c r="D77" s="219">
        <v>22220</v>
      </c>
      <c r="E77" s="301"/>
      <c r="F77" s="276">
        <f>SUM(F74:F76)</f>
        <v>0</v>
      </c>
      <c r="G77" s="276">
        <f>SUM(G74:G76)</f>
        <v>0</v>
      </c>
      <c r="H77" s="276">
        <f>SUM(H74:H76)</f>
        <v>0</v>
      </c>
      <c r="I77" s="238">
        <f>IF(H77=0,0,H77/'Aktivi_Saistibas(001)'!$F$19*100)</f>
        <v>0</v>
      </c>
    </row>
    <row r="78" spans="1:9" ht="12.75">
      <c r="A78" s="1"/>
      <c r="B78" s="166"/>
      <c r="C78" s="192" t="s">
        <v>188</v>
      </c>
      <c r="D78" s="76">
        <v>22200</v>
      </c>
      <c r="E78" s="302"/>
      <c r="F78" s="278">
        <f>F72+F77</f>
        <v>0</v>
      </c>
      <c r="G78" s="278">
        <f>G72+G77</f>
        <v>0</v>
      </c>
      <c r="H78" s="278">
        <f>H72+H77</f>
        <v>0</v>
      </c>
      <c r="I78" s="241">
        <f>IF(H78=0,0,H78/'Aktivi_Saistibas(001)'!$F$19*100)</f>
        <v>0</v>
      </c>
    </row>
    <row r="79" spans="1:9" ht="25.5">
      <c r="A79" s="1"/>
      <c r="B79" s="202">
        <v>22300</v>
      </c>
      <c r="C79" s="203" t="s">
        <v>168</v>
      </c>
      <c r="D79" s="210"/>
      <c r="E79" s="285"/>
      <c r="F79" s="285"/>
      <c r="G79" s="285"/>
      <c r="H79" s="285"/>
      <c r="I79" s="294"/>
    </row>
    <row r="80" spans="1:9" ht="12.75">
      <c r="A80" s="1"/>
      <c r="B80" s="213"/>
      <c r="C80" s="214" t="s">
        <v>169</v>
      </c>
      <c r="D80" s="210"/>
      <c r="E80" s="295"/>
      <c r="F80" s="295"/>
      <c r="G80" s="295"/>
      <c r="H80" s="295"/>
      <c r="I80" s="238">
        <f>IF(H80=0,0,H80/'Aktivi_Saistibas(001)'!$F$19*100)</f>
        <v>0</v>
      </c>
    </row>
    <row r="81" spans="1:9" ht="12.75">
      <c r="A81" s="1"/>
      <c r="B81" s="213"/>
      <c r="C81" s="214" t="s">
        <v>170</v>
      </c>
      <c r="D81" s="210"/>
      <c r="E81" s="295"/>
      <c r="F81" s="295"/>
      <c r="G81" s="295"/>
      <c r="H81" s="295"/>
      <c r="I81" s="238">
        <f>IF(H81=0,0,H81/'Aktivi_Saistibas(001)'!$F$19*100)</f>
        <v>0</v>
      </c>
    </row>
    <row r="82" spans="1:9" ht="12.75">
      <c r="A82" s="1"/>
      <c r="B82" s="213"/>
      <c r="C82" s="218" t="s">
        <v>20</v>
      </c>
      <c r="D82" s="210"/>
      <c r="E82" s="295"/>
      <c r="F82" s="295"/>
      <c r="G82" s="295"/>
      <c r="H82" s="295"/>
      <c r="I82" s="238">
        <f>IF(H82=0,0,H82/'Aktivi_Saistibas(001)'!$F$19*100)</f>
        <v>0</v>
      </c>
    </row>
    <row r="83" spans="1:9" ht="12.75">
      <c r="A83" s="1"/>
      <c r="B83" s="166"/>
      <c r="C83" s="247" t="s">
        <v>154</v>
      </c>
      <c r="D83" s="76">
        <v>22300</v>
      </c>
      <c r="E83" s="302"/>
      <c r="F83" s="278">
        <f>SUM(F80:F82)</f>
        <v>0</v>
      </c>
      <c r="G83" s="278">
        <f>SUM(G80:G82)</f>
        <v>0</v>
      </c>
      <c r="H83" s="278">
        <f>SUM(H80:H82)</f>
        <v>0</v>
      </c>
      <c r="I83" s="241">
        <f>IF(H83=0,0,H83/'Aktivi_Saistibas(001)'!$F$19*100)</f>
        <v>0</v>
      </c>
    </row>
    <row r="84" spans="1:9" ht="12.75">
      <c r="A84" s="1"/>
      <c r="B84" s="232">
        <v>22400</v>
      </c>
      <c r="C84" s="233" t="s">
        <v>81</v>
      </c>
      <c r="D84" s="240"/>
      <c r="E84" s="285"/>
      <c r="F84" s="285"/>
      <c r="G84" s="285"/>
      <c r="H84" s="285"/>
      <c r="I84" s="294"/>
    </row>
    <row r="85" spans="1:9" ht="12.75">
      <c r="A85" s="1"/>
      <c r="B85" s="213"/>
      <c r="C85" s="214" t="s">
        <v>171</v>
      </c>
      <c r="D85" s="210"/>
      <c r="E85" s="295"/>
      <c r="F85" s="295"/>
      <c r="G85" s="295"/>
      <c r="H85" s="295"/>
      <c r="I85" s="238">
        <f>IF(H85=0,0,H85/'Aktivi_Saistibas(001)'!$F$19*100)</f>
        <v>0</v>
      </c>
    </row>
    <row r="86" spans="1:9" ht="12.75">
      <c r="A86" s="1"/>
      <c r="B86" s="213"/>
      <c r="C86" s="214" t="s">
        <v>172</v>
      </c>
      <c r="D86" s="210"/>
      <c r="E86" s="277"/>
      <c r="F86" s="217"/>
      <c r="G86" s="217"/>
      <c r="H86" s="217"/>
      <c r="I86" s="238">
        <f>IF(H86=0,0,H86/'Aktivi_Saistibas(001)'!$F$19*100)</f>
        <v>0</v>
      </c>
    </row>
    <row r="87" spans="1:9" ht="12.75">
      <c r="A87" s="1"/>
      <c r="B87" s="213"/>
      <c r="C87" s="218" t="s">
        <v>20</v>
      </c>
      <c r="D87" s="210"/>
      <c r="E87" s="277"/>
      <c r="F87" s="217"/>
      <c r="G87" s="217"/>
      <c r="H87" s="217"/>
      <c r="I87" s="238">
        <f>IF(H87=0,0,H87/'Aktivi_Saistibas(001)'!$F$19*100)</f>
        <v>0</v>
      </c>
    </row>
    <row r="88" spans="1:9" ht="12.75">
      <c r="A88" s="1"/>
      <c r="B88" s="166"/>
      <c r="C88" s="247" t="s">
        <v>154</v>
      </c>
      <c r="D88" s="76">
        <v>22400</v>
      </c>
      <c r="E88" s="302"/>
      <c r="F88" s="278">
        <f>SUM(F85:F87)</f>
        <v>0</v>
      </c>
      <c r="G88" s="278">
        <f>SUM(G85:G87)</f>
        <v>0</v>
      </c>
      <c r="H88" s="278">
        <f>SUM(H85:H87)</f>
        <v>0</v>
      </c>
      <c r="I88" s="241">
        <f>IF(H88=0,0,H88/'Aktivi_Saistibas(001)'!$F$19*100)</f>
        <v>0</v>
      </c>
    </row>
    <row r="89" spans="1:9" ht="51">
      <c r="A89" s="1"/>
      <c r="B89" s="185"/>
      <c r="C89" s="193" t="s">
        <v>192</v>
      </c>
      <c r="D89" s="78">
        <v>22000</v>
      </c>
      <c r="E89" s="304"/>
      <c r="F89" s="298">
        <f>F66+F78+F83+F88</f>
        <v>0</v>
      </c>
      <c r="G89" s="298">
        <f>G66+G78+G83+G88</f>
        <v>0</v>
      </c>
      <c r="H89" s="298">
        <f>H66+H78+H83+H88</f>
        <v>0</v>
      </c>
      <c r="I89" s="299">
        <f>IF(H89=0,0,H89/'Aktivi_Saistibas(001)'!$F$19*100)</f>
        <v>0</v>
      </c>
    </row>
    <row r="90" spans="1:9" ht="12.75">
      <c r="A90" s="1"/>
      <c r="B90" s="202">
        <v>23000</v>
      </c>
      <c r="C90" s="300" t="s">
        <v>193</v>
      </c>
      <c r="D90" s="240"/>
      <c r="E90" s="240"/>
      <c r="F90" s="228"/>
      <c r="G90" s="228"/>
      <c r="H90" s="228"/>
      <c r="I90" s="234"/>
    </row>
    <row r="91" spans="1:9" ht="38.25">
      <c r="A91" s="1"/>
      <c r="B91" s="202">
        <v>23100</v>
      </c>
      <c r="C91" s="203" t="s">
        <v>149</v>
      </c>
      <c r="D91" s="210"/>
      <c r="E91" s="210"/>
      <c r="F91" s="212"/>
      <c r="G91" s="212"/>
      <c r="H91" s="212"/>
      <c r="I91" s="226"/>
    </row>
    <row r="92" spans="1:10" ht="13.5" thickBot="1">
      <c r="A92" s="1"/>
      <c r="B92" s="218"/>
      <c r="C92" s="203"/>
      <c r="D92" s="229"/>
      <c r="E92" s="229"/>
      <c r="F92" s="211"/>
      <c r="G92" s="211"/>
      <c r="H92" s="211"/>
      <c r="I92" s="268"/>
      <c r="J92" s="354"/>
    </row>
    <row r="93" spans="1:9" ht="13.5" thickBot="1">
      <c r="A93" s="1"/>
      <c r="B93" s="443" t="s">
        <v>13</v>
      </c>
      <c r="C93" s="444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9" t="s">
        <v>183</v>
      </c>
    </row>
    <row r="94" spans="1:9" ht="25.5">
      <c r="A94" s="1"/>
      <c r="B94" s="202">
        <v>23110</v>
      </c>
      <c r="C94" s="209" t="s">
        <v>150</v>
      </c>
      <c r="D94" s="210"/>
      <c r="E94" s="210"/>
      <c r="F94" s="212"/>
      <c r="G94" s="212"/>
      <c r="H94" s="212"/>
      <c r="I94" s="226"/>
    </row>
    <row r="95" spans="1:9" ht="12.75">
      <c r="A95" s="1"/>
      <c r="B95" s="213"/>
      <c r="C95" s="214" t="s">
        <v>186</v>
      </c>
      <c r="D95" s="215"/>
      <c r="E95" s="277"/>
      <c r="F95" s="217"/>
      <c r="G95" s="217"/>
      <c r="H95" s="217"/>
      <c r="I95" s="238">
        <f>IF(H95=0,0,H95/'Aktivi_Saistibas(001)'!$F$19*100)</f>
        <v>0</v>
      </c>
    </row>
    <row r="96" spans="1:9" ht="12.75">
      <c r="A96" s="1"/>
      <c r="B96" s="213"/>
      <c r="C96" s="214" t="s">
        <v>152</v>
      </c>
      <c r="D96" s="215"/>
      <c r="E96" s="277"/>
      <c r="F96" s="217"/>
      <c r="G96" s="217"/>
      <c r="H96" s="217"/>
      <c r="I96" s="238">
        <f>IF(H96=0,0,H96/'Aktivi_Saistibas(001)'!$F$19*100)</f>
        <v>0</v>
      </c>
    </row>
    <row r="97" spans="1:9" ht="12.75">
      <c r="A97" s="1"/>
      <c r="B97" s="213"/>
      <c r="C97" s="214" t="s">
        <v>153</v>
      </c>
      <c r="D97" s="215"/>
      <c r="E97" s="277"/>
      <c r="F97" s="217"/>
      <c r="G97" s="217"/>
      <c r="H97" s="217"/>
      <c r="I97" s="238">
        <f>IF(H97=0,0,H97/'Aktivi_Saistibas(001)'!$F$19*100)</f>
        <v>0</v>
      </c>
    </row>
    <row r="98" spans="1:9" ht="12.75">
      <c r="A98" s="1"/>
      <c r="B98" s="213"/>
      <c r="C98" s="218" t="s">
        <v>20</v>
      </c>
      <c r="D98" s="215"/>
      <c r="E98" s="277"/>
      <c r="F98" s="217"/>
      <c r="G98" s="217"/>
      <c r="H98" s="217"/>
      <c r="I98" s="238">
        <f>IF(H98=0,0,H98/'Aktivi_Saistibas(001)'!$F$19*100)</f>
        <v>0</v>
      </c>
    </row>
    <row r="99" spans="1:9" ht="12.75">
      <c r="A99" s="1"/>
      <c r="B99" s="213"/>
      <c r="C99" s="214" t="s">
        <v>154</v>
      </c>
      <c r="D99" s="219">
        <v>23110</v>
      </c>
      <c r="E99" s="301"/>
      <c r="F99" s="276">
        <f>SUM(F95:F98)</f>
        <v>0</v>
      </c>
      <c r="G99" s="276">
        <f>SUM(G95:G98)</f>
        <v>0</v>
      </c>
      <c r="H99" s="276">
        <f>SUM(H95:H98)</f>
        <v>0</v>
      </c>
      <c r="I99" s="238">
        <f>IF(H99=0,0,H99/'Aktivi_Saistibas(001)'!$F$19*100)</f>
        <v>0</v>
      </c>
    </row>
    <row r="100" spans="1:9" ht="25.5">
      <c r="A100" s="1"/>
      <c r="B100" s="202">
        <v>23120</v>
      </c>
      <c r="C100" s="209" t="s">
        <v>155</v>
      </c>
      <c r="D100" s="221"/>
      <c r="E100" s="210"/>
      <c r="F100" s="212"/>
      <c r="G100" s="212"/>
      <c r="H100" s="212"/>
      <c r="I100" s="226"/>
    </row>
    <row r="101" spans="1:9" ht="12.75">
      <c r="A101" s="1"/>
      <c r="B101" s="213"/>
      <c r="C101" s="214" t="s">
        <v>156</v>
      </c>
      <c r="D101" s="210"/>
      <c r="E101" s="277"/>
      <c r="F101" s="217"/>
      <c r="G101" s="217"/>
      <c r="H101" s="217"/>
      <c r="I101" s="238">
        <f>IF(H101=0,0,H101/'Aktivi_Saistibas(001)'!$F$19*100)</f>
        <v>0</v>
      </c>
    </row>
    <row r="102" spans="1:9" ht="12.75">
      <c r="A102" s="1"/>
      <c r="B102" s="213"/>
      <c r="C102" s="214" t="s">
        <v>157</v>
      </c>
      <c r="D102" s="210"/>
      <c r="E102" s="277"/>
      <c r="F102" s="217"/>
      <c r="G102" s="217"/>
      <c r="H102" s="217"/>
      <c r="I102" s="238">
        <f>IF(H102=0,0,H102/'Aktivi_Saistibas(001)'!$F$19*100)</f>
        <v>0</v>
      </c>
    </row>
    <row r="103" spans="1:9" ht="12.75">
      <c r="A103" s="1"/>
      <c r="B103" s="213"/>
      <c r="C103" s="218" t="s">
        <v>20</v>
      </c>
      <c r="D103" s="210"/>
      <c r="E103" s="277"/>
      <c r="F103" s="217"/>
      <c r="G103" s="217"/>
      <c r="H103" s="217"/>
      <c r="I103" s="238">
        <f>IF(H103=0,0,H103/'Aktivi_Saistibas(001)'!$F$19*100)</f>
        <v>0</v>
      </c>
    </row>
    <row r="104" spans="1:9" ht="12.75">
      <c r="A104" s="1"/>
      <c r="B104" s="213"/>
      <c r="C104" s="214" t="s">
        <v>154</v>
      </c>
      <c r="D104" s="219">
        <v>23120</v>
      </c>
      <c r="E104" s="301"/>
      <c r="F104" s="276">
        <f>SUM(F101:F103)</f>
        <v>0</v>
      </c>
      <c r="G104" s="276">
        <f>SUM(G101:G103)</f>
        <v>0</v>
      </c>
      <c r="H104" s="276">
        <f>SUM(H101:H103)</f>
        <v>0</v>
      </c>
      <c r="I104" s="238">
        <f>IF(H104=0,0,H104/'Aktivi_Saistibas(001)'!$F$19*100)</f>
        <v>0</v>
      </c>
    </row>
    <row r="105" spans="1:9" ht="25.5">
      <c r="A105" s="1"/>
      <c r="B105" s="202">
        <v>23130</v>
      </c>
      <c r="C105" s="209" t="s">
        <v>158</v>
      </c>
      <c r="D105" s="210"/>
      <c r="E105" s="210"/>
      <c r="F105" s="212"/>
      <c r="G105" s="212"/>
      <c r="H105" s="212"/>
      <c r="I105" s="226"/>
    </row>
    <row r="106" spans="1:9" ht="12.75">
      <c r="A106" s="1"/>
      <c r="B106" s="213"/>
      <c r="C106" s="214" t="s">
        <v>159</v>
      </c>
      <c r="D106" s="210"/>
      <c r="E106" s="277"/>
      <c r="F106" s="217"/>
      <c r="G106" s="217"/>
      <c r="H106" s="217"/>
      <c r="I106" s="238">
        <f>IF(H106=0,0,H106/'Aktivi_Saistibas(001)'!$F$19*100)</f>
        <v>0</v>
      </c>
    </row>
    <row r="107" spans="1:9" ht="12.75">
      <c r="A107" s="1"/>
      <c r="B107" s="213"/>
      <c r="C107" s="214" t="s">
        <v>160</v>
      </c>
      <c r="D107" s="210"/>
      <c r="E107" s="277"/>
      <c r="F107" s="217"/>
      <c r="G107" s="217"/>
      <c r="H107" s="217"/>
      <c r="I107" s="238">
        <f>IF(H107=0,0,H107/'Aktivi_Saistibas(001)'!$F$19*100)</f>
        <v>0</v>
      </c>
    </row>
    <row r="108" spans="1:9" ht="12.75">
      <c r="A108" s="1"/>
      <c r="B108" s="213"/>
      <c r="C108" s="218" t="s">
        <v>20</v>
      </c>
      <c r="D108" s="210"/>
      <c r="E108" s="277"/>
      <c r="F108" s="217"/>
      <c r="G108" s="217"/>
      <c r="H108" s="217"/>
      <c r="I108" s="238">
        <f>IF(H108=0,0,H108/'Aktivi_Saistibas(001)'!$F$19*100)</f>
        <v>0</v>
      </c>
    </row>
    <row r="109" spans="1:9" ht="12.75">
      <c r="A109" s="1"/>
      <c r="B109" s="213"/>
      <c r="C109" s="214" t="s">
        <v>154</v>
      </c>
      <c r="D109" s="219">
        <v>23130</v>
      </c>
      <c r="E109" s="301"/>
      <c r="F109" s="276">
        <f>SUM(F106:F108)</f>
        <v>0</v>
      </c>
      <c r="G109" s="276">
        <f>SUM(G106:G108)</f>
        <v>0</v>
      </c>
      <c r="H109" s="276">
        <f>SUM(H106:H108)</f>
        <v>0</v>
      </c>
      <c r="I109" s="238">
        <f>IF(H109=0,0,H109/'Aktivi_Saistibas(001)'!$F$19*100)</f>
        <v>0</v>
      </c>
    </row>
    <row r="110" spans="1:9" ht="12.75">
      <c r="A110" s="1"/>
      <c r="B110" s="166"/>
      <c r="C110" s="192" t="s">
        <v>194</v>
      </c>
      <c r="D110" s="76">
        <v>23100</v>
      </c>
      <c r="E110" s="302"/>
      <c r="F110" s="278">
        <f>F99+F104+F109</f>
        <v>0</v>
      </c>
      <c r="G110" s="278">
        <f>G99+G104+G109</f>
        <v>0</v>
      </c>
      <c r="H110" s="278">
        <f>H99+H104+H109</f>
        <v>0</v>
      </c>
      <c r="I110" s="241">
        <f>IF(H110=0,0,H110/'Aktivi_Saistibas(001)'!$F$19*100)</f>
        <v>0</v>
      </c>
    </row>
    <row r="111" spans="1:9" ht="25.5">
      <c r="A111" s="1"/>
      <c r="B111" s="232">
        <v>23200</v>
      </c>
      <c r="C111" s="233" t="s">
        <v>162</v>
      </c>
      <c r="D111" s="240"/>
      <c r="E111" s="240"/>
      <c r="F111" s="228"/>
      <c r="G111" s="228"/>
      <c r="H111" s="228"/>
      <c r="I111" s="234"/>
    </row>
    <row r="112" spans="1:9" ht="25.5">
      <c r="A112" s="1"/>
      <c r="B112" s="202">
        <v>23210</v>
      </c>
      <c r="C112" s="209" t="s">
        <v>163</v>
      </c>
      <c r="D112" s="210"/>
      <c r="E112" s="210"/>
      <c r="F112" s="212"/>
      <c r="G112" s="212"/>
      <c r="H112" s="212"/>
      <c r="I112" s="226"/>
    </row>
    <row r="113" spans="1:9" ht="12.75">
      <c r="A113" s="1"/>
      <c r="B113" s="213"/>
      <c r="C113" s="214" t="s">
        <v>156</v>
      </c>
      <c r="D113" s="210"/>
      <c r="E113" s="277"/>
      <c r="F113" s="217"/>
      <c r="G113" s="217"/>
      <c r="H113" s="217"/>
      <c r="I113" s="238">
        <f>IF(H113=0,0,H113/'Aktivi_Saistibas(001)'!$F$19*100)</f>
        <v>0</v>
      </c>
    </row>
    <row r="114" spans="1:9" ht="12.75">
      <c r="A114" s="1"/>
      <c r="B114" s="213"/>
      <c r="C114" s="214" t="s">
        <v>157</v>
      </c>
      <c r="D114" s="210"/>
      <c r="E114" s="277"/>
      <c r="F114" s="217"/>
      <c r="G114" s="217"/>
      <c r="H114" s="217"/>
      <c r="I114" s="238">
        <f>IF(H114=0,0,H114/'Aktivi_Saistibas(001)'!$F$19*100)</f>
        <v>0</v>
      </c>
    </row>
    <row r="115" spans="1:9" ht="12.75">
      <c r="A115" s="1"/>
      <c r="B115" s="213"/>
      <c r="C115" s="218" t="s">
        <v>20</v>
      </c>
      <c r="D115" s="210"/>
      <c r="E115" s="277"/>
      <c r="F115" s="217"/>
      <c r="G115" s="217"/>
      <c r="H115" s="217"/>
      <c r="I115" s="238">
        <f>IF(H115=0,0,H115/'Aktivi_Saistibas(001)'!$F$19*100)</f>
        <v>0</v>
      </c>
    </row>
    <row r="116" spans="1:9" ht="12.75">
      <c r="A116" s="1"/>
      <c r="B116" s="213"/>
      <c r="C116" s="214" t="s">
        <v>154</v>
      </c>
      <c r="D116" s="219">
        <v>23210</v>
      </c>
      <c r="E116" s="301"/>
      <c r="F116" s="276">
        <f>SUM(F113:F115)</f>
        <v>0</v>
      </c>
      <c r="G116" s="276">
        <f>SUM(G113:G115)</f>
        <v>0</v>
      </c>
      <c r="H116" s="276">
        <f>SUM(H113:H115)</f>
        <v>0</v>
      </c>
      <c r="I116" s="238">
        <f>IF(H116=0,0,H116/'Aktivi_Saistibas(001)'!$F$19*100)</f>
        <v>0</v>
      </c>
    </row>
    <row r="117" spans="1:9" ht="25.5">
      <c r="A117" s="1"/>
      <c r="B117" s="202">
        <v>23220</v>
      </c>
      <c r="C117" s="209" t="s">
        <v>164</v>
      </c>
      <c r="D117" s="210"/>
      <c r="E117" s="210"/>
      <c r="F117" s="212"/>
      <c r="G117" s="212"/>
      <c r="H117" s="212"/>
      <c r="I117" s="226"/>
    </row>
    <row r="118" spans="1:9" ht="12.75">
      <c r="A118" s="1"/>
      <c r="B118" s="213"/>
      <c r="C118" s="224" t="s">
        <v>159</v>
      </c>
      <c r="D118" s="210"/>
      <c r="E118" s="277"/>
      <c r="F118" s="217"/>
      <c r="G118" s="217"/>
      <c r="H118" s="217"/>
      <c r="I118" s="238">
        <f>IF(H118=0,0,H118/'Aktivi_Saistibas(001)'!$F$19*100)</f>
        <v>0</v>
      </c>
    </row>
    <row r="119" spans="1:9" ht="12.75">
      <c r="A119" s="1"/>
      <c r="B119" s="213"/>
      <c r="C119" s="224" t="s">
        <v>160</v>
      </c>
      <c r="D119" s="210"/>
      <c r="E119" s="277"/>
      <c r="F119" s="217"/>
      <c r="G119" s="217"/>
      <c r="H119" s="217"/>
      <c r="I119" s="238">
        <f>IF(H119=0,0,H119/'Aktivi_Saistibas(001)'!$F$19*100)</f>
        <v>0</v>
      </c>
    </row>
    <row r="120" spans="1:9" ht="12.75">
      <c r="A120" s="1"/>
      <c r="B120" s="213"/>
      <c r="C120" s="225" t="s">
        <v>20</v>
      </c>
      <c r="D120" s="210"/>
      <c r="E120" s="277"/>
      <c r="F120" s="217"/>
      <c r="G120" s="217"/>
      <c r="H120" s="217"/>
      <c r="I120" s="238">
        <f>IF(H120=0,0,H120/'Aktivi_Saistibas(001)'!$F$19*100)</f>
        <v>0</v>
      </c>
    </row>
    <row r="121" spans="1:9" ht="12.75">
      <c r="A121" s="1"/>
      <c r="B121" s="213"/>
      <c r="C121" s="214" t="s">
        <v>154</v>
      </c>
      <c r="D121" s="219">
        <v>23220</v>
      </c>
      <c r="E121" s="301"/>
      <c r="F121" s="276">
        <f>SUM(F118:F120)</f>
        <v>0</v>
      </c>
      <c r="G121" s="276">
        <f>SUM(G118:G120)</f>
        <v>0</v>
      </c>
      <c r="H121" s="276">
        <f>SUM(H118:H120)</f>
        <v>0</v>
      </c>
      <c r="I121" s="238">
        <f>IF(H121=0,0,H121/'Aktivi_Saistibas(001)'!$F$19*100)</f>
        <v>0</v>
      </c>
    </row>
    <row r="122" spans="1:9" ht="12.75">
      <c r="A122" s="1"/>
      <c r="B122" s="166"/>
      <c r="C122" s="192" t="s">
        <v>188</v>
      </c>
      <c r="D122" s="76">
        <v>23200</v>
      </c>
      <c r="E122" s="302"/>
      <c r="F122" s="278">
        <f>F116+F121</f>
        <v>0</v>
      </c>
      <c r="G122" s="278">
        <f>G116+G121</f>
        <v>0</v>
      </c>
      <c r="H122" s="278">
        <f>H116+H121</f>
        <v>0</v>
      </c>
      <c r="I122" s="241">
        <f>IF(H122=0,0,H122/'Aktivi_Saistibas(001)'!$F$19*100)</f>
        <v>0</v>
      </c>
    </row>
    <row r="123" spans="1:9" ht="25.5">
      <c r="A123" s="1"/>
      <c r="B123" s="202">
        <v>23300</v>
      </c>
      <c r="C123" s="203" t="s">
        <v>168</v>
      </c>
      <c r="D123" s="210"/>
      <c r="E123" s="240"/>
      <c r="F123" s="228"/>
      <c r="G123" s="228"/>
      <c r="H123" s="228"/>
      <c r="I123" s="234"/>
    </row>
    <row r="124" spans="1:9" ht="12.75">
      <c r="A124" s="1"/>
      <c r="B124" s="213"/>
      <c r="C124" s="214" t="s">
        <v>169</v>
      </c>
      <c r="D124" s="210"/>
      <c r="E124" s="277"/>
      <c r="F124" s="217"/>
      <c r="G124" s="217"/>
      <c r="H124" s="217"/>
      <c r="I124" s="238">
        <f>IF(H124=0,0,H124/'Aktivi_Saistibas(001)'!$F$19*100)</f>
        <v>0</v>
      </c>
    </row>
    <row r="125" spans="1:9" ht="12.75">
      <c r="A125" s="1"/>
      <c r="B125" s="213"/>
      <c r="C125" s="214" t="s">
        <v>170</v>
      </c>
      <c r="D125" s="210"/>
      <c r="E125" s="277"/>
      <c r="F125" s="217"/>
      <c r="G125" s="217"/>
      <c r="H125" s="217"/>
      <c r="I125" s="238">
        <f>IF(H125=0,0,H125/'Aktivi_Saistibas(001)'!$F$19*100)</f>
        <v>0</v>
      </c>
    </row>
    <row r="126" spans="1:9" ht="12.75">
      <c r="A126" s="1"/>
      <c r="B126" s="213"/>
      <c r="C126" s="218" t="s">
        <v>20</v>
      </c>
      <c r="D126" s="210"/>
      <c r="E126" s="277"/>
      <c r="F126" s="217"/>
      <c r="G126" s="217"/>
      <c r="H126" s="217"/>
      <c r="I126" s="238">
        <f>IF(H126=0,0,H126/'Aktivi_Saistibas(001)'!$F$19*100)</f>
        <v>0</v>
      </c>
    </row>
    <row r="127" spans="1:9" ht="12.75">
      <c r="A127" s="1"/>
      <c r="B127" s="166"/>
      <c r="C127" s="247" t="s">
        <v>154</v>
      </c>
      <c r="D127" s="76">
        <v>23300</v>
      </c>
      <c r="E127" s="302"/>
      <c r="F127" s="278">
        <f>SUM(F124:F126)</f>
        <v>0</v>
      </c>
      <c r="G127" s="278">
        <f>SUM(G124:G126)</f>
        <v>0</v>
      </c>
      <c r="H127" s="278">
        <f>SUM(H124:H126)</f>
        <v>0</v>
      </c>
      <c r="I127" s="241">
        <f>IF(H127=0,0,H127/'Aktivi_Saistibas(001)'!$F$19*100)</f>
        <v>0</v>
      </c>
    </row>
    <row r="128" spans="1:9" ht="12.75">
      <c r="A128" s="1"/>
      <c r="B128" s="232">
        <v>23400</v>
      </c>
      <c r="C128" s="233" t="s">
        <v>81</v>
      </c>
      <c r="D128" s="240"/>
      <c r="E128" s="240"/>
      <c r="F128" s="228"/>
      <c r="G128" s="228"/>
      <c r="H128" s="228"/>
      <c r="I128" s="234"/>
    </row>
    <row r="129" spans="1:9" ht="12.75">
      <c r="A129" s="1"/>
      <c r="B129" s="213"/>
      <c r="C129" s="214" t="s">
        <v>171</v>
      </c>
      <c r="D129" s="210"/>
      <c r="E129" s="275"/>
      <c r="F129" s="217"/>
      <c r="G129" s="217"/>
      <c r="H129" s="217"/>
      <c r="I129" s="238">
        <f>IF(H129=0,0,H129/'Aktivi_Saistibas(001)'!$F$19*100)</f>
        <v>0</v>
      </c>
    </row>
    <row r="130" spans="1:9" ht="12.75">
      <c r="A130" s="1"/>
      <c r="B130" s="213"/>
      <c r="C130" s="214" t="s">
        <v>172</v>
      </c>
      <c r="D130" s="210"/>
      <c r="E130" s="275"/>
      <c r="F130" s="217"/>
      <c r="G130" s="217"/>
      <c r="H130" s="217"/>
      <c r="I130" s="238">
        <f>IF(H130=0,0,H130/'Aktivi_Saistibas(001)'!$F$19*100)</f>
        <v>0</v>
      </c>
    </row>
    <row r="131" spans="1:9" ht="12.75">
      <c r="A131" s="1"/>
      <c r="B131" s="213"/>
      <c r="C131" s="218" t="s">
        <v>20</v>
      </c>
      <c r="D131" s="210"/>
      <c r="E131" s="275"/>
      <c r="F131" s="217"/>
      <c r="G131" s="217"/>
      <c r="H131" s="217"/>
      <c r="I131" s="238">
        <f>IF(H131=0,0,H131/'Aktivi_Saistibas(001)'!$F$19*100)</f>
        <v>0</v>
      </c>
    </row>
    <row r="132" spans="1:9" ht="12.75">
      <c r="A132" s="1"/>
      <c r="B132" s="166"/>
      <c r="C132" s="247" t="s">
        <v>154</v>
      </c>
      <c r="D132" s="76">
        <v>23400</v>
      </c>
      <c r="E132" s="302"/>
      <c r="F132" s="278">
        <f>SUM(F129:F131)</f>
        <v>0</v>
      </c>
      <c r="G132" s="278">
        <f>SUM(G129:G131)</f>
        <v>0</v>
      </c>
      <c r="H132" s="278">
        <f>SUM(H129:H131)</f>
        <v>0</v>
      </c>
      <c r="I132" s="241">
        <f>IF(H132=0,0,H132/'Aktivi_Saistibas(001)'!$F$19*100)</f>
        <v>0</v>
      </c>
    </row>
    <row r="133" spans="1:9" ht="25.5">
      <c r="A133" s="1"/>
      <c r="B133" s="185"/>
      <c r="C133" s="193" t="s">
        <v>195</v>
      </c>
      <c r="D133" s="74">
        <v>23000</v>
      </c>
      <c r="E133" s="304"/>
      <c r="F133" s="298">
        <f>F110+F122+F127+F132</f>
        <v>0</v>
      </c>
      <c r="G133" s="298">
        <f>G110+G122+G127+G132</f>
        <v>0</v>
      </c>
      <c r="H133" s="298">
        <f>H110+H122+H127+H132</f>
        <v>0</v>
      </c>
      <c r="I133" s="272">
        <f>IF(H133=0,0,H133/'Aktivi_Saistibas(001)'!$F$19*100)</f>
        <v>0</v>
      </c>
    </row>
    <row r="134" spans="1:9" ht="25.5">
      <c r="A134" s="1"/>
      <c r="B134" s="202">
        <v>24000</v>
      </c>
      <c r="C134" s="233" t="s">
        <v>178</v>
      </c>
      <c r="D134" s="240"/>
      <c r="E134" s="240"/>
      <c r="F134" s="228"/>
      <c r="G134" s="228"/>
      <c r="H134" s="228"/>
      <c r="I134" s="234"/>
    </row>
    <row r="135" spans="1:9" ht="12.75">
      <c r="A135" s="1"/>
      <c r="B135" s="213"/>
      <c r="C135" s="214" t="s">
        <v>179</v>
      </c>
      <c r="D135" s="210"/>
      <c r="E135" s="277"/>
      <c r="F135" s="217"/>
      <c r="G135" s="217"/>
      <c r="H135" s="217"/>
      <c r="I135" s="238">
        <f>IF(H135=0,0,H135/'Aktivi_Saistibas(001)'!$F$19*100)</f>
        <v>0</v>
      </c>
    </row>
    <row r="136" spans="1:9" ht="12.75">
      <c r="A136" s="1"/>
      <c r="B136" s="213"/>
      <c r="C136" s="214" t="s">
        <v>180</v>
      </c>
      <c r="D136" s="210"/>
      <c r="E136" s="277"/>
      <c r="F136" s="217"/>
      <c r="G136" s="217"/>
      <c r="H136" s="217"/>
      <c r="I136" s="238">
        <f>IF(H136=0,0,H136/'Aktivi_Saistibas(001)'!$F$19*100)</f>
        <v>0</v>
      </c>
    </row>
    <row r="137" spans="1:9" ht="12.75">
      <c r="A137" s="1"/>
      <c r="B137" s="213"/>
      <c r="C137" s="218" t="s">
        <v>20</v>
      </c>
      <c r="D137" s="210"/>
      <c r="E137" s="277"/>
      <c r="F137" s="217"/>
      <c r="G137" s="217"/>
      <c r="H137" s="217"/>
      <c r="I137" s="238">
        <f>IF(H137=0,0,H137/'Aktivi_Saistibas(001)'!$F$19*100)</f>
        <v>0</v>
      </c>
    </row>
    <row r="138" spans="1:9" ht="12.75">
      <c r="A138" s="1"/>
      <c r="B138" s="166"/>
      <c r="C138" s="247" t="s">
        <v>154</v>
      </c>
      <c r="D138" s="80">
        <v>24000</v>
      </c>
      <c r="E138" s="305"/>
      <c r="F138" s="290">
        <f>SUM(F135:F137)</f>
        <v>0</v>
      </c>
      <c r="G138" s="290">
        <f>SUM(G135:G137)</f>
        <v>0</v>
      </c>
      <c r="H138" s="290">
        <f>SUM(H135:H137)</f>
        <v>0</v>
      </c>
      <c r="I138" s="241">
        <f>IF(H138=0,0,H138/'Aktivi_Saistibas(001)'!$F$19*100)</f>
        <v>0</v>
      </c>
    </row>
    <row r="139" spans="1:9" ht="25.5">
      <c r="A139" s="1"/>
      <c r="B139" s="185"/>
      <c r="C139" s="193" t="s">
        <v>196</v>
      </c>
      <c r="D139" s="78">
        <v>20000</v>
      </c>
      <c r="E139" s="304"/>
      <c r="F139" s="298">
        <f>F45+F89+F133+F138</f>
        <v>0</v>
      </c>
      <c r="G139" s="298">
        <f>G45+G89+G133+G138</f>
        <v>0</v>
      </c>
      <c r="H139" s="298">
        <f>H45+H89+H133+H138</f>
        <v>0</v>
      </c>
      <c r="I139" s="272">
        <f>IF(H139=0,0,H139/'Aktivi_Saistibas(001)'!$F$19*100)</f>
        <v>0</v>
      </c>
    </row>
    <row r="140" spans="1:9" ht="26.25" thickBot="1">
      <c r="A140" s="1"/>
      <c r="B140" s="306">
        <v>30000</v>
      </c>
      <c r="C140" s="267" t="s">
        <v>197</v>
      </c>
      <c r="D140" s="79">
        <v>30000</v>
      </c>
      <c r="E140" s="280"/>
      <c r="F140" s="273">
        <f>'Portfelis(001-1)'!E86+'Portfelis(001-2)'!F106</f>
        <v>3818</v>
      </c>
      <c r="G140" s="273">
        <f>'Portfelis(001-1)'!F86+'Portfelis(001-2)'!G106</f>
        <v>289327.11</v>
      </c>
      <c r="H140" s="273">
        <f>'Portfelis(001-1)'!G86+'Portfelis(001-2)'!H106</f>
        <v>292015</v>
      </c>
      <c r="I140" s="274">
        <f>IF(H140=0,0,H140/'Aktivi_Saistibas(001)'!$F$19*100)</f>
        <v>94.11702141374553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Medvedevs/</v>
      </c>
      <c r="G141" s="39"/>
      <c r="H141" s="307"/>
      <c r="I141" s="308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Aija Kļaševa, Guntars Vītols/</v>
      </c>
      <c r="G143" s="43"/>
      <c r="H143" s="309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G31"/>
  <sheetViews>
    <sheetView workbookViewId="0" topLeftCell="A22">
      <selection activeCell="F13" sqref="F13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56"/>
      <c r="B1" s="357"/>
      <c r="C1" s="357"/>
      <c r="D1" s="357"/>
      <c r="E1" s="357"/>
      <c r="F1" s="357"/>
      <c r="G1" s="358" t="str">
        <f>Parametri!$A$2</f>
        <v>"Valsts fondēto pensiju shēmas līdzekļu pārvaldīšanas</v>
      </c>
    </row>
    <row r="2" spans="1:7" ht="21.75" customHeight="1">
      <c r="A2" s="357"/>
      <c r="B2" s="359"/>
      <c r="C2" s="360"/>
      <c r="D2" s="360"/>
      <c r="E2" s="357"/>
      <c r="F2" s="357"/>
      <c r="G2" s="358" t="str">
        <f>Parametri!$A$3</f>
        <v>pārskatu sagatavošanas noteikumu"</v>
      </c>
    </row>
    <row r="3" spans="1:7" ht="17.25" customHeight="1">
      <c r="A3" s="356" t="str">
        <f>Nosaukumi!A2</f>
        <v>Līdzekļu pārvaldītāja nosaukums</v>
      </c>
      <c r="B3" s="361"/>
      <c r="C3" s="361"/>
      <c r="D3" s="361"/>
      <c r="E3" s="357"/>
      <c r="F3" s="357"/>
      <c r="G3" s="362" t="str">
        <f>CONCATENATE(1,Parametri!$A$4)</f>
        <v>1. pielikums</v>
      </c>
    </row>
    <row r="4" spans="1:7" ht="22.5" customHeight="1">
      <c r="A4" s="357"/>
      <c r="B4" s="363" t="str">
        <f>Parametri!A14</f>
        <v>Akciju sabiedrība "Parekss ieguldījumu sabiedrība"</v>
      </c>
      <c r="C4" s="357"/>
      <c r="D4" s="357"/>
      <c r="E4" s="357"/>
      <c r="F4" s="357"/>
      <c r="G4" s="364"/>
    </row>
    <row r="5" spans="1:7" ht="22.5" customHeight="1">
      <c r="A5" s="356" t="str">
        <f>CONCATENATE(Nosaukumi!A4,": ",Nosaukumi!B4)</f>
        <v>Reģistrācijas numurs : 40003577500</v>
      </c>
      <c r="B5" s="363"/>
      <c r="C5" s="357"/>
      <c r="D5" s="357"/>
      <c r="E5" s="357"/>
      <c r="F5" s="357"/>
      <c r="G5" s="364" t="str">
        <f>CONCATENATE(Parametri!$A$5," ",Parametri!$A$6)</f>
        <v>UPDK 0651101</v>
      </c>
    </row>
    <row r="6" spans="1:7" ht="12.75">
      <c r="A6" s="357"/>
      <c r="B6" s="357"/>
      <c r="C6" s="357"/>
      <c r="D6" s="357"/>
      <c r="E6" s="357"/>
      <c r="F6" s="357"/>
      <c r="G6" s="358"/>
    </row>
    <row r="7" spans="1:7" ht="12.75">
      <c r="A7" s="357"/>
      <c r="B7" s="357"/>
      <c r="C7" s="357"/>
      <c r="D7" s="357"/>
      <c r="E7" s="357"/>
      <c r="F7" s="357"/>
      <c r="G7" s="358"/>
    </row>
    <row r="8" spans="1:7" ht="18.75">
      <c r="A8" s="365" t="s">
        <v>210</v>
      </c>
      <c r="B8" s="366"/>
      <c r="C8" s="366"/>
      <c r="D8" s="366"/>
      <c r="E8" s="366"/>
      <c r="F8" s="366"/>
      <c r="G8" s="366"/>
    </row>
    <row r="9" spans="1:7" ht="24" customHeight="1" thickBot="1">
      <c r="A9" s="356"/>
      <c r="B9" s="367" t="s">
        <v>61</v>
      </c>
      <c r="C9" s="356"/>
      <c r="D9" s="356"/>
      <c r="E9" s="357"/>
      <c r="F9" s="358" t="str">
        <f>CONCATENATE("(",Parametri!$A$28,")")</f>
        <v>(latos)</v>
      </c>
      <c r="G9" s="357"/>
    </row>
    <row r="10" spans="2:7" ht="42" customHeight="1" thickBot="1">
      <c r="B10" s="440" t="s">
        <v>11</v>
      </c>
      <c r="C10" s="448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47" t="s">
        <v>13</v>
      </c>
      <c r="C11" s="448"/>
      <c r="D11" s="368" t="s">
        <v>64</v>
      </c>
      <c r="E11" s="369" t="s">
        <v>63</v>
      </c>
      <c r="F11" s="370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12">
        <f>'Aktivi_Saistibas(001)'!E12+'Aktivi_Saistibas(002)'!E12+'Aktivi_Saistibas(003)'!E12+'Aktivi_Saistibas(004)'!E12+'Aktivi_Saistibas(005)'!E12</f>
        <v>0</v>
      </c>
      <c r="F12" s="313">
        <f>'Aktivi_Saistibas(001)'!F12+'Aktivi_Saistibas(002)'!F12+'Aktivi_Saistibas(003)'!F12+'Aktivi_Saistibas(004)'!F12+'Aktivi_Saistibas(005)'!F12</f>
        <v>357270.88825798366</v>
      </c>
      <c r="G12" s="24"/>
    </row>
    <row r="13" spans="2:7" ht="15">
      <c r="B13" s="371" t="s">
        <v>67</v>
      </c>
      <c r="C13" s="372" t="s">
        <v>19</v>
      </c>
      <c r="D13" s="373" t="s">
        <v>67</v>
      </c>
      <c r="E13" s="314">
        <f>'Aktivi_Saistibas(001)'!E13+'Aktivi_Saistibas(002)'!E13+'Aktivi_Saistibas(003)'!E13+'Aktivi_Saistibas(004)'!E13+'Aktivi_Saistibas(005)'!E13</f>
        <v>0</v>
      </c>
      <c r="F13" s="315">
        <f>'Aktivi_Saistibas(001)'!F13+'Aktivi_Saistibas(002)'!F13+'Aktivi_Saistibas(003)'!F13+'Aktivi_Saistibas(004)'!F13+'Aktivi_Saistibas(005)'!F13</f>
        <v>24102.22253</v>
      </c>
      <c r="G13" s="24"/>
    </row>
    <row r="14" spans="2:7" ht="15">
      <c r="B14" s="374" t="s">
        <v>69</v>
      </c>
      <c r="C14" s="375" t="s">
        <v>14</v>
      </c>
      <c r="D14" s="376"/>
      <c r="E14" s="311"/>
      <c r="F14" s="99"/>
      <c r="G14" s="24"/>
    </row>
    <row r="15" spans="2:7" ht="15">
      <c r="B15" s="377"/>
      <c r="C15" s="375" t="s">
        <v>73</v>
      </c>
      <c r="D15" s="376" t="s">
        <v>70</v>
      </c>
      <c r="E15" s="316">
        <f>'Aktivi_Saistibas(001)'!E15+'Aktivi_Saistibas(002)'!E15+'Aktivi_Saistibas(003)'!E15+'Aktivi_Saistibas(004)'!E15+'Aktivi_Saistibas(005)'!E15</f>
        <v>0</v>
      </c>
      <c r="F15" s="317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77"/>
      <c r="C16" s="375" t="s">
        <v>74</v>
      </c>
      <c r="D16" s="376" t="s">
        <v>71</v>
      </c>
      <c r="E16" s="314">
        <f>'Aktivi_Saistibas(001)'!E16+'Aktivi_Saistibas(002)'!E16+'Aktivi_Saistibas(003)'!E16+'Aktivi_Saistibas(004)'!E16+'Aktivi_Saistibas(005)'!E16</f>
        <v>0</v>
      </c>
      <c r="F16" s="315">
        <f>'Aktivi_Saistibas(001)'!F16+'Aktivi_Saistibas(002)'!F16+'Aktivi_Saistibas(003)'!F16+'Aktivi_Saistibas(004)'!F16+'Aktivi_Saistibas(005)'!F16</f>
        <v>445.78837118055526</v>
      </c>
      <c r="G16" s="24"/>
    </row>
    <row r="17" spans="2:7" ht="15">
      <c r="B17" s="378"/>
      <c r="C17" s="379" t="s">
        <v>75</v>
      </c>
      <c r="D17" s="380" t="s">
        <v>69</v>
      </c>
      <c r="E17" s="314">
        <f>SUM(E15:E16)</f>
        <v>0</v>
      </c>
      <c r="F17" s="315">
        <f>SUM(F15:F16)</f>
        <v>445.78837118055526</v>
      </c>
      <c r="G17" s="24"/>
    </row>
    <row r="18" spans="2:7" ht="15">
      <c r="B18" s="371" t="s">
        <v>76</v>
      </c>
      <c r="C18" s="375" t="s">
        <v>15</v>
      </c>
      <c r="D18" s="373" t="s">
        <v>76</v>
      </c>
      <c r="E18" s="314">
        <f>'Aktivi_Saistibas(001)'!E18+'Aktivi_Saistibas(002)'!E18+'Aktivi_Saistibas(003)'!E18+'Aktivi_Saistibas(004)'!E18+'Aktivi_Saistibas(005)'!E18</f>
        <v>0</v>
      </c>
      <c r="F18" s="315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81" t="s">
        <v>77</v>
      </c>
      <c r="C19" s="382" t="s">
        <v>78</v>
      </c>
      <c r="D19" s="383" t="s">
        <v>77</v>
      </c>
      <c r="E19" s="318">
        <f>E12+E13+E17+E18</f>
        <v>0</v>
      </c>
      <c r="F19" s="319">
        <f>F12+F13+F17+F18</f>
        <v>381818.89915916417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58" t="str">
        <f>F9</f>
        <v>(latos)</v>
      </c>
      <c r="G21" s="6"/>
    </row>
    <row r="22" spans="2:7" ht="42" customHeight="1" thickBot="1">
      <c r="B22" s="440" t="s">
        <v>11</v>
      </c>
      <c r="C22" s="448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47" t="s">
        <v>13</v>
      </c>
      <c r="C23" s="448"/>
      <c r="D23" s="368" t="s">
        <v>64</v>
      </c>
      <c r="E23" s="369" t="s">
        <v>63</v>
      </c>
      <c r="F23" s="370" t="s">
        <v>66</v>
      </c>
      <c r="G23" s="26"/>
    </row>
    <row r="24" spans="2:7" ht="15">
      <c r="B24" s="384">
        <v>1000</v>
      </c>
      <c r="C24" s="385" t="s">
        <v>80</v>
      </c>
      <c r="D24" s="386">
        <v>1000</v>
      </c>
      <c r="E24" s="387">
        <f>'Aktivi_Saistibas(001)'!E24+'Aktivi_Saistibas(002)'!E24+'Aktivi_Saistibas(003)'!E24+'Aktivi_Saistibas(004)'!E24+'Aktivi_Saistibas(005)'!E24</f>
        <v>0</v>
      </c>
      <c r="F24" s="313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88">
        <v>1100</v>
      </c>
      <c r="C25" s="372" t="s">
        <v>81</v>
      </c>
      <c r="D25" s="389">
        <v>1100</v>
      </c>
      <c r="E25" s="390">
        <f>'Aktivi_Saistibas(001)'!E25+'Aktivi_Saistibas(002)'!E25+'Aktivi_Saistibas(003)'!E25+'Aktivi_Saistibas(004)'!E25+'Aktivi_Saistibas(005)'!E25</f>
        <v>0</v>
      </c>
      <c r="F25" s="391">
        <f>'Aktivi_Saistibas(001)'!F25+'Aktivi_Saistibas(002)'!F25+'Aktivi_Saistibas(003)'!F25+'Aktivi_Saistibas(004)'!F25+'Aktivi_Saistibas(005)'!F25</f>
        <v>0</v>
      </c>
      <c r="G25" s="31"/>
    </row>
    <row r="26" spans="2:7" ht="15">
      <c r="B26" s="388">
        <v>1200</v>
      </c>
      <c r="C26" s="372" t="s">
        <v>82</v>
      </c>
      <c r="D26" s="389">
        <v>1200</v>
      </c>
      <c r="E26" s="390">
        <f>'Aktivi_Saistibas(001)'!E26+'Aktivi_Saistibas(002)'!E26+'Aktivi_Saistibas(003)'!E26+'Aktivi_Saistibas(004)'!E26+'Aktivi_Saistibas(005)'!E26</f>
        <v>0</v>
      </c>
      <c r="F26" s="391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88">
        <v>1300</v>
      </c>
      <c r="C27" s="372" t="s">
        <v>16</v>
      </c>
      <c r="D27" s="389">
        <v>1300</v>
      </c>
      <c r="E27" s="390">
        <f>'Aktivi_Saistibas(001)'!E27+'Aktivi_Saistibas(002)'!E27+'Aktivi_Saistibas(003)'!E27+'Aktivi_Saistibas(004)'!E27+'Aktivi_Saistibas(005)'!E27</f>
        <v>0</v>
      </c>
      <c r="F27" s="391">
        <f>'Aktivi_Saistibas(001)'!F27+'Aktivi_Saistibas(002)'!F27+'Aktivi_Saistibas(003)'!F27+'Aktivi_Saistibas(004)'!F27+'Aktivi_Saistibas(005)'!F27</f>
        <v>307.86</v>
      </c>
      <c r="G27" s="31"/>
    </row>
    <row r="28" spans="2:7" ht="15">
      <c r="B28" s="388">
        <v>1400</v>
      </c>
      <c r="C28" s="372" t="s">
        <v>83</v>
      </c>
      <c r="D28" s="389">
        <v>1400</v>
      </c>
      <c r="E28" s="390">
        <f>'Aktivi_Saistibas(001)'!E28+'Aktivi_Saistibas(002)'!E28+'Aktivi_Saistibas(003)'!E28+'Aktivi_Saistibas(004)'!E28+'Aktivi_Saistibas(005)'!E28</f>
        <v>0</v>
      </c>
      <c r="F28" s="391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88">
        <v>1500</v>
      </c>
      <c r="C29" s="372" t="s">
        <v>84</v>
      </c>
      <c r="D29" s="389">
        <v>1500</v>
      </c>
      <c r="E29" s="392">
        <f>'Aktivi_Saistibas(001)'!E29+'Aktivi_Saistibas(002)'!E29+'Aktivi_Saistibas(003)'!E29+'Aktivi_Saistibas(004)'!E29+'Aktivi_Saistibas(005)'!E29</f>
        <v>0</v>
      </c>
      <c r="F29" s="393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94">
        <v>1600</v>
      </c>
      <c r="C30" s="395" t="s">
        <v>85</v>
      </c>
      <c r="D30" s="396">
        <v>1600</v>
      </c>
      <c r="E30" s="320">
        <f>SUM(E24:E29)</f>
        <v>0</v>
      </c>
      <c r="F30" s="321">
        <f>SUM(F24:F29)</f>
        <v>307.86</v>
      </c>
      <c r="G30" s="31"/>
    </row>
    <row r="31" spans="2:7" ht="15.75" thickBot="1">
      <c r="B31" s="397">
        <v>1700</v>
      </c>
      <c r="C31" s="398" t="s">
        <v>86</v>
      </c>
      <c r="D31" s="399">
        <v>1700</v>
      </c>
      <c r="E31" s="400">
        <f>E19-E30</f>
        <v>0</v>
      </c>
      <c r="F31" s="322">
        <f>F19-F30</f>
        <v>381511.0391591642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fitToHeight="1" fitToWidth="1" horizontalDpi="300" verticalDpi="3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6">
      <selection activeCell="F13" sqref="F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10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40003577500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202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41" t="s">
        <v>11</v>
      </c>
      <c r="C10" s="445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3"/>
      <c r="F12" s="249"/>
    </row>
    <row r="13" spans="2:6" ht="12.75">
      <c r="B13" s="71"/>
      <c r="C13" s="160" t="s">
        <v>91</v>
      </c>
      <c r="D13" s="137" t="s">
        <v>92</v>
      </c>
      <c r="E13" s="325">
        <f>'Ien.,Izd.(001)'!E13+'Ien.,Izd.(002)'!E13+'Ien.,Izd.(003)'!E13+'Ien.,Izd.(004)'!E13+'Ien.,Izd.(005)'!E13</f>
        <v>0</v>
      </c>
      <c r="F13" s="326">
        <f>'Ien.,Izd.(001)'!F13+'Ien.,Izd.(002)'!F13+'Ien.,Izd.(003)'!F13+'Ien.,Izd.(004)'!F13+'Ien.,Izd.(005)'!F13</f>
        <v>704.27</v>
      </c>
    </row>
    <row r="14" spans="2:6" ht="12.75">
      <c r="B14" s="71"/>
      <c r="C14" s="160" t="s">
        <v>95</v>
      </c>
      <c r="D14" s="137" t="s">
        <v>93</v>
      </c>
      <c r="E14" s="325">
        <f>'Ien.,Izd.(001)'!E14+'Ien.,Izd.(002)'!E14+'Ien.,Izd.(003)'!E14+'Ien.,Izd.(004)'!E14+'Ien.,Izd.(005)'!E14</f>
        <v>0</v>
      </c>
      <c r="F14" s="326">
        <f>'Ien.,Izd.(001)'!F14+'Ien.,Izd.(002)'!F14+'Ien.,Izd.(003)'!F14+'Ien.,Izd.(004)'!F14+'Ien.,Izd.(005)'!F14</f>
        <v>1993.06</v>
      </c>
    </row>
    <row r="15" spans="2:6" ht="12.75">
      <c r="B15" s="71"/>
      <c r="C15" s="160" t="s">
        <v>96</v>
      </c>
      <c r="D15" s="137" t="s">
        <v>94</v>
      </c>
      <c r="E15" s="325">
        <f>'Ien.,Izd.(001)'!E15+'Ien.,Izd.(002)'!E15+'Ien.,Izd.(003)'!E15+'Ien.,Izd.(004)'!E15+'Ien.,Izd.(005)'!E15</f>
        <v>0</v>
      </c>
      <c r="F15" s="327">
        <f>'Ien.,Izd.(001)'!F15+'Ien.,Izd.(002)'!F15+'Ien.,Izd.(003)'!F15+'Ien.,Izd.(004)'!F15+'Ien.,Izd.(005)'!F15</f>
        <v>0</v>
      </c>
    </row>
    <row r="16" spans="2:6" ht="12.75">
      <c r="B16" s="71"/>
      <c r="C16" s="160" t="s">
        <v>17</v>
      </c>
      <c r="D16" s="137" t="s">
        <v>97</v>
      </c>
      <c r="E16" s="325">
        <f>'Ien.,Izd.(001)'!E16+'Ien.,Izd.(002)'!E16+'Ien.,Izd.(003)'!E16+'Ien.,Izd.(004)'!E16+'Ien.,Izd.(005)'!E16</f>
        <v>0</v>
      </c>
      <c r="F16" s="327">
        <f>'Ien.,Izd.(001)'!F16+'Ien.,Izd.(002)'!F16+'Ien.,Izd.(003)'!F16+'Ien.,Izd.(004)'!F16+'Ien.,Izd.(005)'!F16</f>
        <v>0</v>
      </c>
    </row>
    <row r="17" spans="2:6" ht="12.75">
      <c r="B17" s="166"/>
      <c r="C17" s="161" t="s">
        <v>98</v>
      </c>
      <c r="D17" s="141" t="s">
        <v>62</v>
      </c>
      <c r="E17" s="328">
        <f>SUM(E13:E16)</f>
        <v>0</v>
      </c>
      <c r="F17" s="329">
        <f>SUM(F13:F16)</f>
        <v>2697.33</v>
      </c>
    </row>
    <row r="18" spans="2:6" ht="12.75">
      <c r="B18" s="70" t="s">
        <v>67</v>
      </c>
      <c r="C18" s="162" t="s">
        <v>99</v>
      </c>
      <c r="D18" s="144"/>
      <c r="E18" s="324"/>
      <c r="F18" s="234"/>
    </row>
    <row r="19" spans="2:6" ht="12.75">
      <c r="B19" s="71"/>
      <c r="C19" s="160" t="s">
        <v>100</v>
      </c>
      <c r="D19" s="137" t="s">
        <v>68</v>
      </c>
      <c r="E19" s="325">
        <f>'Ien.,Izd.(001)'!E19+'Ien.,Izd.(002)'!E19+'Ien.,Izd.(003)'!E19+'Ien.,Izd.(004)'!E19+'Ien.,Izd.(005)'!E19</f>
        <v>0</v>
      </c>
      <c r="F19" s="326">
        <f>'Ien.,Izd.(001)'!F19+'Ien.,Izd.(002)'!F19+'Ien.,Izd.(003)'!F19+'Ien.,Izd.(004)'!F19+'Ien.,Izd.(005)'!F19</f>
        <v>0</v>
      </c>
    </row>
    <row r="20" spans="2:6" ht="12.75">
      <c r="B20" s="71"/>
      <c r="C20" s="160" t="s">
        <v>105</v>
      </c>
      <c r="D20" s="137" t="s">
        <v>101</v>
      </c>
      <c r="E20" s="325">
        <f>'Ien.,Izd.(001)'!E20+'Ien.,Izd.(002)'!E20+'Ien.,Izd.(003)'!E20+'Ien.,Izd.(004)'!E20+'Ien.,Izd.(005)'!E20</f>
        <v>0</v>
      </c>
      <c r="F20" s="326">
        <f>'Ien.,Izd.(001)'!F20+'Ien.,Izd.(002)'!F20+'Ien.,Izd.(003)'!F20+'Ien.,Izd.(004)'!F20+'Ien.,Izd.(005)'!F20</f>
        <v>448.09</v>
      </c>
    </row>
    <row r="21" spans="2:6" ht="12.75">
      <c r="B21" s="71"/>
      <c r="C21" s="160" t="s">
        <v>106</v>
      </c>
      <c r="D21" s="137" t="s">
        <v>102</v>
      </c>
      <c r="E21" s="325">
        <f>'Ien.,Izd.(001)'!E21+'Ien.,Izd.(002)'!E21+'Ien.,Izd.(003)'!E21+'Ien.,Izd.(004)'!E21+'Ien.,Izd.(005)'!E21</f>
        <v>0</v>
      </c>
      <c r="F21" s="326">
        <f>'Ien.,Izd.(001)'!F21+'Ien.,Izd.(002)'!F21+'Ien.,Izd.(003)'!F21+'Ien.,Izd.(004)'!F21+'Ien.,Izd.(005)'!F21</f>
        <v>143.12</v>
      </c>
    </row>
    <row r="22" spans="2:6" ht="12.75">
      <c r="B22" s="71"/>
      <c r="C22" s="160" t="s">
        <v>107</v>
      </c>
      <c r="D22" s="137" t="s">
        <v>103</v>
      </c>
      <c r="E22" s="325">
        <f>'Ien.,Izd.(001)'!E22+'Ien.,Izd.(002)'!E22+'Ien.,Izd.(003)'!E22+'Ien.,Izd.(004)'!E22+'Ien.,Izd.(005)'!E22</f>
        <v>0</v>
      </c>
      <c r="F22" s="326">
        <f>'Ien.,Izd.(001)'!F22+'Ien.,Izd.(002)'!F22+'Ien.,Izd.(003)'!F22+'Ien.,Izd.(004)'!F22+'Ien.,Izd.(005)'!F22</f>
        <v>0</v>
      </c>
    </row>
    <row r="23" spans="2:6" ht="12.75">
      <c r="B23" s="71"/>
      <c r="C23" s="160" t="s">
        <v>18</v>
      </c>
      <c r="D23" s="137" t="s">
        <v>104</v>
      </c>
      <c r="E23" s="325">
        <f>'Ien.,Izd.(001)'!E23+'Ien.,Izd.(002)'!E23+'Ien.,Izd.(003)'!E23+'Ien.,Izd.(004)'!E23+'Ien.,Izd.(005)'!E23</f>
        <v>0</v>
      </c>
      <c r="F23" s="326">
        <f>'Ien.,Izd.(001)'!F23+'Ien.,Izd.(002)'!F23+'Ien.,Izd.(003)'!F23+'Ien.,Izd.(004)'!F23+'Ien.,Izd.(005)'!F23</f>
        <v>0</v>
      </c>
    </row>
    <row r="24" spans="2:6" ht="12.75">
      <c r="B24" s="72"/>
      <c r="C24" s="161" t="s">
        <v>108</v>
      </c>
      <c r="D24" s="141" t="s">
        <v>67</v>
      </c>
      <c r="E24" s="328">
        <f>SUM(E19:E23)</f>
        <v>0</v>
      </c>
      <c r="F24" s="330">
        <f>SUM(F19:F23)</f>
        <v>591.21</v>
      </c>
    </row>
    <row r="25" spans="2:6" ht="15" customHeight="1">
      <c r="B25" s="70" t="s">
        <v>69</v>
      </c>
      <c r="C25" s="162" t="s">
        <v>109</v>
      </c>
      <c r="D25" s="144"/>
      <c r="E25" s="324"/>
      <c r="F25" s="234"/>
    </row>
    <row r="26" spans="2:6" ht="12.75">
      <c r="B26" s="71"/>
      <c r="C26" s="160" t="s">
        <v>110</v>
      </c>
      <c r="D26" s="137" t="s">
        <v>70</v>
      </c>
      <c r="E26" s="325">
        <f>'Ien.,Izd.(001)'!E26+'Ien.,Izd.(002)'!E26+'Ien.,Izd.(003)'!E26+'Ien.,Izd.(004)'!E26+'Ien.,Izd.(005)'!E26</f>
        <v>0</v>
      </c>
      <c r="F26" s="326">
        <f>'Ien.,Izd.(001)'!F26+'Ien.,Izd.(002)'!F26+'Ien.,Izd.(003)'!F26+'Ien.,Izd.(004)'!F26+'Ien.,Izd.(005)'!F26</f>
        <v>1625</v>
      </c>
    </row>
    <row r="27" spans="2:6" ht="12.75">
      <c r="B27" s="71"/>
      <c r="C27" s="160" t="s">
        <v>114</v>
      </c>
      <c r="D27" s="137" t="s">
        <v>71</v>
      </c>
      <c r="E27" s="325">
        <f>'Ien.,Izd.(001)'!E27+'Ien.,Izd.(002)'!E27+'Ien.,Izd.(003)'!E27+'Ien.,Izd.(004)'!E27+'Ien.,Izd.(005)'!E27</f>
        <v>0</v>
      </c>
      <c r="F27" s="326">
        <f>'Ien.,Izd.(001)'!F27+'Ien.,Izd.(002)'!F27+'Ien.,Izd.(003)'!F27+'Ien.,Izd.(004)'!F27+'Ien.,Izd.(005)'!F27</f>
        <v>1600</v>
      </c>
    </row>
    <row r="28" spans="2:6" ht="14.25" customHeight="1">
      <c r="B28" s="71"/>
      <c r="C28" s="160" t="s">
        <v>115</v>
      </c>
      <c r="D28" s="137" t="s">
        <v>72</v>
      </c>
      <c r="E28" s="325">
        <f>E26-E27</f>
        <v>0</v>
      </c>
      <c r="F28" s="326">
        <f>F26-F27</f>
        <v>25</v>
      </c>
    </row>
    <row r="29" spans="2:6" ht="25.5">
      <c r="B29" s="71"/>
      <c r="C29" s="160" t="s">
        <v>116</v>
      </c>
      <c r="D29" s="137" t="s">
        <v>111</v>
      </c>
      <c r="E29" s="325">
        <f>'Ien.,Izd.(001)'!E29+'Ien.,Izd.(002)'!E29+'Ien.,Izd.(003)'!E29+'Ien.,Izd.(004)'!E29+'Ien.,Izd.(005)'!E29</f>
        <v>0</v>
      </c>
      <c r="F29" s="326">
        <f>'Ien.,Izd.(001)'!F29+'Ien.,Izd.(002)'!F29+'Ien.,Izd.(003)'!F29+'Ien.,Izd.(004)'!F29+'Ien.,Izd.(005)'!F29</f>
        <v>0</v>
      </c>
    </row>
    <row r="30" spans="2:6" ht="25.5">
      <c r="B30" s="71"/>
      <c r="C30" s="160" t="s">
        <v>117</v>
      </c>
      <c r="D30" s="137" t="s">
        <v>112</v>
      </c>
      <c r="E30" s="325">
        <f>E28+E29</f>
        <v>0</v>
      </c>
      <c r="F30" s="326">
        <f>F28+F29</f>
        <v>25</v>
      </c>
    </row>
    <row r="31" spans="2:6" ht="12.75">
      <c r="B31" s="71"/>
      <c r="C31" s="160" t="s">
        <v>118</v>
      </c>
      <c r="D31" s="137" t="s">
        <v>113</v>
      </c>
      <c r="E31" s="325">
        <f>'Ien.,Izd.(001)'!E31+'Ien.,Izd.(002)'!E31+'Ien.,Izd.(003)'!E31+'Ien.,Izd.(004)'!E31+'Ien.,Izd.(005)'!E31</f>
        <v>0</v>
      </c>
      <c r="F31" s="327">
        <f>'Ien.,Izd.(001)'!F31+'Ien.,Izd.(002)'!F31+'Ien.,Izd.(003)'!F31+'Ien.,Izd.(004)'!F31+'Ien.,Izd.(005)'!F31</f>
        <v>2173.66</v>
      </c>
    </row>
    <row r="32" spans="2:6" ht="12.75">
      <c r="B32" s="72"/>
      <c r="C32" s="161" t="s">
        <v>119</v>
      </c>
      <c r="D32" s="141" t="s">
        <v>69</v>
      </c>
      <c r="E32" s="328">
        <f>E30+E31</f>
        <v>0</v>
      </c>
      <c r="F32" s="329">
        <f>F30+F31</f>
        <v>2198.66</v>
      </c>
    </row>
    <row r="33" spans="2:6" ht="12.75">
      <c r="B33" s="68" t="s">
        <v>76</v>
      </c>
      <c r="C33" s="163" t="s">
        <v>120</v>
      </c>
      <c r="D33" s="69" t="s">
        <v>76</v>
      </c>
      <c r="E33" s="333">
        <f>'Ien.,Izd.(001)'!E33+'Ien.,Izd.(002)'!E33+'Ien.,Izd.(003)'!E33+'Ien.,Izd.(004)'!E33+'Ien.,Izd.(005)'!E33</f>
        <v>0</v>
      </c>
      <c r="F33" s="334">
        <f>'Ien.,Izd.(001)'!F33+'Ien.,Izd.(002)'!F33+'Ien.,Izd.(003)'!F33+'Ien.,Izd.(004)'!F33+'Ien.,Izd.(005)'!F33</f>
        <v>456.88</v>
      </c>
    </row>
    <row r="34" spans="2:6" ht="12.75">
      <c r="B34" s="68" t="s">
        <v>77</v>
      </c>
      <c r="C34" s="163" t="s">
        <v>121</v>
      </c>
      <c r="D34" s="69" t="s">
        <v>77</v>
      </c>
      <c r="E34" s="333">
        <f>'Ien.,Izd.(001)'!E34+'Ien.,Izd.(002)'!E34+'Ien.,Izd.(003)'!E34+'Ien.,Izd.(004)'!E34+'Ien.,Izd.(005)'!E34</f>
        <v>0</v>
      </c>
      <c r="F34" s="334">
        <f>'Ien.,Izd.(001)'!F34+'Ien.,Izd.(002)'!F34+'Ien.,Izd.(003)'!F34+'Ien.,Izd.(004)'!F34+'Ien.,Izd.(005)'!F34</f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331">
        <f>E17-E24+E32+E33-E34</f>
        <v>0</v>
      </c>
      <c r="F35" s="332">
        <f>F17-F24+F32+F33-F34</f>
        <v>4761.66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37"/>
  <sheetViews>
    <sheetView tabSelected="1" workbookViewId="0" topLeftCell="C17">
      <selection activeCell="F13" sqref="F13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Parekss Aktīvais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40" t="s">
        <v>11</v>
      </c>
      <c r="C10" s="439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38" t="s">
        <v>13</v>
      </c>
      <c r="C11" s="43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v>291689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18249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330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330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310268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40" t="s">
        <v>11</v>
      </c>
      <c r="C22" s="439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38" t="s">
        <v>13</v>
      </c>
      <c r="C23" s="43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254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254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310014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Sergejs Medvedevs, Aija Kļaševa, Guntars Vītols/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fitToHeight="1" fitToWidth="1" horizontalDpi="300" verticalDpi="300" orientation="portrait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G22"/>
  <sheetViews>
    <sheetView workbookViewId="0" topLeftCell="A19">
      <selection activeCell="F13" sqref="F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10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40003577500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203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41" t="s">
        <v>11</v>
      </c>
      <c r="C10" s="445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335">
        <f>'Neto_Aktivi(001)'!E13+'Neto_Aktivi(002)'!E13+'Neto_Aktivi(003)'!E13+'Neto_Aktivi(004)'!E13+'Neto_Aktivi(005)'!E13</f>
        <v>0</v>
      </c>
      <c r="F13" s="179">
        <f>'Neto_Aktivi(001)'!F13+'Neto_Aktivi(002)'!F13+'Neto_Aktivi(003)'!F13+'Neto_Aktivi(004)'!F13+'Neto_Aktivi(005)'!F13</f>
        <v>4761.66</v>
      </c>
    </row>
    <row r="14" spans="2:6" ht="25.5">
      <c r="B14" s="176" t="s">
        <v>69</v>
      </c>
      <c r="C14" s="163" t="s">
        <v>128</v>
      </c>
      <c r="D14" s="150" t="s">
        <v>69</v>
      </c>
      <c r="E14" s="335">
        <f>'Neto_Aktivi(001)'!E14+'Neto_Aktivi(002)'!E14+'Neto_Aktivi(003)'!E14+'Neto_Aktivi(004)'!E14+'Neto_Aktivi(005)'!E14</f>
        <v>0</v>
      </c>
      <c r="F14" s="179">
        <f>'Neto_Aktivi(001)'!F14+'Neto_Aktivi(002)'!F14+'Neto_Aktivi(003)'!F14+'Neto_Aktivi(004)'!F14+'Neto_Aktivi(005)'!F14</f>
        <v>376749.38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335">
        <f>'Neto_Aktivi(001)'!E15+'Neto_Aktivi(002)'!E15+'Neto_Aktivi(003)'!E15+'Neto_Aktivi(004)'!E15+'Neto_Aktivi(005)'!E15</f>
        <v>0</v>
      </c>
      <c r="F15" s="179">
        <f>'Neto_Aktivi(001)'!F15+'Neto_Aktivi(002)'!F15+'Neto_Aktivi(003)'!F15+'Neto_Aktivi(004)'!F15+'Neto_Aktivi(005)'!F15</f>
        <v>0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335">
        <f>E13+E14-E15</f>
        <v>0</v>
      </c>
      <c r="F16" s="179">
        <f>F13+F14-F15</f>
        <v>381511.04</v>
      </c>
    </row>
    <row r="17" spans="2:6" ht="12.75">
      <c r="B17" s="68" t="s">
        <v>122</v>
      </c>
      <c r="C17" s="163" t="s">
        <v>132</v>
      </c>
      <c r="D17" s="69" t="s">
        <v>122</v>
      </c>
      <c r="E17" s="335">
        <f>E12+E16</f>
        <v>0</v>
      </c>
      <c r="F17" s="179">
        <f>F12+F16</f>
        <v>381511.04</v>
      </c>
    </row>
    <row r="18" spans="2:6" ht="12.75">
      <c r="B18" s="68" t="s">
        <v>133</v>
      </c>
      <c r="C18" s="163" t="s">
        <v>134</v>
      </c>
      <c r="D18" s="69" t="s">
        <v>133</v>
      </c>
      <c r="E18" s="335">
        <f>'Neto_Aktivi(001)'!E18+'Neto_Aktivi(002)'!E18+'Neto_Aktivi(003)'!E18+'Neto_Aktivi(004)'!E18+'Neto_Aktivi(005)'!E18</f>
        <v>0</v>
      </c>
      <c r="F18" s="179">
        <f>'Neto_Aktivi(001)'!F18+'Neto_Aktivi(002)'!F18+'Neto_Aktivi(003)'!F18+'Neto_Aktivi(004)'!F18+'Neto_Aktivi(005)'!F18</f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335">
        <f>'Neto_Aktivi(001)'!E19+'Neto_Aktivi(002)'!E19+'Neto_Aktivi(003)'!E19+'Neto_Aktivi(004)'!E19+'Neto_Aktivi(005)'!E19</f>
        <v>0</v>
      </c>
      <c r="F19" s="179">
        <f>'Neto_Aktivi(001)'!F19+'Neto_Aktivi(002)'!F19+'Neto_Aktivi(003)'!F19+'Neto_Aktivi(004)'!F19+'Neto_Aktivi(005)'!F19</f>
        <v>373703.0678147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335">
        <f>IF(E18=0,0,E12/E18)</f>
        <v>0</v>
      </c>
      <c r="F20" s="179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336">
        <f>IF(E19=0,0,E17/E19)</f>
        <v>0</v>
      </c>
      <c r="F21" s="337">
        <f>IF(F19=0,0,F17/F19)</f>
        <v>1.0208935191004949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fitToHeight="1" fitToWidth="1"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25">
      <selection activeCell="F13" sqref="F13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10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40003577500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204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90" t="str">
        <f>Parametri!A15</f>
        <v>2003.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91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41" t="s">
        <v>11</v>
      </c>
      <c r="C11" s="445"/>
      <c r="D11" s="65" t="s">
        <v>12</v>
      </c>
      <c r="E11" s="65" t="s">
        <v>143</v>
      </c>
      <c r="F11" s="188" t="s">
        <v>144</v>
      </c>
      <c r="G11" s="65" t="s">
        <v>146</v>
      </c>
      <c r="H11" s="184" t="s">
        <v>145</v>
      </c>
      <c r="I11" s="26"/>
    </row>
    <row r="12" spans="2:9" ht="18" customHeight="1" thickBot="1">
      <c r="B12" s="443" t="s">
        <v>13</v>
      </c>
      <c r="C12" s="446"/>
      <c r="D12" s="29" t="s">
        <v>64</v>
      </c>
      <c r="E12" s="194" t="s">
        <v>63</v>
      </c>
      <c r="F12" s="29" t="s">
        <v>66</v>
      </c>
      <c r="G12" s="67" t="s">
        <v>166</v>
      </c>
      <c r="H12" s="189" t="s">
        <v>167</v>
      </c>
      <c r="I12" s="26"/>
    </row>
    <row r="13" spans="2:9" ht="16.5" customHeight="1">
      <c r="B13" s="195">
        <v>11000</v>
      </c>
      <c r="C13" s="196" t="s">
        <v>148</v>
      </c>
      <c r="D13" s="197"/>
      <c r="E13" s="198"/>
      <c r="F13" s="199"/>
      <c r="G13" s="200"/>
      <c r="H13" s="201"/>
      <c r="I13" s="31"/>
    </row>
    <row r="14" spans="2:9" ht="25.5" customHeight="1">
      <c r="B14" s="202">
        <v>11100</v>
      </c>
      <c r="C14" s="203" t="s">
        <v>149</v>
      </c>
      <c r="D14" s="204"/>
      <c r="E14" s="205"/>
      <c r="F14" s="206"/>
      <c r="G14" s="207"/>
      <c r="H14" s="208"/>
      <c r="I14" s="52"/>
    </row>
    <row r="15" spans="2:9" ht="14.25" customHeight="1">
      <c r="B15" s="202">
        <v>11110</v>
      </c>
      <c r="C15" s="209" t="s">
        <v>150</v>
      </c>
      <c r="D15" s="219">
        <v>11110</v>
      </c>
      <c r="E15" s="340">
        <f>'Portfelis(001-1)'!E25+'Portfelis(002-1)'!E20+'Portfelis(003-1)'!E20+'Portfelis(004-1)'!E20+'Portfelis(005-1)'!E20</f>
        <v>1471</v>
      </c>
      <c r="F15" s="340">
        <f>'Portfelis(001-1)'!F25+'Portfelis(002-1)'!F20+'Portfelis(003-1)'!F20+'Portfelis(004-1)'!F20+'Portfelis(005-1)'!F20</f>
        <v>155559.48</v>
      </c>
      <c r="G15" s="340">
        <f>'Portfelis(001-1)'!G25+'Portfelis(002-1)'!G20+'Portfelis(003-1)'!G20+'Portfelis(004-1)'!G20+'Portfelis(005-1)'!G20</f>
        <v>156725</v>
      </c>
      <c r="H15" s="341">
        <f>IF(G15=0,0,G15/'Aktivi_Saistibas(001)'!$F$19*100)</f>
        <v>50.51278249771165</v>
      </c>
      <c r="I15" s="53"/>
    </row>
    <row r="16" spans="2:9" ht="15.75" customHeight="1">
      <c r="B16" s="202">
        <v>11120</v>
      </c>
      <c r="C16" s="223" t="s">
        <v>155</v>
      </c>
      <c r="D16" s="219">
        <v>11120</v>
      </c>
      <c r="E16" s="340">
        <f>'Portfelis(001-1)'!E29+'Portfelis(002-1)'!E25+'Portfelis(003-1)'!E25+'Portfelis(004-1)'!E25+'Portfelis(005-1)'!E25</f>
        <v>165</v>
      </c>
      <c r="F16" s="340">
        <f>'Portfelis(001-1)'!F29+'Portfelis(002-1)'!F25+'Portfelis(003-1)'!F25+'Portfelis(004-1)'!F25+'Portfelis(005-1)'!F25</f>
        <v>20481</v>
      </c>
      <c r="G16" s="340">
        <f>'Portfelis(001-1)'!G29+'Portfelis(002-1)'!G25+'Portfelis(003-1)'!G25+'Portfelis(004-1)'!G25+'Portfelis(005-1)'!G25</f>
        <v>20531</v>
      </c>
      <c r="H16" s="342">
        <f>IF(G16=0,0,G16/'Aktivi_Saistibas(001)'!$F$19*100)</f>
        <v>6.617182564750474</v>
      </c>
      <c r="I16" s="31"/>
    </row>
    <row r="17" spans="2:9" ht="15">
      <c r="B17" s="202">
        <v>11130</v>
      </c>
      <c r="C17" s="223" t="s">
        <v>158</v>
      </c>
      <c r="D17" s="219">
        <v>11130</v>
      </c>
      <c r="E17" s="340">
        <f>'Portfelis(001-1)'!E32+'Portfelis(002-1)'!E28+'Portfelis(003-1)'!E30+'Portfelis(004-1)'!E30+'Portfelis(005-1)'!E30</f>
        <v>0</v>
      </c>
      <c r="F17" s="340">
        <f>'Portfelis(001-1)'!F32+'Portfelis(002-1)'!F28+'Portfelis(003-1)'!F30+'Portfelis(004-1)'!F30+'Portfelis(005-1)'!F30</f>
        <v>0</v>
      </c>
      <c r="G17" s="340">
        <f>'Portfelis(001-1)'!G32+'Portfelis(002-1)'!G28+'Portfelis(003-1)'!G30+'Portfelis(004-1)'!G30+'Portfelis(005-1)'!G30</f>
        <v>0</v>
      </c>
      <c r="H17" s="342">
        <f>IF(G17=0,0,G17/'Aktivi_Saistibas(001)'!$F$19*100)</f>
        <v>0</v>
      </c>
      <c r="I17" s="53"/>
    </row>
    <row r="18" spans="2:9" ht="15">
      <c r="B18" s="166"/>
      <c r="C18" s="161" t="s">
        <v>161</v>
      </c>
      <c r="D18" s="76">
        <v>11100</v>
      </c>
      <c r="E18" s="343">
        <f>SUM(E15:E17)</f>
        <v>1636</v>
      </c>
      <c r="F18" s="343">
        <f>SUM(F15:F17)</f>
        <v>176040.48</v>
      </c>
      <c r="G18" s="343">
        <f>SUM(G15:G17)</f>
        <v>177256</v>
      </c>
      <c r="H18" s="344">
        <f>IF(G18=0,0,G18/'Aktivi_Saistibas(001)'!$F$19*100)</f>
        <v>57.12996506246213</v>
      </c>
      <c r="I18" s="53"/>
    </row>
    <row r="19" spans="2:9" ht="25.5">
      <c r="B19" s="232">
        <v>11200</v>
      </c>
      <c r="C19" s="233" t="s">
        <v>162</v>
      </c>
      <c r="D19" s="240"/>
      <c r="E19" s="228"/>
      <c r="F19" s="228"/>
      <c r="G19" s="228"/>
      <c r="H19" s="234"/>
      <c r="I19" s="53"/>
    </row>
    <row r="20" spans="2:9" ht="14.25" customHeight="1">
      <c r="B20" s="202">
        <v>11210</v>
      </c>
      <c r="C20" s="209" t="s">
        <v>163</v>
      </c>
      <c r="D20" s="219">
        <v>11210</v>
      </c>
      <c r="E20" s="340">
        <f>'Portfelis(001-1)'!E37+'Portfelis(002-1)'!E33+'Portfelis(003-1)'!E37+'Portfelis(004-1)'!E37+'Portfelis(005-1)'!E37</f>
        <v>0</v>
      </c>
      <c r="F20" s="340">
        <f>'Portfelis(001-1)'!F37+'Portfelis(002-1)'!F33+'Portfelis(003-1)'!F37+'Portfelis(004-1)'!F37+'Portfelis(005-1)'!F37</f>
        <v>0</v>
      </c>
      <c r="G20" s="340">
        <f>'Portfelis(001-1)'!G37+'Portfelis(002-1)'!G33+'Portfelis(003-1)'!G37+'Portfelis(004-1)'!G37+'Portfelis(005-1)'!G37</f>
        <v>0</v>
      </c>
      <c r="H20" s="342">
        <f>IF(G20=0,0,G20/'Aktivi_Saistibas(001)'!$F$19*100)</f>
        <v>0</v>
      </c>
      <c r="I20" s="53"/>
    </row>
    <row r="21" spans="2:9" ht="12.75" customHeight="1">
      <c r="B21" s="202">
        <v>11220</v>
      </c>
      <c r="C21" s="209" t="s">
        <v>164</v>
      </c>
      <c r="D21" s="219">
        <v>11220</v>
      </c>
      <c r="E21" s="340">
        <f>'Portfelis(001-1)'!E40+'Portfelis(002-1)'!E36+'Portfelis(003-1)'!E42+'Portfelis(004-1)'!E42+'Portfelis(005-1)'!E42</f>
        <v>0</v>
      </c>
      <c r="F21" s="340">
        <f>'Portfelis(001-1)'!F40+'Portfelis(002-1)'!F36+'Portfelis(003-1)'!F42+'Portfelis(004-1)'!F42+'Portfelis(005-1)'!F42</f>
        <v>0</v>
      </c>
      <c r="G21" s="340">
        <f>'Portfelis(001-1)'!G40+'Portfelis(002-1)'!G36+'Portfelis(003-1)'!G42+'Portfelis(004-1)'!G42+'Portfelis(005-1)'!G42</f>
        <v>0</v>
      </c>
      <c r="H21" s="342">
        <f>IF(G21=0,0,G21/'Aktivi_Saistibas(001)'!$F$19*100)</f>
        <v>0</v>
      </c>
      <c r="I21" s="53"/>
    </row>
    <row r="22" spans="2:9" ht="13.5" customHeight="1">
      <c r="B22" s="166"/>
      <c r="C22" s="192" t="s">
        <v>165</v>
      </c>
      <c r="D22" s="76">
        <v>11200</v>
      </c>
      <c r="E22" s="343">
        <f>SUM(E20:E21)</f>
        <v>0</v>
      </c>
      <c r="F22" s="343">
        <f>SUM(F20:F21)</f>
        <v>0</v>
      </c>
      <c r="G22" s="343">
        <f>SUM(G20:G21)</f>
        <v>0</v>
      </c>
      <c r="H22" s="344">
        <f>IF(G22=0,0,G22/'Aktivi_Saistibas(001)'!$F$19*100)</f>
        <v>0</v>
      </c>
      <c r="I22" s="53"/>
    </row>
    <row r="23" spans="2:9" ht="12.75" customHeight="1">
      <c r="B23" s="202">
        <v>11300</v>
      </c>
      <c r="C23" s="203" t="s">
        <v>168</v>
      </c>
      <c r="D23" s="76">
        <v>11300</v>
      </c>
      <c r="E23" s="343">
        <f>'Portfelis(001-1)'!E46+'Portfelis(002-1)'!E42+'Portfelis(003-1)'!E50+'Portfelis(004-1)'!E50+'Portfelis(005-1)'!E50</f>
        <v>0</v>
      </c>
      <c r="F23" s="343">
        <f>'Portfelis(001-1)'!F46+'Portfelis(002-1)'!F42+'Portfelis(003-1)'!F50+'Portfelis(004-1)'!F50+'Portfelis(005-1)'!F50</f>
        <v>0</v>
      </c>
      <c r="G23" s="343">
        <f>'Portfelis(001-1)'!G46+'Portfelis(002-1)'!G42+'Portfelis(003-1)'!G50+'Portfelis(004-1)'!G50+'Portfelis(005-1)'!G50</f>
        <v>0</v>
      </c>
      <c r="H23" s="344">
        <f>IF(G23=0,0,G23/'Aktivi_Saistibas(001)'!$F$19*100)</f>
        <v>0</v>
      </c>
      <c r="I23" s="53"/>
    </row>
    <row r="24" spans="2:9" ht="15">
      <c r="B24" s="232">
        <v>11400</v>
      </c>
      <c r="C24" s="233" t="s">
        <v>81</v>
      </c>
      <c r="D24" s="76">
        <v>11400</v>
      </c>
      <c r="E24" s="343">
        <f>'Portfelis(001-1)'!E49+'Portfelis(002-1)'!E45+'Portfelis(003-1)'!E55+'Portfelis(004-1)'!E55+'Portfelis(005-1)'!E55</f>
        <v>0</v>
      </c>
      <c r="F24" s="343">
        <f>'Portfelis(001-1)'!F49+'Portfelis(002-1)'!F45+'Portfelis(003-1)'!F55+'Portfelis(004-1)'!F55+'Portfelis(005-1)'!F55</f>
        <v>0</v>
      </c>
      <c r="G24" s="343">
        <f>'Portfelis(001-1)'!G49+'Portfelis(002-1)'!G45+'Portfelis(003-1)'!G55+'Portfelis(004-1)'!G55+'Portfelis(005-1)'!G55</f>
        <v>0</v>
      </c>
      <c r="H24" s="344">
        <f>IF(G24=0,0,G24/'Aktivi_Saistibas(001)'!$F$19*100)</f>
        <v>0</v>
      </c>
      <c r="I24" s="53"/>
    </row>
    <row r="25" spans="2:9" ht="26.25" customHeight="1">
      <c r="B25" s="227"/>
      <c r="C25" s="253" t="s">
        <v>174</v>
      </c>
      <c r="D25" s="78">
        <v>11000</v>
      </c>
      <c r="E25" s="345">
        <f>E18+E22+E23+E24</f>
        <v>1636</v>
      </c>
      <c r="F25" s="345">
        <f>F18+F22+F23+F24</f>
        <v>176040.48</v>
      </c>
      <c r="G25" s="345">
        <f>G18+G22+G23+G24</f>
        <v>177256</v>
      </c>
      <c r="H25" s="346">
        <f>IF(G25=0,0,G25/'Aktivi_Saistibas(001)'!$F$19*100)</f>
        <v>57.12996506246213</v>
      </c>
      <c r="I25" s="53"/>
    </row>
    <row r="26" spans="2:9" ht="15">
      <c r="B26" s="232">
        <v>12000</v>
      </c>
      <c r="C26" s="252" t="s">
        <v>173</v>
      </c>
      <c r="D26" s="240"/>
      <c r="E26" s="228"/>
      <c r="F26" s="228"/>
      <c r="G26" s="228"/>
      <c r="H26" s="234"/>
      <c r="I26" s="53"/>
    </row>
    <row r="27" spans="2:9" ht="25.5">
      <c r="B27" s="202">
        <v>12100</v>
      </c>
      <c r="C27" s="203" t="s">
        <v>149</v>
      </c>
      <c r="D27" s="210"/>
      <c r="E27" s="212"/>
      <c r="F27" s="212"/>
      <c r="G27" s="212"/>
      <c r="H27" s="226"/>
      <c r="I27" s="53"/>
    </row>
    <row r="28" spans="2:9" ht="15.75" customHeight="1">
      <c r="B28" s="202">
        <v>12110</v>
      </c>
      <c r="C28" s="209" t="s">
        <v>155</v>
      </c>
      <c r="D28" s="219">
        <v>12110</v>
      </c>
      <c r="E28" s="340">
        <f>'Portfelis(001-1)'!E55+'Portfelis(002-1)'!E51+'Portfelis(003-1)'!E63+'Portfelis(004-1)'!E63+'Portfelis(005-1)'!E63</f>
        <v>0</v>
      </c>
      <c r="F28" s="340">
        <f>'Portfelis(001-1)'!F55+'Portfelis(002-1)'!F51+'Portfelis(003-1)'!F63+'Portfelis(004-1)'!F63+'Portfelis(005-1)'!F63</f>
        <v>0</v>
      </c>
      <c r="G28" s="340">
        <f>'Portfelis(001-1)'!G55+'Portfelis(002-1)'!G51+'Portfelis(003-1)'!G63+'Portfelis(004-1)'!G63+'Portfelis(005-1)'!G63</f>
        <v>0</v>
      </c>
      <c r="H28" s="342">
        <f>IF(G28=0,0,G28/'Aktivi_Saistibas(001)'!$F$19*100)</f>
        <v>0</v>
      </c>
      <c r="I28" s="53"/>
    </row>
    <row r="29" spans="2:9" ht="12.75" customHeight="1">
      <c r="B29" s="202">
        <v>12120</v>
      </c>
      <c r="C29" s="209" t="s">
        <v>184</v>
      </c>
      <c r="D29" s="254">
        <v>12120</v>
      </c>
      <c r="E29" s="340">
        <f>'Portfelis(001-1)'!E58+'Portfelis(002-1)'!E54+'Portfelis(003-1)'!E68+'Portfelis(004-1)'!E68+'Portfelis(005-1)'!E68</f>
        <v>0</v>
      </c>
      <c r="F29" s="340">
        <f>'Portfelis(001-1)'!F58+'Portfelis(002-1)'!F54+'Portfelis(003-1)'!F68+'Portfelis(004-1)'!F68+'Portfelis(005-1)'!F68</f>
        <v>0</v>
      </c>
      <c r="G29" s="340">
        <f>'Portfelis(001-1)'!G58+'Portfelis(002-1)'!G54+'Portfelis(003-1)'!G68+'Portfelis(004-1)'!G68+'Portfelis(005-1)'!G68</f>
        <v>0</v>
      </c>
      <c r="H29" s="342">
        <f>IF(G29=0,0,G29/'Aktivi_Saistibas(001)'!$F$19*100)</f>
        <v>0</v>
      </c>
      <c r="I29" s="53"/>
    </row>
    <row r="30" spans="2:9" ht="15">
      <c r="B30" s="166"/>
      <c r="C30" s="192" t="s">
        <v>175</v>
      </c>
      <c r="D30" s="76">
        <v>12100</v>
      </c>
      <c r="E30" s="343">
        <f>SUM(E28:E29)</f>
        <v>0</v>
      </c>
      <c r="F30" s="343">
        <f>SUM(F28:F29)</f>
        <v>0</v>
      </c>
      <c r="G30" s="343">
        <f>SUM(G28:G29)</f>
        <v>0</v>
      </c>
      <c r="H30" s="344">
        <f>IF(G30=0,0,G30/'Aktivi_Saistibas(001)'!$F$19*100)</f>
        <v>0</v>
      </c>
      <c r="I30" s="53"/>
    </row>
    <row r="31" spans="2:9" ht="25.5">
      <c r="B31" s="232">
        <v>12200</v>
      </c>
      <c r="C31" s="233" t="s">
        <v>162</v>
      </c>
      <c r="D31" s="240"/>
      <c r="E31" s="228"/>
      <c r="F31" s="228"/>
      <c r="G31" s="228"/>
      <c r="H31" s="234"/>
      <c r="I31" s="53"/>
    </row>
    <row r="32" spans="2:9" ht="15" customHeight="1">
      <c r="B32" s="202">
        <v>12210</v>
      </c>
      <c r="C32" s="209" t="s">
        <v>163</v>
      </c>
      <c r="D32" s="219">
        <v>12210</v>
      </c>
      <c r="E32" s="340">
        <f>'Portfelis(001-1)'!E63+'Portfelis(002-1)'!E59+'Portfelis(003-1)'!E75+'Portfelis(004-1)'!E75+'Portfelis(005-1)'!E75</f>
        <v>0</v>
      </c>
      <c r="F32" s="340">
        <f>'Portfelis(001-1)'!F63+'Portfelis(002-1)'!F59+'Portfelis(003-1)'!F75+'Portfelis(004-1)'!F75+'Portfelis(005-1)'!F75</f>
        <v>0</v>
      </c>
      <c r="G32" s="340">
        <f>'Portfelis(001-1)'!G63+'Portfelis(002-1)'!G59+'Portfelis(003-1)'!G75+'Portfelis(004-1)'!G75+'Portfelis(005-1)'!G75</f>
        <v>0</v>
      </c>
      <c r="H32" s="342">
        <f>IF(G32=0,0,G32/'Aktivi_Saistibas(001)'!$F$19*100)</f>
        <v>0</v>
      </c>
      <c r="I32" s="53"/>
    </row>
    <row r="33" spans="2:9" ht="12.75" customHeight="1">
      <c r="B33" s="202">
        <v>12220</v>
      </c>
      <c r="C33" s="209" t="s">
        <v>164</v>
      </c>
      <c r="D33" s="219">
        <v>12220</v>
      </c>
      <c r="E33" s="340">
        <f>'Portfelis(001-1)'!E66+'Portfelis(002-1)'!E62+'Portfelis(003-1)'!E80+'Portfelis(004-1)'!E80+'Portfelis(005-1)'!E80</f>
        <v>0</v>
      </c>
      <c r="F33" s="340">
        <f>'Portfelis(001-1)'!F66+'Portfelis(002-1)'!F62+'Portfelis(003-1)'!F80+'Portfelis(004-1)'!F80+'Portfelis(005-1)'!F80</f>
        <v>0</v>
      </c>
      <c r="G33" s="340">
        <f>'Portfelis(001-1)'!G66+'Portfelis(002-1)'!G62+'Portfelis(003-1)'!G80+'Portfelis(004-1)'!G80+'Portfelis(005-1)'!G80</f>
        <v>0</v>
      </c>
      <c r="H33" s="342">
        <f>IF(G33=0,0,G33/'Aktivi_Saistibas(001)'!$F$19*100)</f>
        <v>0</v>
      </c>
      <c r="I33" s="53"/>
    </row>
    <row r="34" spans="2:9" ht="15">
      <c r="B34" s="166"/>
      <c r="C34" s="192" t="s">
        <v>176</v>
      </c>
      <c r="D34" s="76">
        <v>12200</v>
      </c>
      <c r="E34" s="343">
        <f>SUM(E32:E33)</f>
        <v>0</v>
      </c>
      <c r="F34" s="343">
        <f>SUM(F32:F33)</f>
        <v>0</v>
      </c>
      <c r="G34" s="343">
        <f>SUM(G32:G33)</f>
        <v>0</v>
      </c>
      <c r="H34" s="344">
        <f>IF(G34=0,0,G34/'Aktivi_Saistibas(001)'!$F$19*100)</f>
        <v>0</v>
      </c>
      <c r="I34" s="53"/>
    </row>
    <row r="35" spans="2:9" ht="12.75" customHeight="1">
      <c r="B35" s="347">
        <v>12300</v>
      </c>
      <c r="C35" s="348" t="s">
        <v>168</v>
      </c>
      <c r="D35" s="76">
        <v>12300</v>
      </c>
      <c r="E35" s="343">
        <f>'Portfelis(001-1)'!E70+'Portfelis(002-1)'!E66+'Portfelis(003-1)'!E86+'Portfelis(004-1)'!E86+'Portfelis(005-1)'!E86</f>
        <v>0</v>
      </c>
      <c r="F35" s="343">
        <f>'Portfelis(001-1)'!F70+'Portfelis(002-1)'!F66+'Portfelis(003-1)'!F86+'Portfelis(004-1)'!F86+'Portfelis(005-1)'!F86</f>
        <v>0</v>
      </c>
      <c r="G35" s="343">
        <f>'Portfelis(001-1)'!G70+'Portfelis(002-1)'!G66+'Portfelis(003-1)'!G86+'Portfelis(004-1)'!G86+'Portfelis(005-1)'!G86</f>
        <v>0</v>
      </c>
      <c r="H35" s="344">
        <f>IF(G35=0,0,G35/'Aktivi_Saistibas(001)'!$F$19*100)</f>
        <v>0</v>
      </c>
      <c r="I35" s="53"/>
    </row>
    <row r="36" spans="2:9" ht="15">
      <c r="B36" s="347">
        <v>12400</v>
      </c>
      <c r="C36" s="348" t="s">
        <v>81</v>
      </c>
      <c r="D36" s="76">
        <v>12400</v>
      </c>
      <c r="E36" s="343">
        <f>'Portfelis(001-1)'!E75+'Portfelis(002-1)'!E72+'Portfelis(003-1)'!E91+'Portfelis(004-1)'!E91+'Portfelis(005-1)'!E91</f>
        <v>0</v>
      </c>
      <c r="F36" s="343">
        <f>'Portfelis(001-1)'!F75+'Portfelis(002-1)'!F72+'Portfelis(003-1)'!F91+'Portfelis(004-1)'!F91+'Portfelis(005-1)'!F91</f>
        <v>0</v>
      </c>
      <c r="G36" s="343">
        <f>'Portfelis(001-1)'!G75+'Portfelis(002-1)'!G72+'Portfelis(003-1)'!G91+'Portfelis(004-1)'!G91+'Portfelis(005-1)'!G91</f>
        <v>163</v>
      </c>
      <c r="H36" s="344">
        <f>IF(G36=0,0,G36/'Aktivi_Saistibas(001)'!$F$19*100)</f>
        <v>0.05253522760967937</v>
      </c>
      <c r="I36" s="53"/>
    </row>
    <row r="37" spans="2:9" ht="24" customHeight="1">
      <c r="B37" s="338"/>
      <c r="C37" s="339" t="s">
        <v>177</v>
      </c>
      <c r="D37" s="80">
        <v>12000</v>
      </c>
      <c r="E37" s="349">
        <f>E30+E34+E35+E36</f>
        <v>0</v>
      </c>
      <c r="F37" s="349">
        <f>F30+F34+F35+F36</f>
        <v>0</v>
      </c>
      <c r="G37" s="349">
        <f>G30+G34+G35+G36</f>
        <v>163</v>
      </c>
      <c r="H37" s="350">
        <f>IF(G37=0,0,G37/'Aktivi_Saistibas(001)'!$F$19*100)</f>
        <v>0.05253522760967937</v>
      </c>
      <c r="I37" s="53"/>
    </row>
    <row r="38" spans="2:9" ht="15">
      <c r="B38" s="232">
        <v>13000</v>
      </c>
      <c r="C38" s="233" t="s">
        <v>178</v>
      </c>
      <c r="D38" s="80">
        <v>13000</v>
      </c>
      <c r="E38" s="349">
        <f>'Portfelis(001-1)'!E85+'Portfelis(002-1)'!E82+'Portfelis(003-1)'!E99+'Portfelis(004-1)'!E99+'Portfelis(005-1)'!E99</f>
        <v>0</v>
      </c>
      <c r="F38" s="349">
        <f>'Portfelis(001-1)'!F85+'Portfelis(002-1)'!F82+'Portfelis(003-1)'!F99+'Portfelis(004-1)'!F99+'Portfelis(005-1)'!F99</f>
        <v>83500</v>
      </c>
      <c r="G38" s="349">
        <f>'Portfelis(001-1)'!G85+'Portfelis(002-1)'!G82+'Portfelis(003-1)'!G99+'Portfelis(004-1)'!G99+'Portfelis(005-1)'!G99</f>
        <v>83943.61</v>
      </c>
      <c r="H38" s="350">
        <f>IF(G38=0,0,G38/'Aktivi_Saistibas(001)'!$F$19*100)</f>
        <v>27.055194219191154</v>
      </c>
      <c r="I38" s="53"/>
    </row>
    <row r="39" spans="2:9" ht="26.25" thickBot="1">
      <c r="B39" s="186"/>
      <c r="C39" s="267" t="s">
        <v>181</v>
      </c>
      <c r="D39" s="79">
        <v>10000</v>
      </c>
      <c r="E39" s="351">
        <f>E25+E37+E38</f>
        <v>1636</v>
      </c>
      <c r="F39" s="351">
        <f>F25+F37+F38</f>
        <v>259540.48</v>
      </c>
      <c r="G39" s="351">
        <f>G25+G37+G38</f>
        <v>261362.61</v>
      </c>
      <c r="H39" s="352">
        <f>IF(G39=0,0,G39/'Aktivi_Saistibas(001)'!$F$19*100)</f>
        <v>84.23769450926295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91" t="s">
        <v>182</v>
      </c>
      <c r="C1" s="214"/>
      <c r="D1" s="229"/>
      <c r="E1" s="211"/>
      <c r="F1" s="211"/>
      <c r="G1" s="211"/>
      <c r="H1" s="268"/>
    </row>
    <row r="2" spans="1:8" ht="90" thickBot="1">
      <c r="A2" s="1"/>
      <c r="B2" s="441" t="s">
        <v>11</v>
      </c>
      <c r="C2" s="445"/>
      <c r="D2" s="65" t="s">
        <v>12</v>
      </c>
      <c r="E2" s="65" t="s">
        <v>143</v>
      </c>
      <c r="F2" s="188" t="s">
        <v>144</v>
      </c>
      <c r="G2" s="65" t="s">
        <v>146</v>
      </c>
      <c r="H2" s="184" t="s">
        <v>145</v>
      </c>
    </row>
    <row r="3" spans="1:8" ht="13.5" thickBot="1">
      <c r="A3" s="1"/>
      <c r="B3" s="443" t="s">
        <v>13</v>
      </c>
      <c r="C3" s="446"/>
      <c r="D3" s="67" t="s">
        <v>64</v>
      </c>
      <c r="E3" s="242" t="s">
        <v>66</v>
      </c>
      <c r="F3" s="67" t="s">
        <v>166</v>
      </c>
      <c r="G3" s="67" t="s">
        <v>167</v>
      </c>
      <c r="H3" s="189" t="s">
        <v>183</v>
      </c>
    </row>
    <row r="4" spans="1:8" ht="15" customHeight="1">
      <c r="A4" s="1"/>
      <c r="B4" s="195">
        <v>21000</v>
      </c>
      <c r="C4" s="196" t="s">
        <v>185</v>
      </c>
      <c r="D4" s="197"/>
      <c r="E4" s="246"/>
      <c r="F4" s="246"/>
      <c r="G4" s="246"/>
      <c r="H4" s="249"/>
    </row>
    <row r="5" spans="1:8" ht="27" customHeight="1">
      <c r="A5" s="1"/>
      <c r="B5" s="202">
        <v>21100</v>
      </c>
      <c r="C5" s="203" t="s">
        <v>149</v>
      </c>
      <c r="D5" s="204"/>
      <c r="E5" s="212"/>
      <c r="F5" s="212"/>
      <c r="G5" s="212"/>
      <c r="H5" s="226"/>
    </row>
    <row r="6" spans="1:8" ht="15.75" customHeight="1">
      <c r="A6" s="1"/>
      <c r="B6" s="202">
        <v>21110</v>
      </c>
      <c r="C6" s="209" t="s">
        <v>150</v>
      </c>
      <c r="D6" s="219">
        <v>21110</v>
      </c>
      <c r="E6" s="340">
        <f>'Portfelis(001-2)'!F9+'Portfelis(002-2)'!F10+'Portfelis(003-2)'!F11+'Portfelis(004-2)'!F11+'Portfelis(005-2)'!F11</f>
        <v>0</v>
      </c>
      <c r="F6" s="340">
        <f>'Portfelis(001-2)'!G9+'Portfelis(002-2)'!G10+'Portfelis(003-2)'!G11+'Portfelis(004-2)'!G11+'Portfelis(005-2)'!G11</f>
        <v>20106</v>
      </c>
      <c r="G6" s="340">
        <f>'Portfelis(001-2)'!H9+'Portfelis(002-2)'!H10+'Portfelis(003-2)'!H11+'Portfelis(004-2)'!H11+'Portfelis(005-2)'!H11</f>
        <v>20435</v>
      </c>
      <c r="H6" s="342">
        <f>IF(G6=0,0,G6/'Aktivi_Saistibas(001)'!$F$19*100)</f>
        <v>6.586241571802441</v>
      </c>
    </row>
    <row r="7" spans="1:8" ht="15" customHeight="1">
      <c r="A7" s="1"/>
      <c r="B7" s="202">
        <v>21120</v>
      </c>
      <c r="C7" s="223" t="s">
        <v>155</v>
      </c>
      <c r="D7" s="219">
        <v>21120</v>
      </c>
      <c r="E7" s="340">
        <f>'Portfelis(001-2)'!F22+'Portfelis(002-2)'!F16+'Portfelis(003-2)'!F16+'Portfelis(004-2)'!F16+'Portfelis(005-2)'!F16</f>
        <v>106</v>
      </c>
      <c r="F7" s="340">
        <f>'Portfelis(001-2)'!G22+'Portfelis(002-2)'!G16+'Portfelis(003-2)'!G16+'Portfelis(004-2)'!G16+'Portfelis(005-2)'!G16</f>
        <v>70602.01</v>
      </c>
      <c r="G7" s="340">
        <f>'Portfelis(001-2)'!H22+'Portfelis(002-2)'!H16+'Portfelis(003-2)'!H16+'Portfelis(004-2)'!H16+'Portfelis(005-2)'!H16</f>
        <v>72047</v>
      </c>
      <c r="H7" s="342">
        <f>IF(G7=0,0,G7/'Aktivi_Saistibas(001)'!$F$19*100)</f>
        <v>23.220892905488157</v>
      </c>
    </row>
    <row r="8" spans="1:8" ht="14.25" customHeight="1">
      <c r="A8" s="1"/>
      <c r="B8" s="202">
        <v>21130</v>
      </c>
      <c r="C8" s="223" t="s">
        <v>158</v>
      </c>
      <c r="D8" s="219">
        <v>21130</v>
      </c>
      <c r="E8" s="340">
        <f>'Portfelis(001-2)'!F25+'Portfelis(002-2)'!F19+'Portfelis(003-2)'!F21+'Portfelis(004-2)'!F21+'Portfelis(005-2)'!F21</f>
        <v>0</v>
      </c>
      <c r="F8" s="340">
        <f>'Portfelis(001-2)'!G25+'Portfelis(002-2)'!G19+'Portfelis(003-2)'!G21+'Portfelis(004-2)'!G21+'Portfelis(005-2)'!G21</f>
        <v>0</v>
      </c>
      <c r="G8" s="340">
        <f>'Portfelis(001-2)'!H25+'Portfelis(002-2)'!H19+'Portfelis(003-2)'!H21+'Portfelis(004-2)'!H21+'Portfelis(005-2)'!H21</f>
        <v>0</v>
      </c>
      <c r="H8" s="342">
        <f>IF(G8=0,0,G8/'Aktivi_Saistibas(001)'!$F$19*100)</f>
        <v>0</v>
      </c>
    </row>
    <row r="9" spans="1:8" ht="11.25" customHeight="1">
      <c r="A9" s="1"/>
      <c r="B9" s="166"/>
      <c r="C9" s="161" t="s">
        <v>187</v>
      </c>
      <c r="D9" s="76">
        <v>21000</v>
      </c>
      <c r="E9" s="343">
        <f>SUM(E6:E8)</f>
        <v>106</v>
      </c>
      <c r="F9" s="343">
        <f>SUM(F6:F8)</f>
        <v>90708.01</v>
      </c>
      <c r="G9" s="343">
        <f>SUM(G6:G8)</f>
        <v>92482</v>
      </c>
      <c r="H9" s="344">
        <f>IF(G9=0,0,G9/'Aktivi_Saistibas(001)'!$F$19*100)</f>
        <v>29.807134477290596</v>
      </c>
    </row>
    <row r="10" spans="1:8" ht="15" customHeight="1">
      <c r="A10" s="1"/>
      <c r="B10" s="232">
        <v>21200</v>
      </c>
      <c r="C10" s="233" t="s">
        <v>162</v>
      </c>
      <c r="D10" s="240"/>
      <c r="E10" s="228"/>
      <c r="F10" s="228"/>
      <c r="G10" s="228"/>
      <c r="H10" s="234"/>
    </row>
    <row r="11" spans="1:8" ht="16.5" customHeight="1">
      <c r="A11" s="1"/>
      <c r="B11" s="202">
        <v>21210</v>
      </c>
      <c r="C11" s="209" t="s">
        <v>163</v>
      </c>
      <c r="D11" s="219">
        <v>21210</v>
      </c>
      <c r="E11" s="340">
        <f>'Portfelis(001-2)'!F32+'Portfelis(002-2)'!F24+'Portfelis(003-2)'!F28+'Portfelis(004-2)'!F28+'Portfelis(005-2)'!F28</f>
        <v>2384</v>
      </c>
      <c r="F11" s="340">
        <f>'Portfelis(001-2)'!G32+'Portfelis(002-2)'!G24+'Portfelis(003-2)'!G28+'Portfelis(004-2)'!G28+'Portfelis(005-2)'!G28</f>
        <v>3972.62</v>
      </c>
      <c r="G11" s="340">
        <f>'Portfelis(001-2)'!H32+'Portfelis(002-2)'!H24+'Portfelis(003-2)'!H28+'Portfelis(004-2)'!H28+'Portfelis(005-2)'!H28</f>
        <v>3868</v>
      </c>
      <c r="H11" s="342">
        <f>IF(G11=0,0,G11/'Aktivi_Saistibas(001)'!$F$19*100)</f>
        <v>1.2466641741977904</v>
      </c>
    </row>
    <row r="12" spans="1:8" ht="15.75" customHeight="1">
      <c r="A12" s="1"/>
      <c r="B12" s="202">
        <v>21220</v>
      </c>
      <c r="C12" s="209" t="s">
        <v>164</v>
      </c>
      <c r="D12" s="219">
        <v>21220</v>
      </c>
      <c r="E12" s="340">
        <f>'Portfelis(001-2)'!F35+'Portfelis(002-2)'!F27+'Portfelis(003-2)'!F33+'Portfelis(004-2)'!F33+'Portfelis(005-2)'!F33</f>
        <v>0</v>
      </c>
      <c r="F12" s="340">
        <f>'Portfelis(001-2)'!G35+'Portfelis(002-2)'!G27+'Portfelis(003-2)'!G33+'Portfelis(004-2)'!G33+'Portfelis(005-2)'!G33</f>
        <v>0</v>
      </c>
      <c r="G12" s="340">
        <f>'Portfelis(001-2)'!H35+'Portfelis(002-2)'!H27+'Portfelis(003-2)'!H33+'Portfelis(004-2)'!H33+'Portfelis(005-2)'!H33</f>
        <v>0</v>
      </c>
      <c r="H12" s="342">
        <f>IF(G12=0,0,G12/'Aktivi_Saistibas(001)'!$F$19*100)</f>
        <v>0</v>
      </c>
    </row>
    <row r="13" spans="1:8" ht="12.75">
      <c r="A13" s="1"/>
      <c r="B13" s="166"/>
      <c r="C13" s="192" t="s">
        <v>188</v>
      </c>
      <c r="D13" s="76">
        <v>21200</v>
      </c>
      <c r="E13" s="343">
        <f>SUM(E11:E12)</f>
        <v>2384</v>
      </c>
      <c r="F13" s="343">
        <f>SUM(F11:F12)</f>
        <v>3972.62</v>
      </c>
      <c r="G13" s="343">
        <f>SUM(G11:G12)</f>
        <v>3868</v>
      </c>
      <c r="H13" s="344">
        <f>IF(G13=0,0,G13/'Aktivi_Saistibas(001)'!$F$19*100)</f>
        <v>1.2466641741977904</v>
      </c>
    </row>
    <row r="14" spans="1:8" ht="15.75" customHeight="1">
      <c r="A14" s="1"/>
      <c r="B14" s="202">
        <v>21300</v>
      </c>
      <c r="C14" s="203" t="s">
        <v>168</v>
      </c>
      <c r="D14" s="76">
        <v>21300</v>
      </c>
      <c r="E14" s="343">
        <f>'Portfelis(001-2)'!F39+'Portfelis(002-2)'!F31+'Portfelis(003-2)'!F39+'Portfelis(004-2)'!F39+'Portfelis(005-2)'!F39</f>
        <v>0</v>
      </c>
      <c r="F14" s="343">
        <f>'Portfelis(001-2)'!G39+'Portfelis(002-2)'!G31+'Portfelis(003-2)'!G39+'Portfelis(004-2)'!G39+'Portfelis(005-2)'!G39</f>
        <v>0</v>
      </c>
      <c r="G14" s="343">
        <f>'Portfelis(001-2)'!H39+'Portfelis(002-2)'!H31+'Portfelis(003-2)'!H39+'Portfelis(004-2)'!H39+'Portfelis(005-2)'!H39</f>
        <v>0</v>
      </c>
      <c r="H14" s="344">
        <f>IF(G14=0,0,G14/'Aktivi_Saistibas(001)'!$F$19*100)</f>
        <v>0</v>
      </c>
    </row>
    <row r="15" spans="1:8" ht="12.75">
      <c r="A15" s="1"/>
      <c r="B15" s="232">
        <v>21400</v>
      </c>
      <c r="C15" s="233" t="s">
        <v>81</v>
      </c>
      <c r="D15" s="76">
        <v>21400</v>
      </c>
      <c r="E15" s="343">
        <f>'Portfelis(001-2)'!F42+'Portfelis(002-2)'!F34+'Portfelis(003-2)'!F44+'Portfelis(004-2)'!F44+'Portfelis(005-2)'!F44</f>
        <v>0</v>
      </c>
      <c r="F15" s="343">
        <f>'Portfelis(001-2)'!G42+'Portfelis(002-2)'!G34+'Portfelis(003-2)'!G44+'Portfelis(004-2)'!G44+'Portfelis(005-2)'!G44</f>
        <v>0</v>
      </c>
      <c r="G15" s="343">
        <f>'Portfelis(001-2)'!H42+'Portfelis(002-2)'!H34+'Portfelis(003-2)'!H44+'Portfelis(004-2)'!H44+'Portfelis(005-2)'!H44</f>
        <v>0</v>
      </c>
      <c r="H15" s="344">
        <f>IF(G15=0,0,G15/'Aktivi_Saistibas(001)'!$F$19*100)</f>
        <v>0</v>
      </c>
    </row>
    <row r="16" spans="1:8" ht="24" customHeight="1">
      <c r="A16" s="1"/>
      <c r="B16" s="185"/>
      <c r="C16" s="253" t="s">
        <v>189</v>
      </c>
      <c r="D16" s="78">
        <v>21000</v>
      </c>
      <c r="E16" s="345">
        <f>E9+E13+E14+E15</f>
        <v>2490</v>
      </c>
      <c r="F16" s="345">
        <f>F9+F13+F14+F15</f>
        <v>94680.62999999999</v>
      </c>
      <c r="G16" s="345">
        <f>G9+G13+G14+G15</f>
        <v>96350</v>
      </c>
      <c r="H16" s="353">
        <f>IF(G16=0,0,G16/'Aktivi_Saistibas(001)'!$F$19*100)</f>
        <v>31.05379865148839</v>
      </c>
    </row>
    <row r="17" spans="1:8" ht="24.75" customHeight="1">
      <c r="A17" s="1"/>
      <c r="B17" s="202">
        <v>22000</v>
      </c>
      <c r="C17" s="252" t="s">
        <v>190</v>
      </c>
      <c r="D17" s="355"/>
      <c r="E17" s="285"/>
      <c r="F17" s="285"/>
      <c r="G17" s="285"/>
      <c r="H17" s="294"/>
    </row>
    <row r="18" spans="1:8" ht="28.5" customHeight="1">
      <c r="A18" s="1"/>
      <c r="B18" s="202">
        <v>22100</v>
      </c>
      <c r="C18" s="203" t="s">
        <v>149</v>
      </c>
      <c r="D18" s="204"/>
      <c r="E18" s="285"/>
      <c r="F18" s="285"/>
      <c r="G18" s="285"/>
      <c r="H18" s="294"/>
    </row>
    <row r="19" spans="1:8" ht="14.25" customHeight="1">
      <c r="A19" s="1"/>
      <c r="B19" s="202">
        <v>22110</v>
      </c>
      <c r="C19" s="209" t="s">
        <v>150</v>
      </c>
      <c r="D19" s="219">
        <v>22110</v>
      </c>
      <c r="E19" s="340">
        <f>'Portfelis(001-2)'!F51+'Portfelis(002-2)'!F42+'Portfelis(003-2)'!F55+'Portfelis(004-2)'!F55+'Portfelis(005-2)'!F55</f>
        <v>0</v>
      </c>
      <c r="F19" s="340">
        <f>'Portfelis(001-2)'!G51+'Portfelis(002-2)'!G42+'Portfelis(003-2)'!G55+'Portfelis(004-2)'!G55+'Portfelis(005-2)'!G55</f>
        <v>0</v>
      </c>
      <c r="G19" s="340">
        <f>'Portfelis(001-2)'!H51+'Portfelis(002-2)'!H42+'Portfelis(003-2)'!H55+'Portfelis(004-2)'!H55+'Portfelis(005-2)'!H55</f>
        <v>0</v>
      </c>
      <c r="H19" s="342">
        <f>IF(G19=0,0,G19/'Aktivi_Saistibas(001)'!$F$19*100)</f>
        <v>0</v>
      </c>
    </row>
    <row r="20" spans="1:8" ht="14.25" customHeight="1">
      <c r="A20" s="1"/>
      <c r="B20" s="202">
        <v>22120</v>
      </c>
      <c r="C20" s="209" t="s">
        <v>155</v>
      </c>
      <c r="D20" s="219">
        <v>22120</v>
      </c>
      <c r="E20" s="340">
        <f>'Portfelis(001-2)'!F54+'Portfelis(002-2)'!F45+'Portfelis(003-2)'!F60+'Portfelis(004-2)'!F60+'Portfelis(005-2)'!F60</f>
        <v>0</v>
      </c>
      <c r="F20" s="340">
        <f>'Portfelis(001-2)'!G54+'Portfelis(002-2)'!G45+'Portfelis(003-2)'!G60+'Portfelis(004-2)'!G60+'Portfelis(005-2)'!G60</f>
        <v>0</v>
      </c>
      <c r="G20" s="340">
        <f>'Portfelis(001-2)'!H54+'Portfelis(002-2)'!H45+'Portfelis(003-2)'!H60+'Portfelis(004-2)'!H60+'Portfelis(005-2)'!H60</f>
        <v>0</v>
      </c>
      <c r="H20" s="342">
        <f>IF(G20=0,0,G20/'Aktivi_Saistibas(001)'!$F$19*100)</f>
        <v>0</v>
      </c>
    </row>
    <row r="21" spans="1:8" ht="16.5" customHeight="1">
      <c r="A21" s="1"/>
      <c r="B21" s="202">
        <v>22130</v>
      </c>
      <c r="C21" s="209" t="s">
        <v>158</v>
      </c>
      <c r="D21" s="219">
        <v>22130</v>
      </c>
      <c r="E21" s="340">
        <f>'Portfelis(001-2)'!F57+'Portfelis(002-2)'!F48+'Portfelis(003-2)'!F65+'Portfelis(004-2)'!F65+'Portfelis(005-2)'!F65</f>
        <v>0</v>
      </c>
      <c r="F21" s="340">
        <f>'Portfelis(001-2)'!G57+'Portfelis(002-2)'!G48+'Portfelis(003-2)'!G65+'Portfelis(004-2)'!G65+'Portfelis(005-2)'!G65</f>
        <v>0</v>
      </c>
      <c r="G21" s="340">
        <f>'Portfelis(001-2)'!H57+'Portfelis(002-2)'!H48+'Portfelis(003-2)'!H65+'Portfelis(004-2)'!H65+'Portfelis(005-2)'!H65</f>
        <v>0</v>
      </c>
      <c r="H21" s="342">
        <f>IF(G21=0,0,G21/'Aktivi_Saistibas(001)'!$F$19*100)</f>
        <v>0</v>
      </c>
    </row>
    <row r="22" spans="1:8" ht="12.75">
      <c r="A22" s="1"/>
      <c r="B22" s="166"/>
      <c r="C22" s="192" t="s">
        <v>191</v>
      </c>
      <c r="D22" s="76">
        <v>22100</v>
      </c>
      <c r="E22" s="343">
        <f>SUM(E19:E21)</f>
        <v>0</v>
      </c>
      <c r="F22" s="343">
        <f>SUM(F19:F21)</f>
        <v>0</v>
      </c>
      <c r="G22" s="343">
        <f>SUM(G19:G21)</f>
        <v>0</v>
      </c>
      <c r="H22" s="344">
        <f>IF(G22=0,0,G22/'Aktivi_Saistibas(001)'!$F$19*100)</f>
        <v>0</v>
      </c>
    </row>
    <row r="23" spans="1:8" ht="15.75" customHeight="1">
      <c r="A23" s="1"/>
      <c r="B23" s="232">
        <v>22200</v>
      </c>
      <c r="C23" s="233" t="s">
        <v>162</v>
      </c>
      <c r="D23" s="240"/>
      <c r="E23" s="296"/>
      <c r="F23" s="296"/>
      <c r="G23" s="296"/>
      <c r="H23" s="297"/>
    </row>
    <row r="24" spans="1:8" ht="17.25" customHeight="1">
      <c r="A24" s="1"/>
      <c r="B24" s="202">
        <v>22210</v>
      </c>
      <c r="C24" s="209" t="s">
        <v>163</v>
      </c>
      <c r="D24" s="219">
        <v>22210</v>
      </c>
      <c r="E24" s="340">
        <f>'Portfelis(001-2)'!F62+'Portfelis(002-2)'!F53+'Portfelis(003-2)'!F72+'Portfelis(004-2)'!F72+'Portfelis(005-2)'!F72</f>
        <v>0</v>
      </c>
      <c r="F24" s="340">
        <f>'Portfelis(001-2)'!G62+'Portfelis(002-2)'!G53+'Portfelis(003-2)'!G72+'Portfelis(004-2)'!G72+'Portfelis(005-2)'!G72</f>
        <v>0</v>
      </c>
      <c r="G24" s="340">
        <f>'Portfelis(001-2)'!H62+'Portfelis(002-2)'!H53+'Portfelis(003-2)'!H72+'Portfelis(004-2)'!H72+'Portfelis(005-2)'!H72</f>
        <v>0</v>
      </c>
      <c r="H24" s="342">
        <f>IF(G24=0,0,G24/'Aktivi_Saistibas(001)'!$F$19*100)</f>
        <v>0</v>
      </c>
    </row>
    <row r="25" spans="1:8" ht="15.75" customHeight="1">
      <c r="A25" s="1"/>
      <c r="B25" s="202">
        <v>22220</v>
      </c>
      <c r="C25" s="209" t="s">
        <v>164</v>
      </c>
      <c r="D25" s="219">
        <v>22220</v>
      </c>
      <c r="E25" s="340">
        <f>'Portfelis(001-2)'!F65+'Portfelis(002-2)'!F56+'Portfelis(003-2)'!F77+'Portfelis(004-2)'!F77+'Portfelis(005-2)'!F77</f>
        <v>0</v>
      </c>
      <c r="F25" s="340">
        <f>'Portfelis(001-2)'!G65+'Portfelis(002-2)'!G56+'Portfelis(003-2)'!G77+'Portfelis(004-2)'!G77+'Portfelis(005-2)'!G77</f>
        <v>0</v>
      </c>
      <c r="G25" s="340">
        <f>'Portfelis(001-2)'!H65+'Portfelis(002-2)'!H56+'Portfelis(003-2)'!H77+'Portfelis(004-2)'!H77+'Portfelis(005-2)'!H77</f>
        <v>0</v>
      </c>
      <c r="H25" s="342">
        <f>IF(G25=0,0,G25/'Aktivi_Saistibas(001)'!$F$19*100)</f>
        <v>0</v>
      </c>
    </row>
    <row r="26" spans="1:8" ht="12.75">
      <c r="A26" s="1"/>
      <c r="B26" s="166"/>
      <c r="C26" s="192" t="s">
        <v>188</v>
      </c>
      <c r="D26" s="76">
        <v>22200</v>
      </c>
      <c r="E26" s="343">
        <f>SUM(E24:E25)</f>
        <v>0</v>
      </c>
      <c r="F26" s="343">
        <f>SUM(F24:F25)</f>
        <v>0</v>
      </c>
      <c r="G26" s="343">
        <f>SUM(G24:G25)</f>
        <v>0</v>
      </c>
      <c r="H26" s="344">
        <f>IF(G26=0,0,G26/'Aktivi_Saistibas(001)'!$F$19*100)</f>
        <v>0</v>
      </c>
    </row>
    <row r="27" spans="1:8" ht="15" customHeight="1">
      <c r="A27" s="1"/>
      <c r="B27" s="202">
        <v>22300</v>
      </c>
      <c r="C27" s="203" t="s">
        <v>168</v>
      </c>
      <c r="D27" s="76">
        <v>22300</v>
      </c>
      <c r="E27" s="343">
        <f>'Portfelis(001-2)'!F69+'Portfelis(002-2)'!F60+'Portfelis(003-2)'!F83+'Portfelis(004-2)'!F83+'Portfelis(005-2)'!F83</f>
        <v>0</v>
      </c>
      <c r="F27" s="343">
        <f>'Portfelis(001-2)'!G69+'Portfelis(002-2)'!G60+'Portfelis(003-2)'!G83+'Portfelis(004-2)'!G83+'Portfelis(005-2)'!G83</f>
        <v>0</v>
      </c>
      <c r="G27" s="343">
        <f>'Portfelis(001-2)'!H69+'Portfelis(002-2)'!H60+'Portfelis(003-2)'!H83+'Portfelis(004-2)'!H83+'Portfelis(005-2)'!H83</f>
        <v>0</v>
      </c>
      <c r="H27" s="344">
        <f>IF(G27=0,0,G27/'Aktivi_Saistibas(001)'!$F$19*100)</f>
        <v>0</v>
      </c>
    </row>
    <row r="28" spans="1:8" ht="12.75">
      <c r="A28" s="1"/>
      <c r="B28" s="232">
        <v>22400</v>
      </c>
      <c r="C28" s="233" t="s">
        <v>81</v>
      </c>
      <c r="D28" s="76">
        <v>22400</v>
      </c>
      <c r="E28" s="343">
        <f>'Portfelis(001-2)'!F72+'Portfelis(002-2)'!F63+'Portfelis(003-2)'!F88+'Portfelis(004-2)'!F88+'Portfelis(005-2)'!F88</f>
        <v>0</v>
      </c>
      <c r="F28" s="343">
        <f>'Portfelis(001-2)'!G72+'Portfelis(002-2)'!G63+'Portfelis(003-2)'!G88+'Portfelis(004-2)'!G88+'Portfelis(005-2)'!G88</f>
        <v>0</v>
      </c>
      <c r="G28" s="343">
        <f>'Portfelis(001-2)'!H72+'Portfelis(002-2)'!H63+'Portfelis(003-2)'!H88+'Portfelis(004-2)'!H88+'Portfelis(005-2)'!H88</f>
        <v>0</v>
      </c>
      <c r="H28" s="344">
        <f>IF(G28=0,0,G28/'Aktivi_Saistibas(001)'!$F$19*100)</f>
        <v>0</v>
      </c>
    </row>
    <row r="29" spans="1:8" ht="27.75" customHeight="1">
      <c r="A29" s="1"/>
      <c r="B29" s="185"/>
      <c r="C29" s="193" t="s">
        <v>192</v>
      </c>
      <c r="D29" s="78">
        <v>22000</v>
      </c>
      <c r="E29" s="345">
        <f>E22+E26+E27+E28</f>
        <v>0</v>
      </c>
      <c r="F29" s="345">
        <f>F22+F26+F27+F28</f>
        <v>0</v>
      </c>
      <c r="G29" s="345">
        <f>G22+G26+G27+G28</f>
        <v>0</v>
      </c>
      <c r="H29" s="353">
        <f>IF(G29=0,0,G29/'Aktivi_Saistibas(001)'!$F$19*100)</f>
        <v>0</v>
      </c>
    </row>
    <row r="30" spans="1:8" ht="12.75">
      <c r="A30" s="1"/>
      <c r="B30" s="202">
        <v>23000</v>
      </c>
      <c r="C30" s="300" t="s">
        <v>193</v>
      </c>
      <c r="D30" s="240"/>
      <c r="E30" s="228"/>
      <c r="F30" s="228"/>
      <c r="G30" s="228"/>
      <c r="H30" s="234"/>
    </row>
    <row r="31" spans="1:8" ht="25.5">
      <c r="A31" s="1"/>
      <c r="B31" s="202">
        <v>23100</v>
      </c>
      <c r="C31" s="203" t="s">
        <v>149</v>
      </c>
      <c r="D31" s="210"/>
      <c r="E31" s="212"/>
      <c r="F31" s="212"/>
      <c r="G31" s="212"/>
      <c r="H31" s="226"/>
    </row>
    <row r="32" spans="1:8" ht="12.75">
      <c r="A32" s="1"/>
      <c r="B32" s="202">
        <v>23110</v>
      </c>
      <c r="C32" s="209" t="s">
        <v>150</v>
      </c>
      <c r="D32" s="219">
        <v>23110</v>
      </c>
      <c r="E32" s="340">
        <f>'Portfelis(001-2)'!F80+'Portfelis(002-2)'!F71+'Portfelis(003-2)'!F99+'Portfelis(004-2)'!F99+'Portfelis(005-2)'!F99</f>
        <v>0</v>
      </c>
      <c r="F32" s="340">
        <f>'Portfelis(001-2)'!G80+'Portfelis(002-2)'!G71+'Portfelis(003-2)'!G99+'Portfelis(004-2)'!G99+'Portfelis(005-2)'!G99</f>
        <v>0</v>
      </c>
      <c r="G32" s="340">
        <f>'Portfelis(001-2)'!H80+'Portfelis(002-2)'!H71+'Portfelis(003-2)'!H99+'Portfelis(004-2)'!H99+'Portfelis(005-2)'!H99</f>
        <v>0</v>
      </c>
      <c r="H32" s="342">
        <f>IF(G32=0,0,G32/'Aktivi_Saistibas(001)'!$F$19*100)</f>
        <v>0</v>
      </c>
    </row>
    <row r="33" spans="1:8" ht="12.75">
      <c r="A33" s="1"/>
      <c r="B33" s="202">
        <v>23120</v>
      </c>
      <c r="C33" s="209" t="s">
        <v>155</v>
      </c>
      <c r="D33" s="219">
        <v>23120</v>
      </c>
      <c r="E33" s="340">
        <f>'Portfelis(001-2)'!F83+'Portfelis(002-2)'!F74+'Portfelis(003-2)'!F104+'Portfelis(004-2)'!F104+'Portfelis(005-2)'!F104</f>
        <v>0</v>
      </c>
      <c r="F33" s="340">
        <f>'Portfelis(001-2)'!G83+'Portfelis(002-2)'!G74+'Portfelis(003-2)'!G104+'Portfelis(004-2)'!G104+'Portfelis(005-2)'!G104</f>
        <v>0</v>
      </c>
      <c r="G33" s="340">
        <f>'Portfelis(001-2)'!H83+'Portfelis(002-2)'!H74+'Portfelis(003-2)'!H104+'Portfelis(004-2)'!H104+'Portfelis(005-2)'!H104</f>
        <v>0</v>
      </c>
      <c r="H33" s="342">
        <f>IF(G33=0,0,G33/'Aktivi_Saistibas(001)'!$F$19*100)</f>
        <v>0</v>
      </c>
    </row>
    <row r="34" spans="1:8" ht="12.75">
      <c r="A34" s="1"/>
      <c r="B34" s="202">
        <v>23130</v>
      </c>
      <c r="C34" s="209" t="s">
        <v>158</v>
      </c>
      <c r="D34" s="219">
        <v>23130</v>
      </c>
      <c r="E34" s="340">
        <f>'Portfelis(001-2)'!F86+'Portfelis(002-2)'!F77+'Portfelis(003-2)'!F109+'Portfelis(004-2)'!F109+'Portfelis(005-2)'!F109</f>
        <v>0</v>
      </c>
      <c r="F34" s="340">
        <f>'Portfelis(001-2)'!G86+'Portfelis(002-2)'!G77+'Portfelis(003-2)'!G109+'Portfelis(004-2)'!G109+'Portfelis(005-2)'!G109</f>
        <v>0</v>
      </c>
      <c r="G34" s="340">
        <f>'Portfelis(001-2)'!H86+'Portfelis(002-2)'!H77+'Portfelis(003-2)'!H109+'Portfelis(004-2)'!H109+'Portfelis(005-2)'!H109</f>
        <v>0</v>
      </c>
      <c r="H34" s="342">
        <f>IF(G34=0,0,G34/'Aktivi_Saistibas(001)'!$F$19*100)</f>
        <v>0</v>
      </c>
    </row>
    <row r="35" spans="1:8" ht="12.75">
      <c r="A35" s="1"/>
      <c r="B35" s="166"/>
      <c r="C35" s="192" t="s">
        <v>194</v>
      </c>
      <c r="D35" s="76">
        <v>23100</v>
      </c>
      <c r="E35" s="343">
        <f>SUM(E32:E34)</f>
        <v>0</v>
      </c>
      <c r="F35" s="343">
        <f>SUM(F32:F34)</f>
        <v>0</v>
      </c>
      <c r="G35" s="343">
        <f>SUM(G32:G34)</f>
        <v>0</v>
      </c>
      <c r="H35" s="344">
        <f>IF(G35=0,0,G35/'Aktivi_Saistibas(001)'!$F$19*100)</f>
        <v>0</v>
      </c>
    </row>
    <row r="36" spans="1:8" ht="13.5" customHeight="1">
      <c r="A36" s="1"/>
      <c r="B36" s="232">
        <v>23200</v>
      </c>
      <c r="C36" s="233" t="s">
        <v>162</v>
      </c>
      <c r="D36" s="240"/>
      <c r="E36" s="228"/>
      <c r="F36" s="228"/>
      <c r="G36" s="228"/>
      <c r="H36" s="234"/>
    </row>
    <row r="37" spans="1:8" ht="12.75">
      <c r="A37" s="1"/>
      <c r="B37" s="202">
        <v>23210</v>
      </c>
      <c r="C37" s="209" t="s">
        <v>163</v>
      </c>
      <c r="D37" s="219">
        <v>23210</v>
      </c>
      <c r="E37" s="340">
        <f>'Portfelis(001-2)'!F91+'Portfelis(002-2)'!F82+'Portfelis(003-2)'!F116+'Portfelis(004-2)'!F116+'Portfelis(005-2)'!F116</f>
        <v>0</v>
      </c>
      <c r="F37" s="340">
        <f>'Portfelis(001-2)'!G91+'Portfelis(002-2)'!G82+'Portfelis(003-2)'!G116+'Portfelis(004-2)'!G116+'Portfelis(005-2)'!G116</f>
        <v>0</v>
      </c>
      <c r="G37" s="340">
        <f>'Portfelis(001-2)'!H91+'Portfelis(002-2)'!H82+'Portfelis(003-2)'!H116+'Portfelis(004-2)'!H116+'Portfelis(005-2)'!H116</f>
        <v>0</v>
      </c>
      <c r="H37" s="342">
        <f>IF(G37=0,0,G37/'Aktivi_Saistibas(001)'!$F$19*100)</f>
        <v>0</v>
      </c>
    </row>
    <row r="38" spans="1:8" ht="12.75">
      <c r="A38" s="1"/>
      <c r="B38" s="202">
        <v>23220</v>
      </c>
      <c r="C38" s="209" t="s">
        <v>164</v>
      </c>
      <c r="D38" s="219">
        <v>23220</v>
      </c>
      <c r="E38" s="340">
        <f>'Portfelis(001-2)'!F94+'Portfelis(002-2)'!F85+'Portfelis(003-2)'!F121+'Portfelis(004-2)'!F121+'Portfelis(005-2)'!F121</f>
        <v>0</v>
      </c>
      <c r="F38" s="340">
        <f>'Portfelis(001-2)'!G94+'Portfelis(002-2)'!G85+'Portfelis(003-2)'!G121+'Portfelis(004-2)'!G121+'Portfelis(005-2)'!G121</f>
        <v>0</v>
      </c>
      <c r="G38" s="340">
        <f>'Portfelis(001-2)'!H94+'Portfelis(002-2)'!H85+'Portfelis(003-2)'!H121+'Portfelis(004-2)'!H121+'Portfelis(005-2)'!H121</f>
        <v>0</v>
      </c>
      <c r="H38" s="342">
        <f>IF(G38=0,0,G38/'Aktivi_Saistibas(001)'!$F$19*100)</f>
        <v>0</v>
      </c>
    </row>
    <row r="39" spans="1:8" ht="12.75">
      <c r="A39" s="1"/>
      <c r="B39" s="166"/>
      <c r="C39" s="192" t="s">
        <v>188</v>
      </c>
      <c r="D39" s="76">
        <v>23200</v>
      </c>
      <c r="E39" s="343">
        <f>SUM(E37:E38)</f>
        <v>0</v>
      </c>
      <c r="F39" s="343">
        <f>SUM(F37:F38)</f>
        <v>0</v>
      </c>
      <c r="G39" s="343">
        <f>SUM(G37:G38)</f>
        <v>0</v>
      </c>
      <c r="H39" s="344">
        <f>IF(G39=0,0,G39/'Aktivi_Saistibas(001)'!$F$19*100)</f>
        <v>0</v>
      </c>
    </row>
    <row r="40" spans="1:8" ht="12.75">
      <c r="A40" s="1"/>
      <c r="B40" s="202">
        <v>23300</v>
      </c>
      <c r="C40" s="203" t="s">
        <v>168</v>
      </c>
      <c r="D40" s="76">
        <v>23300</v>
      </c>
      <c r="E40" s="343">
        <f>'Portfelis(001-2)'!F98+'Portfelis(002-2)'!F89+'Portfelis(003-2)'!F127+'Portfelis(004-2)'!F127+'Portfelis(005-2)'!F127</f>
        <v>0</v>
      </c>
      <c r="F40" s="343">
        <f>'Portfelis(001-2)'!G98+'Portfelis(002-2)'!G89+'Portfelis(003-2)'!G127+'Portfelis(004-2)'!G127+'Portfelis(005-2)'!G127</f>
        <v>0</v>
      </c>
      <c r="G40" s="343">
        <f>'Portfelis(001-2)'!H98+'Portfelis(002-2)'!H89+'Portfelis(003-2)'!H127+'Portfelis(004-2)'!H127+'Portfelis(005-2)'!H127</f>
        <v>0</v>
      </c>
      <c r="H40" s="344">
        <f>IF(G40=0,0,G40/'Aktivi_Saistibas(001)'!$F$19*100)</f>
        <v>0</v>
      </c>
    </row>
    <row r="41" spans="1:8" ht="12.75">
      <c r="A41" s="1"/>
      <c r="B41" s="232">
        <v>23400</v>
      </c>
      <c r="C41" s="233" t="s">
        <v>81</v>
      </c>
      <c r="D41" s="76">
        <v>23400</v>
      </c>
      <c r="E41" s="343">
        <f>'Portfelis(001-2)'!F105+'Portfelis(002-2)'!F96+'Portfelis(003-2)'!F138+'Portfelis(004-2)'!F138+'Portfelis(005-2)'!F138</f>
        <v>0</v>
      </c>
      <c r="F41" s="343">
        <f>'Portfelis(001-2)'!G105+'Portfelis(002-2)'!G96+'Portfelis(003-2)'!G138+'Portfelis(004-2)'!G138+'Portfelis(005-2)'!G138</f>
        <v>0</v>
      </c>
      <c r="G41" s="343">
        <f>'Portfelis(001-2)'!H105+'Portfelis(002-2)'!H96+'Portfelis(003-2)'!H138+'Portfelis(004-2)'!H138+'Portfelis(005-2)'!H138</f>
        <v>0</v>
      </c>
      <c r="H41" s="344">
        <f>IF(G41=0,0,G41/'Aktivi_Saistibas(001)'!$F$19*100)</f>
        <v>0</v>
      </c>
    </row>
    <row r="42" spans="1:8" ht="13.5" customHeight="1">
      <c r="A42" s="1"/>
      <c r="B42" s="185"/>
      <c r="C42" s="193" t="s">
        <v>195</v>
      </c>
      <c r="D42" s="74">
        <v>23000</v>
      </c>
      <c r="E42" s="345">
        <f>E35+E39+E40+E41</f>
        <v>0</v>
      </c>
      <c r="F42" s="345">
        <f>F35+F39+F40+F41</f>
        <v>0</v>
      </c>
      <c r="G42" s="345">
        <f>G35+G39+G40+G41</f>
        <v>0</v>
      </c>
      <c r="H42" s="350">
        <f>IF(G42=0,0,G42/'Aktivi_Saistibas(001)'!$F$19*100)</f>
        <v>0</v>
      </c>
    </row>
    <row r="43" spans="1:8" ht="12.75">
      <c r="A43" s="1"/>
      <c r="B43" s="202">
        <v>24000</v>
      </c>
      <c r="C43" s="233" t="s">
        <v>178</v>
      </c>
      <c r="D43" s="80">
        <v>24000</v>
      </c>
      <c r="E43" s="349">
        <f>'Portfelis(001-2)'!F105+'Portfelis(002-2)'!F96+'Portfelis(003-2)'!F138+'Portfelis(004-2)'!F138+'Portfelis(005-2)'!F138</f>
        <v>0</v>
      </c>
      <c r="F43" s="349">
        <f>'Portfelis(001-2)'!G105+'Portfelis(002-2)'!G96+'Portfelis(003-2)'!G138+'Portfelis(004-2)'!G138+'Portfelis(005-2)'!G138</f>
        <v>0</v>
      </c>
      <c r="G43" s="349">
        <f>'Portfelis(001-2)'!H105+'Portfelis(002-2)'!H96+'Portfelis(003-2)'!H138+'Portfelis(004-2)'!H138+'Portfelis(005-2)'!H138</f>
        <v>0</v>
      </c>
      <c r="H43" s="344">
        <f>IF(G43=0,0,G43/'Aktivi_Saistibas(001)'!$F$19*100)</f>
        <v>0</v>
      </c>
    </row>
    <row r="44" spans="1:8" ht="14.25" customHeight="1">
      <c r="A44" s="1"/>
      <c r="B44" s="185"/>
      <c r="C44" s="193" t="s">
        <v>196</v>
      </c>
      <c r="D44" s="78">
        <v>20000</v>
      </c>
      <c r="E44" s="345">
        <f>E16+E29+E42+E43</f>
        <v>2490</v>
      </c>
      <c r="F44" s="345">
        <f>F16+F29+F42+F43</f>
        <v>94680.62999999999</v>
      </c>
      <c r="G44" s="345">
        <f>G16+G29+G42+G43</f>
        <v>96350</v>
      </c>
      <c r="H44" s="350">
        <f>IF(G44=0,0,G44/'Aktivi_Saistibas(001)'!$F$19*100)</f>
        <v>31.05379865148839</v>
      </c>
    </row>
    <row r="45" spans="1:8" ht="14.25" customHeight="1" thickBot="1">
      <c r="A45" s="1"/>
      <c r="B45" s="306">
        <v>30000</v>
      </c>
      <c r="C45" s="267" t="s">
        <v>197</v>
      </c>
      <c r="D45" s="79">
        <v>30000</v>
      </c>
      <c r="E45" s="351">
        <f>'Portfelis(Kopa-1)'!E39+'Portfelis(Kopa-2)'!E44</f>
        <v>4126</v>
      </c>
      <c r="F45" s="351">
        <f>'Portfelis(Kopa-1)'!F39+'Portfelis(Kopa-2)'!F44</f>
        <v>354221.11</v>
      </c>
      <c r="G45" s="351">
        <f>'Portfelis(Kopa-1)'!G39+'Portfelis(Kopa-2)'!G44</f>
        <v>357712.61</v>
      </c>
      <c r="H45" s="352">
        <f>IF(G45=0,0,G45/'Aktivi_Saistibas(001)'!$F$19*100)</f>
        <v>115.29149316075133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1"/>
  <sheetViews>
    <sheetView workbookViewId="0" topLeftCell="A4">
      <selection activeCell="F13" sqref="F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Parekss Aktīvais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41" t="s">
        <v>11</v>
      </c>
      <c r="C10" s="442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43" t="s">
        <v>13</v>
      </c>
      <c r="C11" s="442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422"/>
      <c r="F12" s="423"/>
    </row>
    <row r="13" spans="2:6" ht="12.75">
      <c r="B13" s="71"/>
      <c r="C13" s="160" t="s">
        <v>91</v>
      </c>
      <c r="D13" s="137" t="s">
        <v>92</v>
      </c>
      <c r="E13" s="138"/>
      <c r="F13" s="139">
        <f>196.51+11.46+330.1</f>
        <v>538.07</v>
      </c>
    </row>
    <row r="14" spans="2:6" ht="12.75">
      <c r="B14" s="71"/>
      <c r="C14" s="160" t="s">
        <v>95</v>
      </c>
      <c r="D14" s="137" t="s">
        <v>93</v>
      </c>
      <c r="E14" s="138"/>
      <c r="F14" s="139">
        <v>1616.2</v>
      </c>
    </row>
    <row r="15" spans="2:6" ht="12.75">
      <c r="B15" s="71"/>
      <c r="C15" s="160" t="s">
        <v>96</v>
      </c>
      <c r="D15" s="137" t="s">
        <v>94</v>
      </c>
      <c r="E15" s="138"/>
      <c r="F15" s="140">
        <v>0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2154.27</v>
      </c>
    </row>
    <row r="18" spans="2:6" ht="12.75">
      <c r="B18" s="70" t="s">
        <v>67</v>
      </c>
      <c r="C18" s="162" t="s">
        <v>99</v>
      </c>
      <c r="D18" s="144"/>
      <c r="E18" s="424"/>
      <c r="F18" s="425"/>
    </row>
    <row r="19" spans="2:6" ht="12.75">
      <c r="B19" s="71"/>
      <c r="C19" s="160" t="s">
        <v>100</v>
      </c>
      <c r="D19" s="137" t="s">
        <v>68</v>
      </c>
      <c r="E19" s="138"/>
      <c r="F19" s="139">
        <v>0</v>
      </c>
    </row>
    <row r="20" spans="2:6" ht="12.75">
      <c r="B20" s="71"/>
      <c r="C20" s="160" t="s">
        <v>105</v>
      </c>
      <c r="D20" s="137" t="s">
        <v>101</v>
      </c>
      <c r="E20" s="138"/>
      <c r="F20" s="139">
        <v>405.09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67.35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0</v>
      </c>
    </row>
    <row r="23" spans="2:6" ht="12.75">
      <c r="B23" s="71"/>
      <c r="C23" s="160" t="s">
        <v>18</v>
      </c>
      <c r="D23" s="137" t="s">
        <v>104</v>
      </c>
      <c r="E23" s="138"/>
      <c r="F23" s="139">
        <v>0</v>
      </c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472.43999999999994</v>
      </c>
    </row>
    <row r="25" spans="2:6" ht="15" customHeight="1">
      <c r="B25" s="70" t="s">
        <v>69</v>
      </c>
      <c r="C25" s="162" t="s">
        <v>109</v>
      </c>
      <c r="D25" s="144"/>
      <c r="E25" s="424"/>
      <c r="F25" s="425"/>
    </row>
    <row r="26" spans="2:6" ht="12.75">
      <c r="B26" s="71"/>
      <c r="C26" s="160" t="s">
        <v>110</v>
      </c>
      <c r="D26" s="137" t="s">
        <v>70</v>
      </c>
      <c r="E26" s="138"/>
      <c r="F26" s="139">
        <v>1625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1600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25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0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25</v>
      </c>
    </row>
    <row r="31" spans="2:6" ht="12.75">
      <c r="B31" s="71"/>
      <c r="C31" s="160" t="s">
        <v>118</v>
      </c>
      <c r="D31" s="137" t="s">
        <v>113</v>
      </c>
      <c r="E31" s="138"/>
      <c r="F31" s="140">
        <f>1608.31+109.71-8.58</f>
        <v>1709.44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1734.44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>
        <f>503.38-15.36-100.13</f>
        <v>387.89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3804.16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Sergejs Medvedevs, Aija Kļaševa, Guntars Vītols/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7"/>
  <sheetViews>
    <sheetView workbookViewId="0" topLeftCell="C7">
      <selection activeCell="F13" sqref="F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Parekss Aktīvais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41" t="s">
        <v>11</v>
      </c>
      <c r="C10" s="442"/>
      <c r="D10" s="65" t="s">
        <v>12</v>
      </c>
      <c r="E10" s="65" t="s">
        <v>65</v>
      </c>
      <c r="F10" s="66" t="str">
        <f>CONCATENATE("Atlikumi ",Parametri!A15)</f>
        <v>Atlikumi 2003. gada 31.03.</v>
      </c>
    </row>
    <row r="11" spans="2:6" ht="13.5" thickBot="1">
      <c r="B11" s="443" t="s">
        <v>13</v>
      </c>
      <c r="C11" s="442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5"/>
      <c r="F12" s="178">
        <f>'Aktivi_Saistibas(001)'!E31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'Ien.,Izd.(001)'!F35</f>
        <v>3804.16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306209.84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0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310014</v>
      </c>
    </row>
    <row r="17" spans="2:6" ht="12.75">
      <c r="B17" s="68" t="s">
        <v>122</v>
      </c>
      <c r="C17" s="163" t="s">
        <v>132</v>
      </c>
      <c r="D17" s="69" t="s">
        <v>122</v>
      </c>
      <c r="E17" s="180">
        <f>E12+E16</f>
        <v>0</v>
      </c>
      <c r="F17" s="181">
        <f>F12+F16</f>
        <v>310014</v>
      </c>
    </row>
    <row r="18" spans="2:6" ht="12.75">
      <c r="B18" s="68" t="s">
        <v>133</v>
      </c>
      <c r="C18" s="163" t="s">
        <v>134</v>
      </c>
      <c r="D18" s="69" t="s">
        <v>133</v>
      </c>
      <c r="E18" s="169"/>
      <c r="F18" s="75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169"/>
      <c r="F19" s="75">
        <v>303625.9942297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180">
        <f>IF(E18=0,0,E12/E18)</f>
        <v>0</v>
      </c>
      <c r="F20" s="18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182">
        <f>IF(E19=0,0,E17/E19)</f>
        <v>0</v>
      </c>
      <c r="F21" s="183">
        <f>IF(F19=0,0,F17/F19)</f>
        <v>1.0210390608567832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Sergejs Medvedevs, Aija Kļaševa, Guntars Vītols/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fitToHeight="1" fitToWidth="1" horizontalDpi="300" verticalDpi="3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90"/>
  <sheetViews>
    <sheetView workbookViewId="0" topLeftCell="A67">
      <selection activeCell="F13" sqref="F13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Parekss Aktīvais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199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90" t="str">
        <f>Parametri!A15</f>
        <v>2003. gada 31.03.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91" t="s">
        <v>147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5" customHeight="1" thickBot="1">
      <c r="B12" s="441" t="s">
        <v>11</v>
      </c>
      <c r="C12" s="442"/>
      <c r="D12" s="65" t="s">
        <v>12</v>
      </c>
      <c r="E12" s="65" t="s">
        <v>143</v>
      </c>
      <c r="F12" s="188" t="s">
        <v>144</v>
      </c>
      <c r="G12" s="65" t="s">
        <v>146</v>
      </c>
      <c r="H12" s="184" t="s">
        <v>145</v>
      </c>
      <c r="I12" s="26"/>
    </row>
    <row r="13" spans="2:9" ht="18" customHeight="1" thickBot="1">
      <c r="B13" s="443" t="s">
        <v>13</v>
      </c>
      <c r="C13" s="444"/>
      <c r="D13" s="29" t="s">
        <v>64</v>
      </c>
      <c r="E13" s="194" t="s">
        <v>63</v>
      </c>
      <c r="F13" s="29" t="s">
        <v>66</v>
      </c>
      <c r="G13" s="67" t="s">
        <v>166</v>
      </c>
      <c r="H13" s="189" t="s">
        <v>167</v>
      </c>
      <c r="I13" s="26"/>
    </row>
    <row r="14" spans="2:9" ht="25.5" customHeight="1">
      <c r="B14" s="195">
        <v>11000</v>
      </c>
      <c r="C14" s="196" t="s">
        <v>148</v>
      </c>
      <c r="D14" s="197"/>
      <c r="E14" s="198"/>
      <c r="F14" s="199"/>
      <c r="G14" s="200"/>
      <c r="H14" s="201"/>
      <c r="I14" s="31"/>
    </row>
    <row r="15" spans="2:9" ht="25.5" customHeight="1">
      <c r="B15" s="202">
        <v>11100</v>
      </c>
      <c r="C15" s="203" t="s">
        <v>149</v>
      </c>
      <c r="D15" s="204"/>
      <c r="E15" s="205"/>
      <c r="F15" s="206"/>
      <c r="G15" s="207"/>
      <c r="H15" s="208"/>
      <c r="I15" s="52"/>
    </row>
    <row r="16" spans="2:9" ht="25.5">
      <c r="B16" s="202">
        <v>11110</v>
      </c>
      <c r="C16" s="209" t="s">
        <v>150</v>
      </c>
      <c r="D16" s="210"/>
      <c r="E16" s="211"/>
      <c r="F16" s="212"/>
      <c r="G16" s="207"/>
      <c r="H16" s="208"/>
      <c r="I16" s="53"/>
    </row>
    <row r="17" spans="2:9" ht="15">
      <c r="B17" s="213"/>
      <c r="C17" s="214" t="s">
        <v>151</v>
      </c>
      <c r="D17" s="215"/>
      <c r="E17" s="216">
        <v>200</v>
      </c>
      <c r="F17" s="217">
        <v>22301</v>
      </c>
      <c r="G17" s="217">
        <v>21883</v>
      </c>
      <c r="H17" s="235">
        <f>IF(G17=0,0,G17/'Aktivi_Saistibas(001)'!$F$19*100)</f>
        <v>7.052934882101924</v>
      </c>
      <c r="I17" s="31"/>
    </row>
    <row r="18" spans="2:9" ht="15">
      <c r="B18" s="213"/>
      <c r="C18" s="214" t="s">
        <v>151</v>
      </c>
      <c r="D18" s="215"/>
      <c r="E18" s="216">
        <v>250</v>
      </c>
      <c r="F18" s="217">
        <v>27742</v>
      </c>
      <c r="G18" s="217">
        <v>28014</v>
      </c>
      <c r="H18" s="235">
        <f>IF(G18=0,0,G18/'Aktivi_Saistibas(001)'!$F$19*100)</f>
        <v>9.028968504647596</v>
      </c>
      <c r="I18" s="31"/>
    </row>
    <row r="19" spans="2:9" ht="15">
      <c r="B19" s="213"/>
      <c r="C19" s="214" t="s">
        <v>151</v>
      </c>
      <c r="D19" s="215"/>
      <c r="E19" s="216">
        <v>5</v>
      </c>
      <c r="F19" s="217">
        <v>523.73</v>
      </c>
      <c r="G19" s="217">
        <v>524</v>
      </c>
      <c r="H19" s="235">
        <f>IF(G19=0,0,G19/'Aktivi_Saistibas(001)'!$F$19*100)</f>
        <v>0.1688862531746748</v>
      </c>
      <c r="I19" s="31"/>
    </row>
    <row r="20" spans="2:9" ht="15">
      <c r="B20" s="213"/>
      <c r="C20" s="214" t="s">
        <v>151</v>
      </c>
      <c r="D20" s="215"/>
      <c r="E20" s="216">
        <v>5</v>
      </c>
      <c r="F20" s="217">
        <v>497.75</v>
      </c>
      <c r="G20" s="217">
        <v>499</v>
      </c>
      <c r="H20" s="235">
        <f>IF(G20=0,0,G20/'Aktivi_Saistibas(001)'!$F$19*100)</f>
        <v>0.16082870292779147</v>
      </c>
      <c r="I20" s="31"/>
    </row>
    <row r="21" spans="2:9" ht="15">
      <c r="B21" s="213"/>
      <c r="C21" s="214" t="s">
        <v>151</v>
      </c>
      <c r="D21" s="215"/>
      <c r="E21" s="216">
        <v>420</v>
      </c>
      <c r="F21" s="217">
        <v>44246</v>
      </c>
      <c r="G21" s="217">
        <v>44845</v>
      </c>
      <c r="H21" s="235">
        <f>IF(G21=0,0,G21/'Aktivi_Saistibas(001)'!$F$19*100)</f>
        <v>14.453633632859333</v>
      </c>
      <c r="I21" s="53"/>
    </row>
    <row r="22" spans="2:9" ht="15">
      <c r="B22" s="213"/>
      <c r="C22" s="214" t="s">
        <v>151</v>
      </c>
      <c r="D22" s="215"/>
      <c r="E22" s="216">
        <v>324</v>
      </c>
      <c r="F22" s="217">
        <v>32393</v>
      </c>
      <c r="G22" s="217">
        <v>32798</v>
      </c>
      <c r="H22" s="235">
        <f>IF(G22=0,0,G22/'Aktivi_Saistibas(001)'!$F$19*100)</f>
        <v>10.570861319891192</v>
      </c>
      <c r="I22" s="53"/>
    </row>
    <row r="23" spans="2:9" ht="15">
      <c r="B23" s="213"/>
      <c r="C23" s="214" t="s">
        <v>151</v>
      </c>
      <c r="D23" s="215"/>
      <c r="E23" s="216">
        <v>10</v>
      </c>
      <c r="F23" s="217">
        <v>985</v>
      </c>
      <c r="G23" s="217">
        <v>985</v>
      </c>
      <c r="H23" s="235">
        <f>IF(G23=0,0,G23/'Aktivi_Saistibas(001)'!$F$19*100)</f>
        <v>0.31746747972720357</v>
      </c>
      <c r="I23" s="53"/>
    </row>
    <row r="24" spans="2:9" ht="15">
      <c r="B24" s="213"/>
      <c r="C24" s="218" t="s">
        <v>20</v>
      </c>
      <c r="D24" s="215"/>
      <c r="E24" s="216"/>
      <c r="F24" s="217"/>
      <c r="G24" s="217"/>
      <c r="H24" s="235">
        <f>IF(G24=0,0,G24/'Aktivi_Saistibas(001)'!$F$19*100)</f>
        <v>0</v>
      </c>
      <c r="I24" s="53"/>
    </row>
    <row r="25" spans="2:9" ht="15">
      <c r="B25" s="213"/>
      <c r="C25" s="214" t="s">
        <v>154</v>
      </c>
      <c r="D25" s="219">
        <v>11110</v>
      </c>
      <c r="E25" s="220">
        <f>SUM(E17:E24)</f>
        <v>1214</v>
      </c>
      <c r="F25" s="220">
        <f>SUM(F17:F24)</f>
        <v>128688.48000000001</v>
      </c>
      <c r="G25" s="220">
        <f>SUM(G17:G24)</f>
        <v>129548</v>
      </c>
      <c r="H25" s="236">
        <f>IF(G25=0,0,G25/'Aktivi_Saistibas(001)'!$F$19*100)</f>
        <v>41.75358077532971</v>
      </c>
      <c r="I25" s="53"/>
    </row>
    <row r="26" spans="2:9" ht="25.5">
      <c r="B26" s="202">
        <v>11120</v>
      </c>
      <c r="C26" s="223" t="s">
        <v>155</v>
      </c>
      <c r="D26" s="221"/>
      <c r="E26" s="222"/>
      <c r="F26" s="222"/>
      <c r="G26" s="207"/>
      <c r="H26" s="237"/>
      <c r="I26" s="31"/>
    </row>
    <row r="27" spans="2:9" ht="15">
      <c r="B27" s="213"/>
      <c r="C27" s="224" t="s">
        <v>217</v>
      </c>
      <c r="D27" s="210"/>
      <c r="E27" s="217">
        <v>125</v>
      </c>
      <c r="F27" s="217">
        <v>12770</v>
      </c>
      <c r="G27" s="217">
        <v>12818</v>
      </c>
      <c r="H27" s="238">
        <f>IF(G27=0,0,G27/'Aktivi_Saistibas(001)'!$F$19*100)</f>
        <v>4.131267162582026</v>
      </c>
      <c r="I27" s="31"/>
    </row>
    <row r="28" spans="2:9" ht="15">
      <c r="B28" s="213"/>
      <c r="C28" s="224" t="s">
        <v>217</v>
      </c>
      <c r="D28" s="210"/>
      <c r="E28" s="217">
        <v>30</v>
      </c>
      <c r="F28" s="217">
        <v>3350</v>
      </c>
      <c r="G28" s="217">
        <v>3344</v>
      </c>
      <c r="H28" s="238">
        <f>IF(G28=0,0,G28/'Aktivi_Saistibas(001)'!$F$19*100)</f>
        <v>1.0777779210231155</v>
      </c>
      <c r="I28" s="31"/>
    </row>
    <row r="29" spans="2:9" ht="15">
      <c r="B29" s="213"/>
      <c r="C29" s="224" t="s">
        <v>154</v>
      </c>
      <c r="D29" s="219">
        <v>11120</v>
      </c>
      <c r="E29" s="220">
        <f>SUM(E27:E27)</f>
        <v>125</v>
      </c>
      <c r="F29" s="220">
        <f>SUM(F27:F28)</f>
        <v>16120</v>
      </c>
      <c r="G29" s="220">
        <f>SUM(G27:G28)</f>
        <v>16162</v>
      </c>
      <c r="H29" s="238">
        <f>IF(G29=0,0,G29/'Aktivi_Saistibas(001)'!$F$19*100)</f>
        <v>5.209045083605141</v>
      </c>
      <c r="I29" s="31"/>
    </row>
    <row r="30" spans="2:9" ht="15">
      <c r="B30" s="202">
        <v>11130</v>
      </c>
      <c r="C30" s="223" t="s">
        <v>158</v>
      </c>
      <c r="D30" s="210"/>
      <c r="E30" s="212"/>
      <c r="F30" s="212"/>
      <c r="G30" s="212"/>
      <c r="H30" s="237"/>
      <c r="I30" s="53"/>
    </row>
    <row r="31" spans="2:9" ht="15">
      <c r="B31" s="213"/>
      <c r="C31" s="225" t="s">
        <v>20</v>
      </c>
      <c r="D31" s="210"/>
      <c r="E31" s="217"/>
      <c r="F31" s="217"/>
      <c r="G31" s="217"/>
      <c r="H31" s="238">
        <f>IF(G31=0,0,G31/'Aktivi_Saistibas(001)'!$F$19*100)</f>
        <v>0</v>
      </c>
      <c r="I31" s="53"/>
    </row>
    <row r="32" spans="2:9" ht="15">
      <c r="B32" s="213"/>
      <c r="C32" s="224" t="s">
        <v>154</v>
      </c>
      <c r="D32" s="219">
        <v>11130</v>
      </c>
      <c r="E32" s="220">
        <f>SUM(E31:E31)</f>
        <v>0</v>
      </c>
      <c r="F32" s="220">
        <f>SUM(F31:F31)</f>
        <v>0</v>
      </c>
      <c r="G32" s="220">
        <f>SUM(G31:G31)</f>
        <v>0</v>
      </c>
      <c r="H32" s="238">
        <f>IF(G32=0,0,G32/'Aktivi_Saistibas(001)'!$F$19*100)</f>
        <v>0</v>
      </c>
      <c r="I32" s="53"/>
    </row>
    <row r="33" spans="2:9" ht="15">
      <c r="B33" s="166"/>
      <c r="C33" s="161" t="s">
        <v>161</v>
      </c>
      <c r="D33" s="76">
        <v>11100</v>
      </c>
      <c r="E33" s="231">
        <f>E25+E29+E32</f>
        <v>1339</v>
      </c>
      <c r="F33" s="231">
        <f>F25+F29+F32</f>
        <v>144808.48</v>
      </c>
      <c r="G33" s="231">
        <f>G25+G29+G32</f>
        <v>145710</v>
      </c>
      <c r="H33" s="239">
        <f>IF(G33=0,0,G33/'Aktivi_Saistibas(001)'!$F$19*100)</f>
        <v>46.96262585893486</v>
      </c>
      <c r="I33" s="53"/>
    </row>
    <row r="34" spans="2:9" ht="25.5">
      <c r="B34" s="232">
        <v>11200</v>
      </c>
      <c r="C34" s="233" t="s">
        <v>162</v>
      </c>
      <c r="D34" s="240"/>
      <c r="E34" s="228"/>
      <c r="F34" s="228"/>
      <c r="G34" s="228"/>
      <c r="H34" s="234"/>
      <c r="I34" s="53"/>
    </row>
    <row r="35" spans="2:9" ht="25.5">
      <c r="B35" s="202">
        <v>11210</v>
      </c>
      <c r="C35" s="209" t="s">
        <v>163</v>
      </c>
      <c r="D35" s="210"/>
      <c r="E35" s="212"/>
      <c r="F35" s="212"/>
      <c r="G35" s="212"/>
      <c r="H35" s="226"/>
      <c r="I35" s="53"/>
    </row>
    <row r="36" spans="2:9" ht="15">
      <c r="B36" s="213"/>
      <c r="C36" s="218" t="s">
        <v>20</v>
      </c>
      <c r="D36" s="210"/>
      <c r="E36" s="217"/>
      <c r="F36" s="217"/>
      <c r="G36" s="217"/>
      <c r="H36" s="238">
        <f>IF(G36=0,0,G36/'Aktivi_Saistibas(001)'!$F$19*100)</f>
        <v>0</v>
      </c>
      <c r="I36" s="53"/>
    </row>
    <row r="37" spans="2:9" ht="15">
      <c r="B37" s="213"/>
      <c r="C37" s="214" t="s">
        <v>154</v>
      </c>
      <c r="D37" s="219">
        <v>11210</v>
      </c>
      <c r="E37" s="220">
        <f>SUM(E36:E36)</f>
        <v>0</v>
      </c>
      <c r="F37" s="220">
        <f>SUM(F36:F36)</f>
        <v>0</v>
      </c>
      <c r="G37" s="220">
        <f>SUM(G36:G36)</f>
        <v>0</v>
      </c>
      <c r="H37" s="238">
        <f>IF(G37=0,0,G37/'Aktivi_Saistibas(001)'!$F$19*100)</f>
        <v>0</v>
      </c>
      <c r="I37" s="53"/>
    </row>
    <row r="38" spans="2:9" ht="27.75" customHeight="1">
      <c r="B38" s="202">
        <v>11220</v>
      </c>
      <c r="C38" s="209" t="s">
        <v>164</v>
      </c>
      <c r="D38" s="210"/>
      <c r="E38" s="212"/>
      <c r="F38" s="212"/>
      <c r="G38" s="212"/>
      <c r="H38" s="226"/>
      <c r="I38" s="53"/>
    </row>
    <row r="39" spans="2:9" ht="15">
      <c r="B39" s="213"/>
      <c r="C39" s="225" t="s">
        <v>20</v>
      </c>
      <c r="D39" s="210"/>
      <c r="E39" s="217"/>
      <c r="F39" s="217"/>
      <c r="G39" s="217"/>
      <c r="H39" s="238">
        <f>IF(G39=0,0,G39/'Aktivi_Saistibas(001)'!$F$19*100)</f>
        <v>0</v>
      </c>
      <c r="I39" s="53"/>
    </row>
    <row r="40" spans="2:9" ht="15">
      <c r="B40" s="213"/>
      <c r="C40" s="214" t="s">
        <v>154</v>
      </c>
      <c r="D40" s="219">
        <v>11220</v>
      </c>
      <c r="E40" s="220">
        <f>SUM(E39:E39)</f>
        <v>0</v>
      </c>
      <c r="F40" s="220">
        <f>SUM(F39:F39)</f>
        <v>0</v>
      </c>
      <c r="G40" s="220">
        <f>SUM(G39:G39)</f>
        <v>0</v>
      </c>
      <c r="H40" s="238">
        <f>IF(G40=0,0,G40/'Aktivi_Saistibas(001)'!$F$19*100)</f>
        <v>0</v>
      </c>
      <c r="I40" s="53"/>
    </row>
    <row r="41" spans="2:9" ht="15.75" thickBot="1">
      <c r="B41" s="187"/>
      <c r="C41" s="255" t="s">
        <v>165</v>
      </c>
      <c r="D41" s="81">
        <v>11200</v>
      </c>
      <c r="E41" s="256">
        <f>E37+E40</f>
        <v>0</v>
      </c>
      <c r="F41" s="256">
        <f>F37+F40</f>
        <v>0</v>
      </c>
      <c r="G41" s="256">
        <f>G37+G40</f>
        <v>0</v>
      </c>
      <c r="H41" s="257">
        <f>IF(G41=0,0,G41/'Aktivi_Saistibas(001)'!$F$19*100)</f>
        <v>0</v>
      </c>
      <c r="I41" s="53"/>
    </row>
    <row r="42" spans="2:9" ht="15.75" thickBot="1">
      <c r="B42" s="258"/>
      <c r="C42" s="259"/>
      <c r="D42" s="260"/>
      <c r="E42" s="261"/>
      <c r="F42" s="261"/>
      <c r="G42" s="261"/>
      <c r="H42" s="262"/>
      <c r="I42" s="53"/>
    </row>
    <row r="43" spans="2:9" ht="15.75" thickBot="1">
      <c r="B43" s="443" t="s">
        <v>13</v>
      </c>
      <c r="C43" s="444"/>
      <c r="D43" s="67" t="s">
        <v>64</v>
      </c>
      <c r="E43" s="242" t="s">
        <v>63</v>
      </c>
      <c r="F43" s="67" t="s">
        <v>66</v>
      </c>
      <c r="G43" s="67" t="s">
        <v>166</v>
      </c>
      <c r="H43" s="189" t="s">
        <v>167</v>
      </c>
      <c r="I43" s="53"/>
    </row>
    <row r="44" spans="2:9" ht="25.5">
      <c r="B44" s="195">
        <v>11300</v>
      </c>
      <c r="C44" s="243" t="s">
        <v>168</v>
      </c>
      <c r="D44" s="248"/>
      <c r="E44" s="246"/>
      <c r="F44" s="246"/>
      <c r="G44" s="246"/>
      <c r="H44" s="249"/>
      <c r="I44" s="53"/>
    </row>
    <row r="45" spans="2:9" ht="15">
      <c r="B45" s="213"/>
      <c r="C45" s="218" t="s">
        <v>20</v>
      </c>
      <c r="D45" s="210"/>
      <c r="E45" s="217"/>
      <c r="F45" s="217"/>
      <c r="G45" s="217"/>
      <c r="H45" s="238">
        <f>IF(G45=0,0,G45/'Aktivi_Saistibas(001)'!$F$19*100)</f>
        <v>0</v>
      </c>
      <c r="I45" s="53"/>
    </row>
    <row r="46" spans="2:9" ht="15">
      <c r="B46" s="166"/>
      <c r="C46" s="247" t="s">
        <v>154</v>
      </c>
      <c r="D46" s="76">
        <v>11300</v>
      </c>
      <c r="E46" s="230">
        <f>SUM(E45:E45)</f>
        <v>0</v>
      </c>
      <c r="F46" s="230">
        <f>SUM(F45:F45)</f>
        <v>0</v>
      </c>
      <c r="G46" s="230">
        <f>SUM(G45:G45)</f>
        <v>0</v>
      </c>
      <c r="H46" s="241">
        <f>IF(G46=0,0,G46/'Aktivi_Saistibas(001)'!$F$19*100)</f>
        <v>0</v>
      </c>
      <c r="I46" s="53"/>
    </row>
    <row r="47" spans="2:9" ht="15">
      <c r="B47" s="232">
        <v>11400</v>
      </c>
      <c r="C47" s="233" t="s">
        <v>81</v>
      </c>
      <c r="D47" s="240"/>
      <c r="E47" s="228"/>
      <c r="F47" s="228"/>
      <c r="G47" s="228"/>
      <c r="H47" s="234"/>
      <c r="I47" s="53"/>
    </row>
    <row r="48" spans="2:9" ht="15">
      <c r="B48" s="213"/>
      <c r="C48" s="218" t="s">
        <v>20</v>
      </c>
      <c r="D48" s="210"/>
      <c r="E48" s="217"/>
      <c r="F48" s="217"/>
      <c r="G48" s="217"/>
      <c r="H48" s="238">
        <f>IF(G48=0,0,G48/'Aktivi_Saistibas(001)'!$F$19*100)</f>
        <v>0</v>
      </c>
      <c r="I48" s="53"/>
    </row>
    <row r="49" spans="2:9" ht="15">
      <c r="B49" s="166"/>
      <c r="C49" s="247" t="s">
        <v>154</v>
      </c>
      <c r="D49" s="76">
        <v>11400</v>
      </c>
      <c r="E49" s="230">
        <f>SUM(E48:E48)</f>
        <v>0</v>
      </c>
      <c r="F49" s="230">
        <f>SUM(F48:F48)</f>
        <v>0</v>
      </c>
      <c r="G49" s="230">
        <f>SUM(G48:G48)</f>
        <v>0</v>
      </c>
      <c r="H49" s="241">
        <f>IF(G49=0,0,G49/'Aktivi_Saistibas(001)'!$F$19*100)</f>
        <v>0</v>
      </c>
      <c r="I49" s="53"/>
    </row>
    <row r="50" spans="2:9" ht="38.25">
      <c r="B50" s="227"/>
      <c r="C50" s="253" t="s">
        <v>174</v>
      </c>
      <c r="D50" s="78">
        <v>11000</v>
      </c>
      <c r="E50" s="250">
        <f>E33+E41+E46+E49</f>
        <v>1339</v>
      </c>
      <c r="F50" s="250">
        <f>F33+F41+F46+F49</f>
        <v>144808.48</v>
      </c>
      <c r="G50" s="250">
        <f>G33+G41+G46+G49</f>
        <v>145710</v>
      </c>
      <c r="H50" s="251">
        <f>IF(G50=0,0,G50/'Aktivi_Saistibas(001)'!$F$19*100)</f>
        <v>46.96262585893486</v>
      </c>
      <c r="I50" s="53"/>
    </row>
    <row r="51" spans="2:9" ht="15">
      <c r="B51" s="232">
        <v>12000</v>
      </c>
      <c r="C51" s="252" t="s">
        <v>173</v>
      </c>
      <c r="D51" s="240"/>
      <c r="E51" s="228"/>
      <c r="F51" s="228"/>
      <c r="G51" s="228"/>
      <c r="H51" s="234"/>
      <c r="I51" s="53"/>
    </row>
    <row r="52" spans="2:9" ht="25.5">
      <c r="B52" s="202">
        <v>12100</v>
      </c>
      <c r="C52" s="203" t="s">
        <v>149</v>
      </c>
      <c r="D52" s="210"/>
      <c r="E52" s="212"/>
      <c r="F52" s="212"/>
      <c r="G52" s="212"/>
      <c r="H52" s="226"/>
      <c r="I52" s="53"/>
    </row>
    <row r="53" spans="2:9" ht="25.5">
      <c r="B53" s="202">
        <v>12110</v>
      </c>
      <c r="C53" s="209" t="s">
        <v>155</v>
      </c>
      <c r="D53" s="210"/>
      <c r="E53" s="212"/>
      <c r="F53" s="212"/>
      <c r="G53" s="212"/>
      <c r="H53" s="226"/>
      <c r="I53" s="53"/>
    </row>
    <row r="54" spans="2:9" ht="15">
      <c r="B54" s="213"/>
      <c r="C54" s="218" t="s">
        <v>20</v>
      </c>
      <c r="D54" s="210"/>
      <c r="E54" s="217"/>
      <c r="F54" s="217"/>
      <c r="G54" s="217"/>
      <c r="H54" s="238">
        <f>IF(G54=0,0,G54/'Aktivi_Saistibas(001)'!$F$19*100)</f>
        <v>0</v>
      </c>
      <c r="I54" s="53"/>
    </row>
    <row r="55" spans="2:9" ht="15">
      <c r="B55" s="213"/>
      <c r="C55" s="214" t="s">
        <v>154</v>
      </c>
      <c r="D55" s="219">
        <v>12110</v>
      </c>
      <c r="E55" s="220">
        <f>SUM(E54:E54)</f>
        <v>0</v>
      </c>
      <c r="F55" s="220">
        <f>SUM(F54:F54)</f>
        <v>0</v>
      </c>
      <c r="G55" s="220">
        <f>SUM(G54:G54)</f>
        <v>0</v>
      </c>
      <c r="H55" s="238">
        <f>IF(G55=0,0,G55/'Aktivi_Saistibas(001)'!$F$19*100)</f>
        <v>0</v>
      </c>
      <c r="I55" s="53"/>
    </row>
    <row r="56" spans="2:9" ht="15">
      <c r="B56" s="202">
        <v>12120</v>
      </c>
      <c r="C56" s="209" t="s">
        <v>184</v>
      </c>
      <c r="D56" s="210"/>
      <c r="E56" s="212"/>
      <c r="F56" s="212"/>
      <c r="G56" s="212"/>
      <c r="H56" s="226"/>
      <c r="I56" s="53"/>
    </row>
    <row r="57" spans="2:9" ht="15">
      <c r="B57" s="213"/>
      <c r="C57" s="218" t="s">
        <v>20</v>
      </c>
      <c r="D57" s="210"/>
      <c r="E57" s="217"/>
      <c r="F57" s="217"/>
      <c r="G57" s="217"/>
      <c r="H57" s="238">
        <f>IF(G57=0,0,G57/'Aktivi_Saistibas(001)'!$F$19*100)</f>
        <v>0</v>
      </c>
      <c r="I57" s="53"/>
    </row>
    <row r="58" spans="2:9" ht="15">
      <c r="B58" s="213"/>
      <c r="C58" s="214" t="s">
        <v>154</v>
      </c>
      <c r="D58" s="254">
        <v>12120</v>
      </c>
      <c r="E58" s="220">
        <f>SUM(E57:E57)</f>
        <v>0</v>
      </c>
      <c r="F58" s="220">
        <f>SUM(F57:F57)</f>
        <v>0</v>
      </c>
      <c r="G58" s="220">
        <f>SUM(G57:G57)</f>
        <v>0</v>
      </c>
      <c r="H58" s="238">
        <f>IF(G58=0,0,G58/'Aktivi_Saistibas(001)'!$F$19*100)</f>
        <v>0</v>
      </c>
      <c r="I58" s="53"/>
    </row>
    <row r="59" spans="2:9" ht="15">
      <c r="B59" s="166"/>
      <c r="C59" s="192" t="s">
        <v>175</v>
      </c>
      <c r="D59" s="76">
        <v>12100</v>
      </c>
      <c r="E59" s="230">
        <f>E55+E58</f>
        <v>0</v>
      </c>
      <c r="F59" s="230">
        <f>F55+F58</f>
        <v>0</v>
      </c>
      <c r="G59" s="230">
        <f>G55+G58</f>
        <v>0</v>
      </c>
      <c r="H59" s="241">
        <f>IF(G59=0,0,G59/'Aktivi_Saistibas(001)'!$F$19*100)</f>
        <v>0</v>
      </c>
      <c r="I59" s="53"/>
    </row>
    <row r="60" spans="2:9" ht="25.5">
      <c r="B60" s="232">
        <v>12200</v>
      </c>
      <c r="C60" s="233" t="s">
        <v>162</v>
      </c>
      <c r="D60" s="240"/>
      <c r="E60" s="228"/>
      <c r="F60" s="228"/>
      <c r="G60" s="228"/>
      <c r="H60" s="234"/>
      <c r="I60" s="53"/>
    </row>
    <row r="61" spans="2:9" ht="25.5">
      <c r="B61" s="202">
        <v>12210</v>
      </c>
      <c r="C61" s="209" t="s">
        <v>163</v>
      </c>
      <c r="D61" s="210"/>
      <c r="E61" s="212"/>
      <c r="F61" s="212"/>
      <c r="G61" s="212"/>
      <c r="H61" s="226"/>
      <c r="I61" s="53"/>
    </row>
    <row r="62" spans="2:9" ht="15">
      <c r="B62" s="213"/>
      <c r="C62" s="218" t="s">
        <v>20</v>
      </c>
      <c r="D62" s="210"/>
      <c r="E62" s="217"/>
      <c r="F62" s="217"/>
      <c r="G62" s="217"/>
      <c r="H62" s="238">
        <f>IF(G62=0,0,G62/'Aktivi_Saistibas(001)'!$F$19*100)</f>
        <v>0</v>
      </c>
      <c r="I62" s="53"/>
    </row>
    <row r="63" spans="2:9" ht="15">
      <c r="B63" s="213"/>
      <c r="C63" s="214" t="s">
        <v>154</v>
      </c>
      <c r="D63" s="219">
        <v>12210</v>
      </c>
      <c r="E63" s="220">
        <f>SUM(E62:E62)</f>
        <v>0</v>
      </c>
      <c r="F63" s="220">
        <f>SUM(F62:F62)</f>
        <v>0</v>
      </c>
      <c r="G63" s="220">
        <f>SUM(G62:G62)</f>
        <v>0</v>
      </c>
      <c r="H63" s="238">
        <f>IF(G63=0,0,G63/'Aktivi_Saistibas(001)'!$F$19*100)</f>
        <v>0</v>
      </c>
      <c r="I63" s="53"/>
    </row>
    <row r="64" spans="2:9" ht="25.5">
      <c r="B64" s="202">
        <v>12220</v>
      </c>
      <c r="C64" s="209" t="s">
        <v>164</v>
      </c>
      <c r="D64" s="210"/>
      <c r="E64" s="212"/>
      <c r="F64" s="212"/>
      <c r="G64" s="212"/>
      <c r="H64" s="226"/>
      <c r="I64" s="53"/>
    </row>
    <row r="65" spans="2:9" ht="15">
      <c r="B65" s="213"/>
      <c r="C65" s="218" t="s">
        <v>20</v>
      </c>
      <c r="D65" s="210"/>
      <c r="E65" s="217"/>
      <c r="F65" s="217"/>
      <c r="G65" s="217"/>
      <c r="H65" s="238">
        <f>IF(G65=0,0,G65/'Aktivi_Saistibas(001)'!$F$19*100)</f>
        <v>0</v>
      </c>
      <c r="I65" s="53"/>
    </row>
    <row r="66" spans="2:9" ht="15">
      <c r="B66" s="213"/>
      <c r="C66" s="214" t="s">
        <v>154</v>
      </c>
      <c r="D66" s="219">
        <v>12220</v>
      </c>
      <c r="E66" s="220">
        <f>SUM(E65:E65)</f>
        <v>0</v>
      </c>
      <c r="F66" s="220">
        <f>SUM(F65:F65)</f>
        <v>0</v>
      </c>
      <c r="G66" s="220">
        <f>SUM(G65:G65)</f>
        <v>0</v>
      </c>
      <c r="H66" s="238">
        <f>IF(G66=0,0,G66/'Aktivi_Saistibas(001)'!$F$19*100)</f>
        <v>0</v>
      </c>
      <c r="I66" s="53"/>
    </row>
    <row r="67" spans="2:9" ht="15">
      <c r="B67" s="166"/>
      <c r="C67" s="192" t="s">
        <v>176</v>
      </c>
      <c r="D67" s="76">
        <v>12200</v>
      </c>
      <c r="E67" s="230">
        <f>E63+E66</f>
        <v>0</v>
      </c>
      <c r="F67" s="230">
        <f>F63+F66</f>
        <v>0</v>
      </c>
      <c r="G67" s="230">
        <f>G63+G66</f>
        <v>0</v>
      </c>
      <c r="H67" s="241">
        <f>IF(G67=0,0,G67/'Aktivi_Saistibas(001)'!$F$19*100)</f>
        <v>0</v>
      </c>
      <c r="I67" s="53"/>
    </row>
    <row r="68" spans="2:9" ht="25.5">
      <c r="B68" s="202">
        <v>12300</v>
      </c>
      <c r="C68" s="203" t="s">
        <v>168</v>
      </c>
      <c r="D68" s="240"/>
      <c r="E68" s="228"/>
      <c r="F68" s="228"/>
      <c r="G68" s="228"/>
      <c r="H68" s="234"/>
      <c r="I68" s="53"/>
    </row>
    <row r="69" spans="2:9" ht="15">
      <c r="B69" s="213"/>
      <c r="C69" s="218" t="s">
        <v>20</v>
      </c>
      <c r="D69" s="210"/>
      <c r="E69" s="217"/>
      <c r="F69" s="217"/>
      <c r="G69" s="217"/>
      <c r="H69" s="238">
        <f>IF(G69=0,0,G69/'Aktivi_Saistibas(001)'!$F$19*100)</f>
        <v>0</v>
      </c>
      <c r="I69" s="53"/>
    </row>
    <row r="70" spans="2:9" ht="15">
      <c r="B70" s="166"/>
      <c r="C70" s="247" t="s">
        <v>154</v>
      </c>
      <c r="D70" s="76">
        <v>12300</v>
      </c>
      <c r="E70" s="230">
        <f>SUM(E69:E69)</f>
        <v>0</v>
      </c>
      <c r="F70" s="230">
        <f>SUM(F69:F69)</f>
        <v>0</v>
      </c>
      <c r="G70" s="230">
        <f>SUM(G69:G69)</f>
        <v>0</v>
      </c>
      <c r="H70" s="241">
        <f>IF(G70=0,0,G70/'Aktivi_Saistibas(001)'!$F$19*100)</f>
        <v>0</v>
      </c>
      <c r="I70" s="53"/>
    </row>
    <row r="71" spans="2:9" ht="15">
      <c r="B71" s="202">
        <v>12400</v>
      </c>
      <c r="C71" s="203" t="s">
        <v>81</v>
      </c>
      <c r="D71" s="210"/>
      <c r="E71" s="212"/>
      <c r="F71" s="212"/>
      <c r="G71" s="212"/>
      <c r="H71" s="226"/>
      <c r="I71" s="53"/>
    </row>
    <row r="72" spans="2:9" ht="15">
      <c r="B72" s="202"/>
      <c r="C72" s="436" t="s">
        <v>225</v>
      </c>
      <c r="D72" s="210"/>
      <c r="E72" s="217"/>
      <c r="F72" s="217"/>
      <c r="G72" s="217">
        <v>65</v>
      </c>
      <c r="H72" s="238">
        <f>IF(G72=0,0,G72/'Aktivi_Saistibas(001)'!$F$19*100)</f>
        <v>0.020949630641896682</v>
      </c>
      <c r="I72" s="53"/>
    </row>
    <row r="73" spans="2:9" ht="15">
      <c r="B73" s="202"/>
      <c r="C73" s="436" t="s">
        <v>225</v>
      </c>
      <c r="D73" s="210"/>
      <c r="E73" s="217"/>
      <c r="F73" s="217"/>
      <c r="G73" s="217">
        <v>16</v>
      </c>
      <c r="H73" s="238">
        <f>IF(G73=0,0,G73/'Aktivi_Saistibas(001)'!$F$19*100)</f>
        <v>0.005156832158005338</v>
      </c>
      <c r="I73" s="53"/>
    </row>
    <row r="74" spans="2:9" ht="15">
      <c r="B74" s="213"/>
      <c r="C74" s="436" t="s">
        <v>225</v>
      </c>
      <c r="D74" s="210"/>
      <c r="E74" s="217"/>
      <c r="F74" s="217"/>
      <c r="G74" s="217">
        <v>29</v>
      </c>
      <c r="H74" s="238">
        <f>IF(G74=0,0,G74/'Aktivi_Saistibas(001)'!$F$19*100)</f>
        <v>0.009346758286384673</v>
      </c>
      <c r="I74" s="53"/>
    </row>
    <row r="75" spans="2:9" ht="15.75" thickBot="1">
      <c r="B75" s="187"/>
      <c r="C75" s="263" t="s">
        <v>154</v>
      </c>
      <c r="D75" s="81">
        <v>12400</v>
      </c>
      <c r="E75" s="256">
        <f>SUM(E74:E74)</f>
        <v>0</v>
      </c>
      <c r="F75" s="256">
        <f>SUM(F74:F74)</f>
        <v>0</v>
      </c>
      <c r="G75" s="256">
        <f>SUM(G72:G74)</f>
        <v>110</v>
      </c>
      <c r="H75" s="257">
        <f>IF(G75=0,0,G75/'Aktivi_Saistibas(001)'!$F$19*100)</f>
        <v>0.03545322108628669</v>
      </c>
      <c r="I75" s="53"/>
    </row>
    <row r="76" spans="2:9" ht="15.75" thickBot="1">
      <c r="B76" s="244"/>
      <c r="C76" s="264"/>
      <c r="D76" s="244"/>
      <c r="E76" s="245"/>
      <c r="F76" s="245"/>
      <c r="G76" s="245"/>
      <c r="H76" s="265"/>
      <c r="I76" s="53"/>
    </row>
    <row r="77" spans="2:9" ht="15.75" thickBot="1">
      <c r="B77" s="443" t="s">
        <v>13</v>
      </c>
      <c r="C77" s="444"/>
      <c r="D77" s="67" t="s">
        <v>64</v>
      </c>
      <c r="E77" s="242" t="s">
        <v>63</v>
      </c>
      <c r="F77" s="67" t="s">
        <v>66</v>
      </c>
      <c r="G77" s="67" t="s">
        <v>166</v>
      </c>
      <c r="H77" s="189" t="s">
        <v>167</v>
      </c>
      <c r="I77" s="53"/>
    </row>
    <row r="78" spans="2:9" ht="25.5">
      <c r="B78" s="82"/>
      <c r="C78" s="266" t="s">
        <v>177</v>
      </c>
      <c r="D78" s="77">
        <v>12000</v>
      </c>
      <c r="E78" s="269">
        <f>E59+E67+E70+E75</f>
        <v>0</v>
      </c>
      <c r="F78" s="269">
        <f>F59+F67+F70+F75</f>
        <v>0</v>
      </c>
      <c r="G78" s="269">
        <f>G59+G67+G70+G75</f>
        <v>110</v>
      </c>
      <c r="H78" s="270">
        <f>IF(G78=0,0,G78/'Aktivi_Saistibas(001)'!$F$19*100)</f>
        <v>0.03545322108628669</v>
      </c>
      <c r="I78" s="53"/>
    </row>
    <row r="79" spans="2:9" ht="15">
      <c r="B79" s="232">
        <v>13000</v>
      </c>
      <c r="C79" s="233" t="s">
        <v>178</v>
      </c>
      <c r="D79" s="240"/>
      <c r="E79" s="228"/>
      <c r="F79" s="228"/>
      <c r="G79" s="228"/>
      <c r="H79" s="234"/>
      <c r="I79" s="53"/>
    </row>
    <row r="80" spans="2:9" ht="15">
      <c r="B80" s="213"/>
      <c r="C80" s="218" t="s">
        <v>237</v>
      </c>
      <c r="D80" s="210"/>
      <c r="E80" s="217"/>
      <c r="F80" s="217">
        <v>15000</v>
      </c>
      <c r="G80" s="217">
        <v>15157</v>
      </c>
      <c r="H80" s="238">
        <f>IF(G80=0,0,G80/'Aktivi_Saistibas(001)'!$F$19*100)</f>
        <v>4.885131563680431</v>
      </c>
      <c r="I80" s="53"/>
    </row>
    <row r="81" spans="2:9" ht="15">
      <c r="B81" s="213"/>
      <c r="C81" s="218" t="s">
        <v>238</v>
      </c>
      <c r="D81" s="210"/>
      <c r="E81" s="217"/>
      <c r="F81" s="217">
        <v>10000</v>
      </c>
      <c r="G81" s="217">
        <v>10088</v>
      </c>
      <c r="H81" s="238">
        <f>IF(G81=0,0,G81/'Aktivi_Saistibas(001)'!$F$19*100)</f>
        <v>3.2513826756223647</v>
      </c>
      <c r="I81" s="53"/>
    </row>
    <row r="82" spans="2:9" ht="15">
      <c r="B82" s="213"/>
      <c r="C82" s="218" t="s">
        <v>239</v>
      </c>
      <c r="D82" s="210"/>
      <c r="E82" s="217"/>
      <c r="F82" s="217">
        <v>6000</v>
      </c>
      <c r="G82" s="217">
        <v>6044</v>
      </c>
      <c r="H82" s="238">
        <f>IF(G82=0,0,G82/'Aktivi_Saistibas(001)'!$F$19*100)</f>
        <v>1.9479933476865163</v>
      </c>
      <c r="I82" s="53"/>
    </row>
    <row r="83" spans="2:9" ht="15">
      <c r="B83" s="213"/>
      <c r="C83" s="218" t="s">
        <v>217</v>
      </c>
      <c r="D83" s="210"/>
      <c r="E83" s="217"/>
      <c r="F83" s="217">
        <v>20000</v>
      </c>
      <c r="G83" s="217">
        <v>20033</v>
      </c>
      <c r="H83" s="238">
        <f>IF(G83=0,0,G83/'Aktivi_Saistibas(001)'!$F$19*100)</f>
        <v>6.456676163832557</v>
      </c>
      <c r="I83" s="53"/>
    </row>
    <row r="84" spans="2:9" ht="15">
      <c r="B84" s="213"/>
      <c r="C84" s="218" t="s">
        <v>240</v>
      </c>
      <c r="D84" s="210"/>
      <c r="E84" s="217"/>
      <c r="F84" s="217">
        <v>15000</v>
      </c>
      <c r="G84" s="217">
        <v>15006</v>
      </c>
      <c r="H84" s="238">
        <f>IF(G84=0,0,G84/'Aktivi_Saistibas(001)'!$F$19*100)</f>
        <v>4.836463960189255</v>
      </c>
      <c r="I84" s="53"/>
    </row>
    <row r="85" spans="2:9" ht="15">
      <c r="B85" s="166"/>
      <c r="C85" s="247" t="s">
        <v>154</v>
      </c>
      <c r="D85" s="80">
        <v>13000</v>
      </c>
      <c r="E85" s="271">
        <f>SUM(E80:E80)</f>
        <v>0</v>
      </c>
      <c r="F85" s="271">
        <f>SUM(F80:F84)</f>
        <v>66000</v>
      </c>
      <c r="G85" s="271">
        <f>SUM(G80:G84)</f>
        <v>66328</v>
      </c>
      <c r="H85" s="272">
        <f>IF(G85=0,0,G85/'Aktivi_Saistibas(001)'!$F$19*100)</f>
        <v>21.377647711011125</v>
      </c>
      <c r="I85" s="53"/>
    </row>
    <row r="86" spans="2:9" ht="26.25" thickBot="1">
      <c r="B86" s="186"/>
      <c r="C86" s="267" t="s">
        <v>181</v>
      </c>
      <c r="D86" s="79">
        <v>10000</v>
      </c>
      <c r="E86" s="273">
        <f>E50+E78+E85</f>
        <v>1339</v>
      </c>
      <c r="F86" s="273">
        <f>F50+F78+F85</f>
        <v>210808.48</v>
      </c>
      <c r="G86" s="273">
        <f>G50+G78+G85</f>
        <v>212148</v>
      </c>
      <c r="H86" s="274">
        <f>IF(G86=0,0,G86/'Aktivi_Saistibas(001)'!$F$19*100)</f>
        <v>68.37572679103226</v>
      </c>
      <c r="I86" s="53"/>
    </row>
    <row r="87" s="8" customFormat="1" ht="15">
      <c r="I87" s="53"/>
    </row>
    <row r="88" ht="15">
      <c r="I88" s="53"/>
    </row>
    <row r="89" ht="15">
      <c r="I89" s="53"/>
    </row>
    <row r="90" ht="12.75">
      <c r="I90" s="8"/>
    </row>
  </sheetData>
  <mergeCells count="4">
    <mergeCell ref="B12:C12"/>
    <mergeCell ref="B13:C13"/>
    <mergeCell ref="B43:C43"/>
    <mergeCell ref="B77:C77"/>
  </mergeCells>
  <dataValidations count="1">
    <dataValidation type="decimal" allowBlank="1" showErrorMessage="1" errorTitle="Oops!" error="Šeit jāievada skatlis" sqref="I14:I89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4" r:id="rId1"/>
  <rowBreaks count="2" manualBreakCount="2">
    <brk id="41" max="8" man="1"/>
    <brk id="7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B70">
      <selection activeCell="F13" sqref="F13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91" t="s">
        <v>182</v>
      </c>
      <c r="C1" s="214"/>
      <c r="D1" s="229"/>
      <c r="E1" s="229"/>
      <c r="F1" s="211"/>
      <c r="G1" s="211"/>
      <c r="H1" s="211"/>
      <c r="I1" s="268"/>
    </row>
    <row r="2" spans="1:9" ht="90" thickBot="1">
      <c r="A2" s="1"/>
      <c r="B2" s="441" t="s">
        <v>11</v>
      </c>
      <c r="C2" s="442"/>
      <c r="D2" s="65" t="s">
        <v>12</v>
      </c>
      <c r="E2" s="65" t="s">
        <v>198</v>
      </c>
      <c r="F2" s="65" t="s">
        <v>143</v>
      </c>
      <c r="G2" s="188" t="s">
        <v>144</v>
      </c>
      <c r="H2" s="65" t="s">
        <v>146</v>
      </c>
      <c r="I2" s="184" t="s">
        <v>145</v>
      </c>
    </row>
    <row r="3" spans="1:9" ht="13.5" thickBot="1">
      <c r="A3" s="1"/>
      <c r="B3" s="443" t="s">
        <v>13</v>
      </c>
      <c r="C3" s="444"/>
      <c r="D3" s="67" t="s">
        <v>64</v>
      </c>
      <c r="E3" s="242" t="s">
        <v>63</v>
      </c>
      <c r="F3" s="242" t="s">
        <v>66</v>
      </c>
      <c r="G3" s="67" t="s">
        <v>166</v>
      </c>
      <c r="H3" s="67" t="s">
        <v>167</v>
      </c>
      <c r="I3" s="189" t="s">
        <v>183</v>
      </c>
    </row>
    <row r="4" spans="1:9" ht="30" customHeight="1">
      <c r="A4" s="1"/>
      <c r="B4" s="195">
        <v>21000</v>
      </c>
      <c r="C4" s="196" t="s">
        <v>185</v>
      </c>
      <c r="D4" s="197"/>
      <c r="E4" s="248"/>
      <c r="F4" s="246"/>
      <c r="G4" s="246"/>
      <c r="H4" s="246"/>
      <c r="I4" s="249"/>
    </row>
    <row r="5" spans="1:9" ht="38.25">
      <c r="A5" s="1"/>
      <c r="B5" s="202">
        <v>21100</v>
      </c>
      <c r="C5" s="203" t="s">
        <v>149</v>
      </c>
      <c r="D5" s="204"/>
      <c r="E5" s="210"/>
      <c r="F5" s="212"/>
      <c r="G5" s="212"/>
      <c r="H5" s="212"/>
      <c r="I5" s="226"/>
    </row>
    <row r="6" spans="1:9" ht="25.5">
      <c r="A6" s="1"/>
      <c r="B6" s="202">
        <v>21110</v>
      </c>
      <c r="C6" s="209" t="s">
        <v>150</v>
      </c>
      <c r="D6" s="210"/>
      <c r="E6" s="210"/>
      <c r="F6" s="212"/>
      <c r="G6" s="212"/>
      <c r="H6" s="212"/>
      <c r="I6" s="226"/>
    </row>
    <row r="7" spans="1:9" ht="12.75">
      <c r="A7" s="1"/>
      <c r="B7" s="202"/>
      <c r="C7" s="214" t="s">
        <v>241</v>
      </c>
      <c r="D7" s="210"/>
      <c r="E7" s="210" t="s">
        <v>236</v>
      </c>
      <c r="F7" s="212">
        <v>20</v>
      </c>
      <c r="G7" s="212">
        <v>13856</v>
      </c>
      <c r="H7" s="212">
        <v>14093</v>
      </c>
      <c r="I7" s="238">
        <f>IF(H7=0,0,H7/'Aktivi_Saistibas(001)'!$F$19*100)</f>
        <v>4.542202225173076</v>
      </c>
    </row>
    <row r="8" spans="1:9" ht="12.75">
      <c r="A8" s="1"/>
      <c r="B8" s="213"/>
      <c r="C8" s="218" t="s">
        <v>20</v>
      </c>
      <c r="D8" s="215"/>
      <c r="E8" s="277"/>
      <c r="F8" s="217"/>
      <c r="G8" s="217"/>
      <c r="H8" s="217"/>
      <c r="I8" s="238">
        <f>IF(H8=0,0,H8/'Aktivi_Saistibas(001)'!$F$19*100)</f>
        <v>0</v>
      </c>
    </row>
    <row r="9" spans="1:9" ht="12.75">
      <c r="A9" s="1"/>
      <c r="B9" s="213"/>
      <c r="C9" s="214" t="s">
        <v>154</v>
      </c>
      <c r="D9" s="219">
        <v>21110</v>
      </c>
      <c r="E9" s="301"/>
      <c r="F9" s="276">
        <f>SUM(F8:F8)</f>
        <v>0</v>
      </c>
      <c r="G9" s="276">
        <f>SUM(G7:G8)</f>
        <v>13856</v>
      </c>
      <c r="H9" s="276">
        <f>SUM(H7:H8)</f>
        <v>14093</v>
      </c>
      <c r="I9" s="238">
        <f>IF(H9=0,0,H9/'Aktivi_Saistibas(001)'!$F$19*100)</f>
        <v>4.542202225173076</v>
      </c>
    </row>
    <row r="10" spans="1:9" ht="25.5">
      <c r="A10" s="1"/>
      <c r="B10" s="202">
        <v>21120</v>
      </c>
      <c r="C10" s="223" t="s">
        <v>155</v>
      </c>
      <c r="D10" s="221"/>
      <c r="E10" s="210"/>
      <c r="F10" s="212"/>
      <c r="G10" s="212"/>
      <c r="H10" s="212"/>
      <c r="I10" s="226"/>
    </row>
    <row r="11" spans="1:9" ht="12.75">
      <c r="A11" s="1"/>
      <c r="B11" s="213"/>
      <c r="C11" s="224" t="s">
        <v>218</v>
      </c>
      <c r="D11" s="210"/>
      <c r="E11" s="277" t="s">
        <v>250</v>
      </c>
      <c r="F11" s="217">
        <v>15</v>
      </c>
      <c r="G11" s="217">
        <v>9098</v>
      </c>
      <c r="H11" s="217">
        <v>9510</v>
      </c>
      <c r="I11" s="238">
        <f>IF(H11=0,0,H11/'Aktivi_Saistibas(001)'!$F$19*100)</f>
        <v>3.0650921139144227</v>
      </c>
    </row>
    <row r="12" spans="1:9" ht="12.75">
      <c r="A12" s="1"/>
      <c r="B12" s="213"/>
      <c r="C12" s="224" t="s">
        <v>219</v>
      </c>
      <c r="D12" s="210"/>
      <c r="E12" s="277" t="s">
        <v>223</v>
      </c>
      <c r="F12" s="217">
        <v>15</v>
      </c>
      <c r="G12" s="217">
        <v>10225</v>
      </c>
      <c r="H12" s="217">
        <v>10419</v>
      </c>
      <c r="I12" s="238">
        <f>IF(H12=0,0,H12/'Aktivi_Saistibas(001)'!$F$19*100)</f>
        <v>3.358064640891101</v>
      </c>
    </row>
    <row r="13" spans="1:9" ht="25.5">
      <c r="A13" s="1"/>
      <c r="B13" s="213"/>
      <c r="C13" s="224" t="s">
        <v>220</v>
      </c>
      <c r="D13" s="210"/>
      <c r="E13" s="277" t="s">
        <v>250</v>
      </c>
      <c r="F13" s="217">
        <v>10</v>
      </c>
      <c r="G13" s="217">
        <v>6436</v>
      </c>
      <c r="H13" s="217">
        <v>6549</v>
      </c>
      <c r="I13" s="238">
        <f>IF(H13=0,0,H13/'Aktivi_Saistibas(001)'!$F$19*100)</f>
        <v>2.1107558626735594</v>
      </c>
    </row>
    <row r="14" spans="1:9" ht="12.75">
      <c r="A14" s="1"/>
      <c r="B14" s="213"/>
      <c r="C14" s="224" t="s">
        <v>229</v>
      </c>
      <c r="D14" s="210"/>
      <c r="E14" s="277" t="s">
        <v>232</v>
      </c>
      <c r="F14" s="217">
        <v>5</v>
      </c>
      <c r="G14" s="217">
        <v>3649.73</v>
      </c>
      <c r="H14" s="217">
        <v>3725</v>
      </c>
      <c r="I14" s="238">
        <f>IF(H14=0,0,H14/'Aktivi_Saistibas(001)'!$F$19*100)</f>
        <v>1.2005749867856175</v>
      </c>
    </row>
    <row r="15" spans="1:9" ht="12.75">
      <c r="A15" s="1"/>
      <c r="B15" s="213"/>
      <c r="C15" s="224" t="s">
        <v>230</v>
      </c>
      <c r="D15" s="210"/>
      <c r="E15" s="277" t="s">
        <v>224</v>
      </c>
      <c r="F15" s="217">
        <v>5</v>
      </c>
      <c r="G15" s="217">
        <v>3370.37</v>
      </c>
      <c r="H15" s="217">
        <v>3319</v>
      </c>
      <c r="I15" s="238">
        <f>IF(H15=0,0,H15/'Aktivi_Saistibas(001)'!$F$19*100)</f>
        <v>1.0697203707762322</v>
      </c>
    </row>
    <row r="16" spans="1:9" ht="12.75">
      <c r="A16" s="1"/>
      <c r="B16" s="213"/>
      <c r="C16" s="224" t="s">
        <v>231</v>
      </c>
      <c r="D16" s="210"/>
      <c r="E16" s="277" t="s">
        <v>233</v>
      </c>
      <c r="F16" s="217">
        <v>10</v>
      </c>
      <c r="G16" s="217">
        <v>6318.91</v>
      </c>
      <c r="H16" s="217">
        <v>6411</v>
      </c>
      <c r="I16" s="238">
        <f>IF(H16=0,0,H16/'Aktivi_Saistibas(001)'!$F$19*100)</f>
        <v>2.0662781853107637</v>
      </c>
    </row>
    <row r="17" spans="1:9" ht="12.75">
      <c r="A17" s="1"/>
      <c r="B17" s="213"/>
      <c r="C17" s="224" t="s">
        <v>221</v>
      </c>
      <c r="D17" s="210"/>
      <c r="E17" s="277" t="s">
        <v>224</v>
      </c>
      <c r="F17" s="217">
        <v>10</v>
      </c>
      <c r="G17" s="217">
        <v>5830</v>
      </c>
      <c r="H17" s="217">
        <v>5958</v>
      </c>
      <c r="I17" s="238">
        <f>IF(H17=0,0,H17/'Aktivi_Saistibas(001)'!$F$19*100)</f>
        <v>1.9202753748372374</v>
      </c>
    </row>
    <row r="18" spans="1:9" ht="12.75">
      <c r="A18" s="1"/>
      <c r="B18" s="213"/>
      <c r="C18" s="224" t="s">
        <v>242</v>
      </c>
      <c r="D18" s="210"/>
      <c r="E18" s="277" t="s">
        <v>250</v>
      </c>
      <c r="F18" s="217">
        <v>10</v>
      </c>
      <c r="G18" s="217">
        <v>6366</v>
      </c>
      <c r="H18" s="217">
        <v>6473</v>
      </c>
      <c r="I18" s="238">
        <f>IF(H18=0,0,H18/'Aktivi_Saistibas(001)'!$F$19*100)</f>
        <v>2.0862609099230345</v>
      </c>
    </row>
    <row r="19" spans="1:9" ht="12.75">
      <c r="A19" s="1"/>
      <c r="B19" s="213"/>
      <c r="C19" s="224" t="s">
        <v>243</v>
      </c>
      <c r="D19" s="210"/>
      <c r="E19" s="277" t="s">
        <v>245</v>
      </c>
      <c r="F19" s="217">
        <v>5</v>
      </c>
      <c r="G19" s="217">
        <v>3147</v>
      </c>
      <c r="H19" s="217">
        <v>3190</v>
      </c>
      <c r="I19" s="238">
        <f>IF(H19=0,0,H19/'Aktivi_Saistibas(001)'!$F$19*100)</f>
        <v>1.028143411502314</v>
      </c>
    </row>
    <row r="20" spans="1:9" ht="12.75">
      <c r="A20" s="1"/>
      <c r="B20" s="213"/>
      <c r="C20" s="224" t="s">
        <v>244</v>
      </c>
      <c r="D20" s="210"/>
      <c r="E20" s="277" t="s">
        <v>246</v>
      </c>
      <c r="F20" s="217">
        <v>10</v>
      </c>
      <c r="G20" s="217">
        <v>6249</v>
      </c>
      <c r="H20" s="217">
        <v>6352</v>
      </c>
      <c r="I20" s="238">
        <f>IF(H20=0,0,H20/'Aktivi_Saistibas(001)'!$F$19*100)</f>
        <v>2.047262366728119</v>
      </c>
    </row>
    <row r="21" spans="1:9" ht="12.75">
      <c r="A21" s="1"/>
      <c r="B21" s="213"/>
      <c r="C21" s="225" t="s">
        <v>20</v>
      </c>
      <c r="D21" s="210"/>
      <c r="E21" s="277"/>
      <c r="F21" s="217"/>
      <c r="G21" s="217"/>
      <c r="H21" s="217"/>
      <c r="I21" s="238">
        <f>IF(H21=0,0,H21/'Aktivi_Saistibas(001)'!$F$19*100)</f>
        <v>0</v>
      </c>
    </row>
    <row r="22" spans="1:9" ht="12.75">
      <c r="A22" s="1"/>
      <c r="B22" s="213"/>
      <c r="C22" s="224" t="s">
        <v>154</v>
      </c>
      <c r="D22" s="219">
        <v>21120</v>
      </c>
      <c r="E22" s="301"/>
      <c r="F22" s="276">
        <f>SUM(F11:F21)</f>
        <v>95</v>
      </c>
      <c r="G22" s="276">
        <f>SUM(G11:G21)</f>
        <v>60690.009999999995</v>
      </c>
      <c r="H22" s="276">
        <f>SUM(H11:H21)</f>
        <v>61906</v>
      </c>
      <c r="I22" s="238">
        <f>IF(H22=0,0,H22/'Aktivi_Saistibas(001)'!$F$19*100)</f>
        <v>19.9524282233424</v>
      </c>
    </row>
    <row r="23" spans="1:9" ht="25.5">
      <c r="A23" s="1"/>
      <c r="B23" s="202">
        <v>21130</v>
      </c>
      <c r="C23" s="223" t="s">
        <v>158</v>
      </c>
      <c r="D23" s="210"/>
      <c r="E23" s="210"/>
      <c r="F23" s="212"/>
      <c r="G23" s="212"/>
      <c r="H23" s="212"/>
      <c r="I23" s="226"/>
    </row>
    <row r="24" spans="1:9" ht="12.75">
      <c r="A24" s="1"/>
      <c r="B24" s="213"/>
      <c r="C24" s="225" t="s">
        <v>20</v>
      </c>
      <c r="D24" s="210"/>
      <c r="E24" s="277"/>
      <c r="F24" s="217"/>
      <c r="G24" s="217"/>
      <c r="H24" s="217"/>
      <c r="I24" s="238">
        <f>IF(H24=0,0,H24/'Aktivi_Saistibas(001)'!$F$19*100)</f>
        <v>0</v>
      </c>
    </row>
    <row r="25" spans="1:9" ht="12.75">
      <c r="A25" s="1"/>
      <c r="B25" s="213"/>
      <c r="C25" s="224" t="s">
        <v>154</v>
      </c>
      <c r="D25" s="219">
        <v>21130</v>
      </c>
      <c r="E25" s="301"/>
      <c r="F25" s="276">
        <f>SUM(F24:F24)</f>
        <v>0</v>
      </c>
      <c r="G25" s="276">
        <f>SUM(G24:G24)</f>
        <v>0</v>
      </c>
      <c r="H25" s="276">
        <f>SUM(H24:H24)</f>
        <v>0</v>
      </c>
      <c r="I25" s="238">
        <f>IF(H25=0,0,H25/'Aktivi_Saistibas(001)'!$F$19*100)</f>
        <v>0</v>
      </c>
    </row>
    <row r="26" spans="1:9" ht="15.75" customHeight="1">
      <c r="A26" s="1"/>
      <c r="B26" s="166"/>
      <c r="C26" s="161" t="s">
        <v>187</v>
      </c>
      <c r="D26" s="76">
        <v>21000</v>
      </c>
      <c r="E26" s="302"/>
      <c r="F26" s="278">
        <f>F9+F22+F25</f>
        <v>95</v>
      </c>
      <c r="G26" s="278">
        <f>G9+G22+G25</f>
        <v>74546.01</v>
      </c>
      <c r="H26" s="278">
        <f>H9+H22+H25</f>
        <v>75999</v>
      </c>
      <c r="I26" s="241">
        <f>IF(H26=0,0,H26/'Aktivi_Saistibas(001)'!$F$19*100)</f>
        <v>24.49463044851548</v>
      </c>
    </row>
    <row r="27" spans="1:9" ht="24.75" customHeight="1">
      <c r="A27" s="1"/>
      <c r="B27" s="232">
        <v>21200</v>
      </c>
      <c r="C27" s="233" t="s">
        <v>162</v>
      </c>
      <c r="D27" s="240"/>
      <c r="E27" s="240"/>
      <c r="F27" s="228"/>
      <c r="G27" s="228"/>
      <c r="H27" s="228"/>
      <c r="I27" s="234"/>
    </row>
    <row r="28" spans="1:9" ht="25.5">
      <c r="A28" s="1"/>
      <c r="B28" s="202">
        <v>21210</v>
      </c>
      <c r="C28" s="209" t="s">
        <v>163</v>
      </c>
      <c r="D28" s="210"/>
      <c r="E28" s="210"/>
      <c r="F28" s="212"/>
      <c r="G28" s="212"/>
      <c r="H28" s="212"/>
      <c r="I28" s="226"/>
    </row>
    <row r="29" spans="1:9" ht="12.75">
      <c r="A29" s="1"/>
      <c r="B29" s="202"/>
      <c r="C29" s="437" t="s">
        <v>234</v>
      </c>
      <c r="D29" s="210"/>
      <c r="E29" s="277" t="s">
        <v>236</v>
      </c>
      <c r="F29" s="217">
        <v>1684</v>
      </c>
      <c r="G29" s="217">
        <v>1419.6</v>
      </c>
      <c r="H29" s="217">
        <v>1257</v>
      </c>
      <c r="I29" s="238">
        <f>IF(H29=0,0,H29/'Aktivi_Saistibas(001)'!$F$19*100)</f>
        <v>0.4051336264132943</v>
      </c>
    </row>
    <row r="30" spans="1:9" ht="12.75">
      <c r="A30" s="1"/>
      <c r="B30" s="213"/>
      <c r="C30" s="218" t="s">
        <v>235</v>
      </c>
      <c r="D30" s="210"/>
      <c r="E30" s="277" t="s">
        <v>236</v>
      </c>
      <c r="F30" s="217">
        <v>700</v>
      </c>
      <c r="G30" s="217">
        <v>930.02</v>
      </c>
      <c r="H30" s="217">
        <v>870</v>
      </c>
      <c r="I30" s="238">
        <f>IF(H30=0,0,H30/'Aktivi_Saistibas(001)'!$F$19*100)</f>
        <v>0.28040274859154024</v>
      </c>
    </row>
    <row r="31" spans="1:9" ht="12.75">
      <c r="A31" s="1"/>
      <c r="B31" s="213"/>
      <c r="C31" s="218" t="s">
        <v>247</v>
      </c>
      <c r="D31" s="210"/>
      <c r="E31" s="277" t="s">
        <v>223</v>
      </c>
      <c r="F31" s="217">
        <v>500</v>
      </c>
      <c r="G31" s="217">
        <v>1623</v>
      </c>
      <c r="H31" s="217">
        <v>1741</v>
      </c>
      <c r="I31" s="238">
        <f>IF(H31=0,0,H31/'Aktivi_Saistibas(001)'!$F$19*100)</f>
        <v>0.5611277991929559</v>
      </c>
    </row>
    <row r="32" spans="1:9" ht="12.75">
      <c r="A32" s="1"/>
      <c r="B32" s="213"/>
      <c r="C32" s="214" t="s">
        <v>154</v>
      </c>
      <c r="D32" s="219">
        <v>21210</v>
      </c>
      <c r="E32" s="301"/>
      <c r="F32" s="276">
        <f>SUM(F29:F30)</f>
        <v>2384</v>
      </c>
      <c r="G32" s="276">
        <f>SUM(G29:G31)</f>
        <v>3972.62</v>
      </c>
      <c r="H32" s="276">
        <f>SUM(H29:H31)</f>
        <v>3868</v>
      </c>
      <c r="I32" s="238">
        <f>IF(H32=0,0,H32/'Aktivi_Saistibas(001)'!$F$19*100)</f>
        <v>1.2466641741977904</v>
      </c>
    </row>
    <row r="33" spans="1:9" ht="27" customHeight="1">
      <c r="A33" s="1"/>
      <c r="B33" s="202">
        <v>21220</v>
      </c>
      <c r="C33" s="209" t="s">
        <v>164</v>
      </c>
      <c r="D33" s="210"/>
      <c r="E33" s="210"/>
      <c r="F33" s="212"/>
      <c r="G33" s="212"/>
      <c r="H33" s="212"/>
      <c r="I33" s="226"/>
    </row>
    <row r="34" spans="1:9" ht="12.75">
      <c r="A34" s="1"/>
      <c r="B34" s="213"/>
      <c r="C34" s="225" t="s">
        <v>20</v>
      </c>
      <c r="D34" s="210"/>
      <c r="E34" s="277"/>
      <c r="F34" s="217"/>
      <c r="G34" s="217"/>
      <c r="H34" s="217"/>
      <c r="I34" s="238">
        <f>IF(H34=0,0,H34/'Aktivi_Saistibas(001)'!$F$19*100)</f>
        <v>0</v>
      </c>
    </row>
    <row r="35" spans="1:9" ht="12.75">
      <c r="A35" s="1"/>
      <c r="B35" s="213"/>
      <c r="C35" s="214" t="s">
        <v>154</v>
      </c>
      <c r="D35" s="219">
        <v>21220</v>
      </c>
      <c r="E35" s="301"/>
      <c r="F35" s="276">
        <f>SUM(F34:F34)</f>
        <v>0</v>
      </c>
      <c r="G35" s="276">
        <f>SUM(G34:G34)</f>
        <v>0</v>
      </c>
      <c r="H35" s="276">
        <f>SUM(H34:H34)</f>
        <v>0</v>
      </c>
      <c r="I35" s="238">
        <f>IF(H35=0,0,H35/'Aktivi_Saistibas(001)'!$F$19*100)</f>
        <v>0</v>
      </c>
    </row>
    <row r="36" spans="1:9" ht="12.75">
      <c r="A36" s="1"/>
      <c r="B36" s="166"/>
      <c r="C36" s="192" t="s">
        <v>188</v>
      </c>
      <c r="D36" s="76">
        <v>21200</v>
      </c>
      <c r="E36" s="302"/>
      <c r="F36" s="278">
        <f>F32+F35</f>
        <v>2384</v>
      </c>
      <c r="G36" s="278">
        <f>G32+G35</f>
        <v>3972.62</v>
      </c>
      <c r="H36" s="278">
        <f>H32+H35</f>
        <v>3868</v>
      </c>
      <c r="I36" s="241">
        <f>IF(H36=0,0,H36/'Aktivi_Saistibas(001)'!$F$19*100)</f>
        <v>1.2466641741977904</v>
      </c>
    </row>
    <row r="37" spans="1:9" ht="25.5">
      <c r="A37" s="1"/>
      <c r="B37" s="202">
        <v>21300</v>
      </c>
      <c r="C37" s="203" t="s">
        <v>168</v>
      </c>
      <c r="D37" s="210"/>
      <c r="E37" s="240"/>
      <c r="F37" s="228"/>
      <c r="G37" s="228"/>
      <c r="H37" s="228"/>
      <c r="I37" s="234"/>
    </row>
    <row r="38" spans="1:9" ht="12.75">
      <c r="A38" s="1"/>
      <c r="B38" s="213"/>
      <c r="C38" s="218" t="s">
        <v>20</v>
      </c>
      <c r="D38" s="210"/>
      <c r="E38" s="277"/>
      <c r="F38" s="217"/>
      <c r="G38" s="217"/>
      <c r="H38" s="217"/>
      <c r="I38" s="238">
        <f>IF(H38=0,0,H38/'Aktivi_Saistibas(001)'!$F$19*100)</f>
        <v>0</v>
      </c>
    </row>
    <row r="39" spans="1:9" ht="12.75">
      <c r="A39" s="1"/>
      <c r="B39" s="166"/>
      <c r="C39" s="247" t="s">
        <v>154</v>
      </c>
      <c r="D39" s="76">
        <v>21300</v>
      </c>
      <c r="E39" s="302"/>
      <c r="F39" s="278">
        <f>SUM(F38:F38)</f>
        <v>0</v>
      </c>
      <c r="G39" s="278">
        <f>SUM(G38:G38)</f>
        <v>0</v>
      </c>
      <c r="H39" s="278">
        <f>SUM(H38:H38)</f>
        <v>0</v>
      </c>
      <c r="I39" s="241">
        <f>IF(H39=0,0,H39/'Aktivi_Saistibas(001)'!$F$19*100)</f>
        <v>0</v>
      </c>
    </row>
    <row r="40" spans="1:9" ht="12.75">
      <c r="A40" s="1"/>
      <c r="B40" s="232">
        <v>21400</v>
      </c>
      <c r="C40" s="233" t="s">
        <v>81</v>
      </c>
      <c r="D40" s="240"/>
      <c r="E40" s="240"/>
      <c r="F40" s="228"/>
      <c r="G40" s="228"/>
      <c r="H40" s="228"/>
      <c r="I40" s="234"/>
    </row>
    <row r="41" spans="1:9" ht="12.75">
      <c r="A41" s="1"/>
      <c r="B41" s="213"/>
      <c r="C41" s="218" t="s">
        <v>20</v>
      </c>
      <c r="D41" s="210"/>
      <c r="E41" s="277"/>
      <c r="F41" s="217"/>
      <c r="G41" s="217"/>
      <c r="H41" s="217"/>
      <c r="I41" s="238">
        <f>IF(H41=0,0,H41/'Aktivi_Saistibas(001)'!$F$19*100)</f>
        <v>0</v>
      </c>
    </row>
    <row r="42" spans="1:9" ht="12.75">
      <c r="A42" s="1"/>
      <c r="B42" s="166"/>
      <c r="C42" s="247" t="s">
        <v>154</v>
      </c>
      <c r="D42" s="76">
        <v>21400</v>
      </c>
      <c r="E42" s="302"/>
      <c r="F42" s="278">
        <f>SUM(F41:F41)</f>
        <v>0</v>
      </c>
      <c r="G42" s="278">
        <f>SUM(G41:G41)</f>
        <v>0</v>
      </c>
      <c r="H42" s="278">
        <f>SUM(H41:H41)</f>
        <v>0</v>
      </c>
      <c r="I42" s="241">
        <f>IF(H42=0,0,H42/'Aktivi_Saistibas(001)'!$F$19*100)</f>
        <v>0</v>
      </c>
    </row>
    <row r="43" spans="1:9" ht="41.25" customHeight="1" thickBot="1">
      <c r="A43" s="1"/>
      <c r="B43" s="186"/>
      <c r="C43" s="279" t="s">
        <v>189</v>
      </c>
      <c r="D43" s="79">
        <v>21000</v>
      </c>
      <c r="E43" s="303"/>
      <c r="F43" s="281">
        <f>F26+F36+F39+F42</f>
        <v>2479</v>
      </c>
      <c r="G43" s="281">
        <f>G26+G36+G39+G42</f>
        <v>78518.62999999999</v>
      </c>
      <c r="H43" s="281">
        <f>H26+H36+H39+H42</f>
        <v>79867</v>
      </c>
      <c r="I43" s="274">
        <f>IF(H43=0,0,H43/'Aktivi_Saistibas(001)'!$F$19*100)</f>
        <v>25.74129462271327</v>
      </c>
    </row>
    <row r="44" spans="1:9" s="289" customFormat="1" ht="13.5" thickBot="1">
      <c r="A44" s="286"/>
      <c r="B44" s="287"/>
      <c r="C44" s="282"/>
      <c r="D44" s="283"/>
      <c r="E44" s="284"/>
      <c r="F44" s="284"/>
      <c r="G44" s="284"/>
      <c r="H44" s="284"/>
      <c r="I44" s="288"/>
    </row>
    <row r="45" spans="1:9" ht="13.5" thickBot="1">
      <c r="A45" s="1"/>
      <c r="B45" s="443" t="s">
        <v>13</v>
      </c>
      <c r="C45" s="444"/>
      <c r="D45" s="67" t="s">
        <v>64</v>
      </c>
      <c r="E45" s="242" t="s">
        <v>63</v>
      </c>
      <c r="F45" s="67" t="s">
        <v>66</v>
      </c>
      <c r="G45" s="67" t="s">
        <v>166</v>
      </c>
      <c r="H45" s="67" t="s">
        <v>167</v>
      </c>
      <c r="I45" s="189" t="s">
        <v>183</v>
      </c>
    </row>
    <row r="46" spans="1:9" ht="38.25" customHeight="1">
      <c r="A46" s="1"/>
      <c r="B46" s="202">
        <v>22000</v>
      </c>
      <c r="C46" s="252" t="s">
        <v>190</v>
      </c>
      <c r="D46" s="291"/>
      <c r="E46" s="292"/>
      <c r="F46" s="292"/>
      <c r="G46" s="292"/>
      <c r="H46" s="292"/>
      <c r="I46" s="293"/>
    </row>
    <row r="47" spans="1:9" ht="38.25">
      <c r="A47" s="1"/>
      <c r="B47" s="202">
        <v>22100</v>
      </c>
      <c r="C47" s="203" t="s">
        <v>149</v>
      </c>
      <c r="D47" s="204"/>
      <c r="E47" s="285"/>
      <c r="F47" s="285"/>
      <c r="G47" s="285"/>
      <c r="H47" s="285"/>
      <c r="I47" s="294"/>
    </row>
    <row r="48" spans="1:9" ht="25.5">
      <c r="A48" s="1"/>
      <c r="B48" s="202">
        <v>22110</v>
      </c>
      <c r="C48" s="209" t="s">
        <v>150</v>
      </c>
      <c r="D48" s="210"/>
      <c r="E48" s="285"/>
      <c r="F48" s="285"/>
      <c r="G48" s="285"/>
      <c r="H48" s="285"/>
      <c r="I48" s="294"/>
    </row>
    <row r="49" spans="1:9" ht="13.5" customHeight="1">
      <c r="A49" s="1"/>
      <c r="B49" s="213"/>
      <c r="C49" s="214" t="s">
        <v>186</v>
      </c>
      <c r="D49" s="215"/>
      <c r="E49" s="295"/>
      <c r="F49" s="295"/>
      <c r="G49" s="295"/>
      <c r="H49" s="295"/>
      <c r="I49" s="238">
        <f>IF(H49=0,0,H49/'Aktivi_Saistibas(001)'!$F$19*100)</f>
        <v>0</v>
      </c>
    </row>
    <row r="50" spans="1:9" ht="12.75">
      <c r="A50" s="1"/>
      <c r="B50" s="213"/>
      <c r="C50" s="218" t="s">
        <v>20</v>
      </c>
      <c r="D50" s="215"/>
      <c r="E50" s="295"/>
      <c r="F50" s="295"/>
      <c r="G50" s="295"/>
      <c r="H50" s="295"/>
      <c r="I50" s="238">
        <f>IF(H50=0,0,H50/'Aktivi_Saistibas(001)'!$F$19*100)</f>
        <v>0</v>
      </c>
    </row>
    <row r="51" spans="1:9" ht="12.75">
      <c r="A51" s="1"/>
      <c r="B51" s="213"/>
      <c r="C51" s="214" t="s">
        <v>154</v>
      </c>
      <c r="D51" s="219">
        <v>22110</v>
      </c>
      <c r="E51" s="301"/>
      <c r="F51" s="276">
        <f>SUM(F49:F50)</f>
        <v>0</v>
      </c>
      <c r="G51" s="276">
        <f>SUM(G49:G50)</f>
        <v>0</v>
      </c>
      <c r="H51" s="276">
        <f>SUM(H49:H50)</f>
        <v>0</v>
      </c>
      <c r="I51" s="238">
        <f>IF(H51=0,0,H51/'Aktivi_Saistibas(001)'!$F$19*100)</f>
        <v>0</v>
      </c>
    </row>
    <row r="52" spans="1:9" ht="25.5">
      <c r="A52" s="1"/>
      <c r="B52" s="202">
        <v>22120</v>
      </c>
      <c r="C52" s="209" t="s">
        <v>155</v>
      </c>
      <c r="D52" s="221"/>
      <c r="E52" s="285"/>
      <c r="F52" s="285"/>
      <c r="G52" s="285"/>
      <c r="H52" s="285"/>
      <c r="I52" s="294"/>
    </row>
    <row r="53" spans="1:9" ht="12.75">
      <c r="A53" s="1"/>
      <c r="B53" s="213"/>
      <c r="C53" s="218" t="s">
        <v>20</v>
      </c>
      <c r="D53" s="210"/>
      <c r="E53" s="295"/>
      <c r="F53" s="295"/>
      <c r="G53" s="295"/>
      <c r="H53" s="295"/>
      <c r="I53" s="238">
        <f>IF(H53=0,0,H53/'Aktivi_Saistibas(001)'!$F$19*100)</f>
        <v>0</v>
      </c>
    </row>
    <row r="54" spans="1:9" ht="12.75">
      <c r="A54" s="1"/>
      <c r="B54" s="213"/>
      <c r="C54" s="214" t="s">
        <v>154</v>
      </c>
      <c r="D54" s="219">
        <v>22120</v>
      </c>
      <c r="E54" s="301"/>
      <c r="F54" s="276">
        <f>SUM(F53:F53)</f>
        <v>0</v>
      </c>
      <c r="G54" s="276">
        <f>SUM(G53:G53)</f>
        <v>0</v>
      </c>
      <c r="H54" s="276">
        <f>SUM(H53:H53)</f>
        <v>0</v>
      </c>
      <c r="I54" s="238">
        <f>IF(H54=0,0,H54/'Aktivi_Saistibas(001)'!$F$19*100)</f>
        <v>0</v>
      </c>
    </row>
    <row r="55" spans="1:9" ht="25.5">
      <c r="A55" s="1"/>
      <c r="B55" s="202">
        <v>22130</v>
      </c>
      <c r="C55" s="209" t="s">
        <v>158</v>
      </c>
      <c r="D55" s="210"/>
      <c r="E55" s="285"/>
      <c r="F55" s="285"/>
      <c r="G55" s="285"/>
      <c r="H55" s="285"/>
      <c r="I55" s="294"/>
    </row>
    <row r="56" spans="1:9" ht="12.75">
      <c r="A56" s="1"/>
      <c r="B56" s="213"/>
      <c r="C56" s="218" t="s">
        <v>20</v>
      </c>
      <c r="D56" s="210"/>
      <c r="E56" s="295"/>
      <c r="F56" s="295"/>
      <c r="G56" s="295"/>
      <c r="H56" s="295"/>
      <c r="I56" s="238">
        <f>IF(H56=0,0,H56/'Aktivi_Saistibas(001)'!$F$19*100)</f>
        <v>0</v>
      </c>
    </row>
    <row r="57" spans="1:9" ht="12.75">
      <c r="A57" s="1"/>
      <c r="B57" s="213"/>
      <c r="C57" s="214" t="s">
        <v>154</v>
      </c>
      <c r="D57" s="219">
        <v>22130</v>
      </c>
      <c r="E57" s="301"/>
      <c r="F57" s="276">
        <f>SUM(F56:F56)</f>
        <v>0</v>
      </c>
      <c r="G57" s="276">
        <f>SUM(G56:G56)</f>
        <v>0</v>
      </c>
      <c r="H57" s="276">
        <f>SUM(H56:H56)</f>
        <v>0</v>
      </c>
      <c r="I57" s="238">
        <f>IF(H57=0,0,H57/'Aktivi_Saistibas(001)'!$F$19*100)</f>
        <v>0</v>
      </c>
    </row>
    <row r="58" spans="1:9" ht="12.75">
      <c r="A58" s="1"/>
      <c r="B58" s="166"/>
      <c r="C58" s="192" t="s">
        <v>191</v>
      </c>
      <c r="D58" s="76">
        <v>22100</v>
      </c>
      <c r="E58" s="302"/>
      <c r="F58" s="278">
        <f>F51+F54+F57</f>
        <v>0</v>
      </c>
      <c r="G58" s="278">
        <f>G51+G54+G57</f>
        <v>0</v>
      </c>
      <c r="H58" s="278">
        <f>H51+H54+H57</f>
        <v>0</v>
      </c>
      <c r="I58" s="241">
        <f>IF(H58=0,0,H58/'Aktivi_Saistibas(001)'!$F$19*100)</f>
        <v>0</v>
      </c>
    </row>
    <row r="59" spans="1:9" ht="25.5">
      <c r="A59" s="1"/>
      <c r="B59" s="232">
        <v>22200</v>
      </c>
      <c r="C59" s="233" t="s">
        <v>162</v>
      </c>
      <c r="D59" s="240"/>
      <c r="E59" s="296"/>
      <c r="F59" s="296"/>
      <c r="G59" s="296"/>
      <c r="H59" s="296"/>
      <c r="I59" s="297"/>
    </row>
    <row r="60" spans="1:9" ht="25.5">
      <c r="A60" s="1"/>
      <c r="B60" s="202">
        <v>22210</v>
      </c>
      <c r="C60" s="209" t="s">
        <v>163</v>
      </c>
      <c r="D60" s="210"/>
      <c r="E60" s="285"/>
      <c r="F60" s="285"/>
      <c r="G60" s="285"/>
      <c r="H60" s="285"/>
      <c r="I60" s="294"/>
    </row>
    <row r="61" spans="1:9" ht="12.75">
      <c r="A61" s="1"/>
      <c r="B61" s="213"/>
      <c r="C61" s="218" t="s">
        <v>20</v>
      </c>
      <c r="D61" s="210"/>
      <c r="E61" s="295"/>
      <c r="F61" s="295"/>
      <c r="G61" s="295"/>
      <c r="H61" s="295"/>
      <c r="I61" s="238">
        <f>IF(H61=0,0,H61/'Aktivi_Saistibas(001)'!$F$19*100)</f>
        <v>0</v>
      </c>
    </row>
    <row r="62" spans="1:9" ht="12.75">
      <c r="A62" s="1"/>
      <c r="B62" s="213"/>
      <c r="C62" s="214" t="s">
        <v>154</v>
      </c>
      <c r="D62" s="219">
        <v>22210</v>
      </c>
      <c r="E62" s="301"/>
      <c r="F62" s="276">
        <f>SUM(F61:F61)</f>
        <v>0</v>
      </c>
      <c r="G62" s="276">
        <f>SUM(G61:G61)</f>
        <v>0</v>
      </c>
      <c r="H62" s="276">
        <f>SUM(H61:H61)</f>
        <v>0</v>
      </c>
      <c r="I62" s="238">
        <f>IF(H62=0,0,H62/'Aktivi_Saistibas(001)'!$F$19*100)</f>
        <v>0</v>
      </c>
    </row>
    <row r="63" spans="1:9" ht="25.5">
      <c r="A63" s="1"/>
      <c r="B63" s="202">
        <v>22220</v>
      </c>
      <c r="C63" s="209" t="s">
        <v>164</v>
      </c>
      <c r="D63" s="210"/>
      <c r="E63" s="285"/>
      <c r="F63" s="285"/>
      <c r="G63" s="285"/>
      <c r="H63" s="285"/>
      <c r="I63" s="294"/>
    </row>
    <row r="64" spans="1:9" ht="12.75">
      <c r="A64" s="1"/>
      <c r="B64" s="213"/>
      <c r="C64" s="225" t="s">
        <v>20</v>
      </c>
      <c r="D64" s="210"/>
      <c r="E64" s="295"/>
      <c r="F64" s="295"/>
      <c r="G64" s="295"/>
      <c r="H64" s="295"/>
      <c r="I64" s="238">
        <f>IF(H64=0,0,H64/'Aktivi_Saistibas(001)'!$F$19*100)</f>
        <v>0</v>
      </c>
    </row>
    <row r="65" spans="1:9" ht="12.75">
      <c r="A65" s="1"/>
      <c r="B65" s="213"/>
      <c r="C65" s="214" t="s">
        <v>154</v>
      </c>
      <c r="D65" s="219">
        <v>22220</v>
      </c>
      <c r="E65" s="301"/>
      <c r="F65" s="276">
        <f>SUM(F64:F64)</f>
        <v>0</v>
      </c>
      <c r="G65" s="276">
        <f>SUM(G64:G64)</f>
        <v>0</v>
      </c>
      <c r="H65" s="276">
        <f>SUM(H64:H64)</f>
        <v>0</v>
      </c>
      <c r="I65" s="238">
        <f>IF(H65=0,0,H65/'Aktivi_Saistibas(001)'!$F$19*100)</f>
        <v>0</v>
      </c>
    </row>
    <row r="66" spans="1:9" ht="12.75">
      <c r="A66" s="1"/>
      <c r="B66" s="166"/>
      <c r="C66" s="192" t="s">
        <v>188</v>
      </c>
      <c r="D66" s="76">
        <v>22200</v>
      </c>
      <c r="E66" s="302"/>
      <c r="F66" s="278">
        <f>F62+F65</f>
        <v>0</v>
      </c>
      <c r="G66" s="278">
        <f>G62+G65</f>
        <v>0</v>
      </c>
      <c r="H66" s="278">
        <f>H62+H65</f>
        <v>0</v>
      </c>
      <c r="I66" s="241">
        <f>IF(H66=0,0,H66/'Aktivi_Saistibas(001)'!$F$19*100)</f>
        <v>0</v>
      </c>
    </row>
    <row r="67" spans="1:9" ht="25.5">
      <c r="A67" s="1"/>
      <c r="B67" s="202">
        <v>22300</v>
      </c>
      <c r="C67" s="203" t="s">
        <v>168</v>
      </c>
      <c r="D67" s="210"/>
      <c r="E67" s="285"/>
      <c r="F67" s="285"/>
      <c r="G67" s="285"/>
      <c r="H67" s="285"/>
      <c r="I67" s="294"/>
    </row>
    <row r="68" spans="1:9" ht="12.75">
      <c r="A68" s="1"/>
      <c r="B68" s="213"/>
      <c r="C68" s="218" t="s">
        <v>20</v>
      </c>
      <c r="D68" s="210"/>
      <c r="E68" s="295"/>
      <c r="F68" s="295"/>
      <c r="G68" s="295"/>
      <c r="H68" s="295"/>
      <c r="I68" s="238">
        <f>IF(H68=0,0,H68/'Aktivi_Saistibas(001)'!$F$19*100)</f>
        <v>0</v>
      </c>
    </row>
    <row r="69" spans="1:9" ht="12.75">
      <c r="A69" s="1"/>
      <c r="B69" s="166"/>
      <c r="C69" s="247" t="s">
        <v>154</v>
      </c>
      <c r="D69" s="76">
        <v>22300</v>
      </c>
      <c r="E69" s="302"/>
      <c r="F69" s="278">
        <f>SUM(F68:F68)</f>
        <v>0</v>
      </c>
      <c r="G69" s="278">
        <f>SUM(G68:G68)</f>
        <v>0</v>
      </c>
      <c r="H69" s="278">
        <f>SUM(H68:H68)</f>
        <v>0</v>
      </c>
      <c r="I69" s="241">
        <f>IF(H69=0,0,H69/'Aktivi_Saistibas(001)'!$F$19*100)</f>
        <v>0</v>
      </c>
    </row>
    <row r="70" spans="1:9" ht="12.75">
      <c r="A70" s="1"/>
      <c r="B70" s="232">
        <v>22400</v>
      </c>
      <c r="C70" s="233" t="s">
        <v>81</v>
      </c>
      <c r="D70" s="240"/>
      <c r="E70" s="285"/>
      <c r="F70" s="285"/>
      <c r="G70" s="285"/>
      <c r="H70" s="285"/>
      <c r="I70" s="294"/>
    </row>
    <row r="71" spans="1:9" ht="12.75">
      <c r="A71" s="1"/>
      <c r="B71" s="213"/>
      <c r="C71" s="218" t="s">
        <v>20</v>
      </c>
      <c r="D71" s="210"/>
      <c r="E71" s="277"/>
      <c r="F71" s="217"/>
      <c r="G71" s="217"/>
      <c r="H71" s="217"/>
      <c r="I71" s="238">
        <f>IF(H71=0,0,H71/'Aktivi_Saistibas(001)'!$F$19*100)</f>
        <v>0</v>
      </c>
    </row>
    <row r="72" spans="1:9" ht="12.75">
      <c r="A72" s="1"/>
      <c r="B72" s="166"/>
      <c r="C72" s="247" t="s">
        <v>154</v>
      </c>
      <c r="D72" s="76">
        <v>22400</v>
      </c>
      <c r="E72" s="302"/>
      <c r="F72" s="278">
        <f>SUM(F71:F71)</f>
        <v>0</v>
      </c>
      <c r="G72" s="278">
        <f>SUM(G71:G71)</f>
        <v>0</v>
      </c>
      <c r="H72" s="278">
        <f>SUM(H71:H71)</f>
        <v>0</v>
      </c>
      <c r="I72" s="241">
        <f>IF(H72=0,0,H72/'Aktivi_Saistibas(001)'!$F$19*100)</f>
        <v>0</v>
      </c>
    </row>
    <row r="73" spans="1:9" ht="51">
      <c r="A73" s="1"/>
      <c r="B73" s="185"/>
      <c r="C73" s="193" t="s">
        <v>192</v>
      </c>
      <c r="D73" s="78">
        <v>22000</v>
      </c>
      <c r="E73" s="304"/>
      <c r="F73" s="298">
        <f>F58+F66+F69+F72</f>
        <v>0</v>
      </c>
      <c r="G73" s="298">
        <f>G58+G66+G69+G72</f>
        <v>0</v>
      </c>
      <c r="H73" s="298">
        <f>H58+H66+H69+H72</f>
        <v>0</v>
      </c>
      <c r="I73" s="299">
        <f>IF(H73=0,0,H73/'Aktivi_Saistibas(001)'!$F$19*100)</f>
        <v>0</v>
      </c>
    </row>
    <row r="74" spans="1:9" ht="12.75">
      <c r="A74" s="1"/>
      <c r="B74" s="202">
        <v>23000</v>
      </c>
      <c r="C74" s="300" t="s">
        <v>193</v>
      </c>
      <c r="D74" s="240"/>
      <c r="E74" s="240"/>
      <c r="F74" s="228"/>
      <c r="G74" s="228"/>
      <c r="H74" s="228"/>
      <c r="I74" s="234"/>
    </row>
    <row r="75" spans="1:9" ht="38.25">
      <c r="A75" s="1"/>
      <c r="B75" s="202">
        <v>23100</v>
      </c>
      <c r="C75" s="203" t="s">
        <v>149</v>
      </c>
      <c r="D75" s="210"/>
      <c r="E75" s="210"/>
      <c r="F75" s="212"/>
      <c r="G75" s="212"/>
      <c r="H75" s="212"/>
      <c r="I75" s="226"/>
    </row>
    <row r="76" spans="1:10" ht="13.5" thickBot="1">
      <c r="A76" s="1"/>
      <c r="B76" s="218"/>
      <c r="C76" s="203"/>
      <c r="D76" s="229"/>
      <c r="E76" s="229"/>
      <c r="F76" s="211"/>
      <c r="G76" s="211"/>
      <c r="H76" s="211"/>
      <c r="I76" s="268"/>
      <c r="J76" s="354"/>
    </row>
    <row r="77" spans="1:9" ht="13.5" thickBot="1">
      <c r="A77" s="1"/>
      <c r="B77" s="443" t="s">
        <v>13</v>
      </c>
      <c r="C77" s="444"/>
      <c r="D77" s="67" t="s">
        <v>64</v>
      </c>
      <c r="E77" s="67" t="s">
        <v>63</v>
      </c>
      <c r="F77" s="67" t="s">
        <v>66</v>
      </c>
      <c r="G77" s="67" t="s">
        <v>166</v>
      </c>
      <c r="H77" s="67" t="s">
        <v>167</v>
      </c>
      <c r="I77" s="189" t="s">
        <v>183</v>
      </c>
    </row>
    <row r="78" spans="1:9" ht="25.5">
      <c r="A78" s="1"/>
      <c r="B78" s="202">
        <v>23110</v>
      </c>
      <c r="C78" s="209" t="s">
        <v>150</v>
      </c>
      <c r="D78" s="210"/>
      <c r="E78" s="210"/>
      <c r="F78" s="212"/>
      <c r="G78" s="212"/>
      <c r="H78" s="212"/>
      <c r="I78" s="226"/>
    </row>
    <row r="79" spans="1:9" ht="12.75">
      <c r="A79" s="1"/>
      <c r="B79" s="213"/>
      <c r="C79" s="218" t="s">
        <v>20</v>
      </c>
      <c r="D79" s="215"/>
      <c r="E79" s="277"/>
      <c r="F79" s="217"/>
      <c r="G79" s="217"/>
      <c r="H79" s="217"/>
      <c r="I79" s="238">
        <f>IF(H79=0,0,H79/'Aktivi_Saistibas(001)'!$F$19*100)</f>
        <v>0</v>
      </c>
    </row>
    <row r="80" spans="1:9" ht="12.75">
      <c r="A80" s="1"/>
      <c r="B80" s="213"/>
      <c r="C80" s="214" t="s">
        <v>154</v>
      </c>
      <c r="D80" s="219">
        <v>23110</v>
      </c>
      <c r="E80" s="301"/>
      <c r="F80" s="276">
        <f>SUM(F79:F79)</f>
        <v>0</v>
      </c>
      <c r="G80" s="276">
        <f>SUM(G79:G79)</f>
        <v>0</v>
      </c>
      <c r="H80" s="276">
        <f>SUM(H79:H79)</f>
        <v>0</v>
      </c>
      <c r="I80" s="238">
        <f>IF(H80=0,0,H80/'Aktivi_Saistibas(001)'!$F$19*100)</f>
        <v>0</v>
      </c>
    </row>
    <row r="81" spans="1:9" ht="25.5">
      <c r="A81" s="1"/>
      <c r="B81" s="202">
        <v>23120</v>
      </c>
      <c r="C81" s="209" t="s">
        <v>155</v>
      </c>
      <c r="D81" s="221"/>
      <c r="E81" s="210"/>
      <c r="F81" s="212"/>
      <c r="G81" s="212"/>
      <c r="H81" s="212"/>
      <c r="I81" s="226"/>
    </row>
    <row r="82" spans="1:9" ht="12.75">
      <c r="A82" s="1"/>
      <c r="B82" s="213"/>
      <c r="C82" s="218" t="s">
        <v>20</v>
      </c>
      <c r="D82" s="210"/>
      <c r="E82" s="277"/>
      <c r="F82" s="217"/>
      <c r="G82" s="217"/>
      <c r="H82" s="217"/>
      <c r="I82" s="238">
        <f>IF(H82=0,0,H82/'Aktivi_Saistibas(001)'!$F$19*100)</f>
        <v>0</v>
      </c>
    </row>
    <row r="83" spans="1:9" ht="12.75">
      <c r="A83" s="1"/>
      <c r="B83" s="213"/>
      <c r="C83" s="214" t="s">
        <v>154</v>
      </c>
      <c r="D83" s="219">
        <v>23120</v>
      </c>
      <c r="E83" s="301"/>
      <c r="F83" s="276">
        <f>SUM(F82:F82)</f>
        <v>0</v>
      </c>
      <c r="G83" s="276">
        <f>SUM(G82:G82)</f>
        <v>0</v>
      </c>
      <c r="H83" s="276">
        <f>SUM(H82:H82)</f>
        <v>0</v>
      </c>
      <c r="I83" s="238">
        <f>IF(H83=0,0,H83/'Aktivi_Saistibas(001)'!$F$19*100)</f>
        <v>0</v>
      </c>
    </row>
    <row r="84" spans="1:9" ht="25.5">
      <c r="A84" s="1"/>
      <c r="B84" s="202">
        <v>23130</v>
      </c>
      <c r="C84" s="209" t="s">
        <v>158</v>
      </c>
      <c r="D84" s="210"/>
      <c r="E84" s="210"/>
      <c r="F84" s="212"/>
      <c r="G84" s="212"/>
      <c r="H84" s="212"/>
      <c r="I84" s="226"/>
    </row>
    <row r="85" spans="1:9" ht="12.75">
      <c r="A85" s="1"/>
      <c r="B85" s="213"/>
      <c r="C85" s="218" t="s">
        <v>20</v>
      </c>
      <c r="D85" s="210"/>
      <c r="E85" s="277"/>
      <c r="F85" s="217"/>
      <c r="G85" s="217"/>
      <c r="H85" s="217"/>
      <c r="I85" s="238">
        <f>IF(H85=0,0,H85/'Aktivi_Saistibas(001)'!$F$19*100)</f>
        <v>0</v>
      </c>
    </row>
    <row r="86" spans="1:9" ht="12.75">
      <c r="A86" s="1"/>
      <c r="B86" s="213"/>
      <c r="C86" s="214" t="s">
        <v>154</v>
      </c>
      <c r="D86" s="219">
        <v>23130</v>
      </c>
      <c r="E86" s="301"/>
      <c r="F86" s="276">
        <f>SUM(F85:F85)</f>
        <v>0</v>
      </c>
      <c r="G86" s="276">
        <f>SUM(G85:G85)</f>
        <v>0</v>
      </c>
      <c r="H86" s="276">
        <f>SUM(H85:H85)</f>
        <v>0</v>
      </c>
      <c r="I86" s="238">
        <f>IF(H86=0,0,H86/'Aktivi_Saistibas(001)'!$F$19*100)</f>
        <v>0</v>
      </c>
    </row>
    <row r="87" spans="1:9" ht="12.75">
      <c r="A87" s="1"/>
      <c r="B87" s="166"/>
      <c r="C87" s="192" t="s">
        <v>194</v>
      </c>
      <c r="D87" s="76">
        <v>23100</v>
      </c>
      <c r="E87" s="302"/>
      <c r="F87" s="278">
        <f>F80+F83+F86</f>
        <v>0</v>
      </c>
      <c r="G87" s="278">
        <f>G80+G83+G86</f>
        <v>0</v>
      </c>
      <c r="H87" s="278">
        <f>H80+H83+H86</f>
        <v>0</v>
      </c>
      <c r="I87" s="241">
        <f>IF(H87=0,0,H87/'Aktivi_Saistibas(001)'!$F$19*100)</f>
        <v>0</v>
      </c>
    </row>
    <row r="88" spans="1:9" ht="25.5">
      <c r="A88" s="1"/>
      <c r="B88" s="232">
        <v>23200</v>
      </c>
      <c r="C88" s="233" t="s">
        <v>162</v>
      </c>
      <c r="D88" s="240"/>
      <c r="E88" s="240"/>
      <c r="F88" s="228"/>
      <c r="G88" s="228"/>
      <c r="H88" s="228"/>
      <c r="I88" s="234"/>
    </row>
    <row r="89" spans="1:9" ht="25.5">
      <c r="A89" s="1"/>
      <c r="B89" s="202">
        <v>23210</v>
      </c>
      <c r="C89" s="209" t="s">
        <v>163</v>
      </c>
      <c r="D89" s="210"/>
      <c r="E89" s="210"/>
      <c r="F89" s="212"/>
      <c r="G89" s="212"/>
      <c r="H89" s="212"/>
      <c r="I89" s="226"/>
    </row>
    <row r="90" spans="1:9" ht="12.75">
      <c r="A90" s="1"/>
      <c r="B90" s="213"/>
      <c r="C90" s="218" t="s">
        <v>20</v>
      </c>
      <c r="D90" s="210"/>
      <c r="E90" s="277"/>
      <c r="F90" s="217"/>
      <c r="G90" s="217"/>
      <c r="H90" s="217"/>
      <c r="I90" s="238">
        <f>IF(H90=0,0,H90/'Aktivi_Saistibas(001)'!$F$19*100)</f>
        <v>0</v>
      </c>
    </row>
    <row r="91" spans="1:9" ht="12.75">
      <c r="A91" s="1"/>
      <c r="B91" s="213"/>
      <c r="C91" s="214" t="s">
        <v>154</v>
      </c>
      <c r="D91" s="219">
        <v>23210</v>
      </c>
      <c r="E91" s="301"/>
      <c r="F91" s="276">
        <f>SUM(F90:F90)</f>
        <v>0</v>
      </c>
      <c r="G91" s="276">
        <f>SUM(G90:G90)</f>
        <v>0</v>
      </c>
      <c r="H91" s="276">
        <f>SUM(H90:H90)</f>
        <v>0</v>
      </c>
      <c r="I91" s="238">
        <f>IF(H91=0,0,H91/'Aktivi_Saistibas(001)'!$F$19*100)</f>
        <v>0</v>
      </c>
    </row>
    <row r="92" spans="1:9" ht="25.5">
      <c r="A92" s="1"/>
      <c r="B92" s="202">
        <v>23220</v>
      </c>
      <c r="C92" s="209" t="s">
        <v>164</v>
      </c>
      <c r="D92" s="210"/>
      <c r="E92" s="210"/>
      <c r="F92" s="212"/>
      <c r="G92" s="212"/>
      <c r="H92" s="212"/>
      <c r="I92" s="226"/>
    </row>
    <row r="93" spans="1:9" ht="12.75">
      <c r="A93" s="1"/>
      <c r="B93" s="213"/>
      <c r="C93" s="225" t="s">
        <v>20</v>
      </c>
      <c r="D93" s="210"/>
      <c r="E93" s="277"/>
      <c r="F93" s="217"/>
      <c r="G93" s="217"/>
      <c r="H93" s="217"/>
      <c r="I93" s="238">
        <f>IF(H93=0,0,H93/'Aktivi_Saistibas(001)'!$F$19*100)</f>
        <v>0</v>
      </c>
    </row>
    <row r="94" spans="1:9" ht="12.75">
      <c r="A94" s="1"/>
      <c r="B94" s="213"/>
      <c r="C94" s="214" t="s">
        <v>154</v>
      </c>
      <c r="D94" s="219">
        <v>23220</v>
      </c>
      <c r="E94" s="301"/>
      <c r="F94" s="276">
        <f>SUM(F93:F93)</f>
        <v>0</v>
      </c>
      <c r="G94" s="276">
        <f>SUM(G93:G93)</f>
        <v>0</v>
      </c>
      <c r="H94" s="276">
        <f>SUM(H93:H93)</f>
        <v>0</v>
      </c>
      <c r="I94" s="238">
        <f>IF(H94=0,0,H94/'Aktivi_Saistibas(001)'!$F$19*100)</f>
        <v>0</v>
      </c>
    </row>
    <row r="95" spans="1:9" ht="12.75">
      <c r="A95" s="1"/>
      <c r="B95" s="166"/>
      <c r="C95" s="192" t="s">
        <v>188</v>
      </c>
      <c r="D95" s="76">
        <v>23200</v>
      </c>
      <c r="E95" s="302"/>
      <c r="F95" s="278">
        <f>F91+F94</f>
        <v>0</v>
      </c>
      <c r="G95" s="278">
        <f>G91+G94</f>
        <v>0</v>
      </c>
      <c r="H95" s="278">
        <f>H91+H94</f>
        <v>0</v>
      </c>
      <c r="I95" s="241">
        <f>IF(H95=0,0,H95/'Aktivi_Saistibas(001)'!$F$19*100)</f>
        <v>0</v>
      </c>
    </row>
    <row r="96" spans="1:9" ht="25.5">
      <c r="A96" s="1"/>
      <c r="B96" s="202">
        <v>23300</v>
      </c>
      <c r="C96" s="203" t="s">
        <v>168</v>
      </c>
      <c r="D96" s="210"/>
      <c r="E96" s="240"/>
      <c r="F96" s="228"/>
      <c r="G96" s="228"/>
      <c r="H96" s="228"/>
      <c r="I96" s="234"/>
    </row>
    <row r="97" spans="1:9" ht="12.75">
      <c r="A97" s="1"/>
      <c r="B97" s="213"/>
      <c r="C97" s="218" t="s">
        <v>20</v>
      </c>
      <c r="D97" s="210"/>
      <c r="E97" s="277"/>
      <c r="F97" s="217"/>
      <c r="G97" s="217"/>
      <c r="H97" s="217"/>
      <c r="I97" s="238">
        <f>IF(H97=0,0,H97/'Aktivi_Saistibas(001)'!$F$19*100)</f>
        <v>0</v>
      </c>
    </row>
    <row r="98" spans="1:9" ht="12.75">
      <c r="A98" s="1"/>
      <c r="B98" s="166"/>
      <c r="C98" s="247" t="s">
        <v>154</v>
      </c>
      <c r="D98" s="76">
        <v>23300</v>
      </c>
      <c r="E98" s="302"/>
      <c r="F98" s="278">
        <f>SUM(F97:F97)</f>
        <v>0</v>
      </c>
      <c r="G98" s="278">
        <f>SUM(G97:G97)</f>
        <v>0</v>
      </c>
      <c r="H98" s="278">
        <f>SUM(H97:H97)</f>
        <v>0</v>
      </c>
      <c r="I98" s="241">
        <f>IF(H98=0,0,H98/'Aktivi_Saistibas(001)'!$F$19*100)</f>
        <v>0</v>
      </c>
    </row>
    <row r="99" spans="1:9" ht="12.75">
      <c r="A99" s="1"/>
      <c r="B99" s="232">
        <v>23400</v>
      </c>
      <c r="C99" s="233" t="s">
        <v>81</v>
      </c>
      <c r="D99" s="240"/>
      <c r="E99" s="240"/>
      <c r="F99" s="228"/>
      <c r="G99" s="228"/>
      <c r="H99" s="228"/>
      <c r="I99" s="234"/>
    </row>
    <row r="100" spans="1:9" ht="12.75">
      <c r="A100" s="1"/>
      <c r="B100" s="213"/>
      <c r="C100" s="218" t="s">
        <v>20</v>
      </c>
      <c r="D100" s="210"/>
      <c r="E100" s="275"/>
      <c r="F100" s="217"/>
      <c r="G100" s="217"/>
      <c r="H100" s="217"/>
      <c r="I100" s="238">
        <f>IF(H100=0,0,H100/'Aktivi_Saistibas(001)'!$F$19*100)</f>
        <v>0</v>
      </c>
    </row>
    <row r="101" spans="1:9" ht="12.75">
      <c r="A101" s="1"/>
      <c r="B101" s="166"/>
      <c r="C101" s="247" t="s">
        <v>154</v>
      </c>
      <c r="D101" s="76">
        <v>23400</v>
      </c>
      <c r="E101" s="302"/>
      <c r="F101" s="278">
        <f>SUM(F100:F100)</f>
        <v>0</v>
      </c>
      <c r="G101" s="278">
        <f>SUM(G100:G100)</f>
        <v>0</v>
      </c>
      <c r="H101" s="278">
        <f>SUM(H100:H100)</f>
        <v>0</v>
      </c>
      <c r="I101" s="241">
        <f>IF(H101=0,0,H101/'Aktivi_Saistibas(001)'!$F$19*100)</f>
        <v>0</v>
      </c>
    </row>
    <row r="102" spans="1:9" ht="25.5">
      <c r="A102" s="1"/>
      <c r="B102" s="185"/>
      <c r="C102" s="193" t="s">
        <v>195</v>
      </c>
      <c r="D102" s="74">
        <v>23000</v>
      </c>
      <c r="E102" s="304"/>
      <c r="F102" s="298">
        <f>F87+F95+F98+F101</f>
        <v>0</v>
      </c>
      <c r="G102" s="298">
        <f>G87+G95+G98+G101</f>
        <v>0</v>
      </c>
      <c r="H102" s="298">
        <f>H87+H95+H98+H101</f>
        <v>0</v>
      </c>
      <c r="I102" s="272">
        <f>IF(H102=0,0,H102/'Aktivi_Saistibas(001)'!$F$19*100)</f>
        <v>0</v>
      </c>
    </row>
    <row r="103" spans="1:9" ht="25.5">
      <c r="A103" s="1"/>
      <c r="B103" s="202">
        <v>24000</v>
      </c>
      <c r="C103" s="233" t="s">
        <v>178</v>
      </c>
      <c r="D103" s="240"/>
      <c r="E103" s="240"/>
      <c r="F103" s="228"/>
      <c r="G103" s="228"/>
      <c r="H103" s="228"/>
      <c r="I103" s="234"/>
    </row>
    <row r="104" spans="1:9" ht="12.75">
      <c r="A104" s="1"/>
      <c r="B104" s="213"/>
      <c r="C104" s="218"/>
      <c r="D104" s="210"/>
      <c r="E104" s="277"/>
      <c r="F104" s="217"/>
      <c r="G104" s="217"/>
      <c r="H104" s="217"/>
      <c r="I104" s="238">
        <f>IF(H104=0,0,H104/'Aktivi_Saistibas(001)'!$F$19*100)</f>
        <v>0</v>
      </c>
    </row>
    <row r="105" spans="1:9" ht="12.75">
      <c r="A105" s="1"/>
      <c r="B105" s="166"/>
      <c r="C105" s="247" t="s">
        <v>154</v>
      </c>
      <c r="D105" s="80">
        <v>24000</v>
      </c>
      <c r="E105" s="305"/>
      <c r="F105" s="290">
        <f>SUM(F104:F104)</f>
        <v>0</v>
      </c>
      <c r="G105" s="290">
        <f>SUM(G104:G104)</f>
        <v>0</v>
      </c>
      <c r="H105" s="290">
        <f>SUM(H104:H104)</f>
        <v>0</v>
      </c>
      <c r="I105" s="241">
        <f>IF(H105=0,0,H105/'Aktivi_Saistibas(001)'!$F$19*100)</f>
        <v>0</v>
      </c>
    </row>
    <row r="106" spans="1:9" ht="25.5">
      <c r="A106" s="1"/>
      <c r="B106" s="185"/>
      <c r="C106" s="193" t="s">
        <v>196</v>
      </c>
      <c r="D106" s="78">
        <v>20000</v>
      </c>
      <c r="E106" s="304"/>
      <c r="F106" s="298">
        <f>F43+F73+F102+F105</f>
        <v>2479</v>
      </c>
      <c r="G106" s="298">
        <f>G43+G73+G102+G105</f>
        <v>78518.62999999999</v>
      </c>
      <c r="H106" s="298">
        <f>H43+H73+H102+H105</f>
        <v>79867</v>
      </c>
      <c r="I106" s="272">
        <f>IF(H106=0,0,H106/'Aktivi_Saistibas(001)'!$F$19*100)</f>
        <v>25.74129462271327</v>
      </c>
    </row>
    <row r="107" spans="1:9" ht="26.25" thickBot="1">
      <c r="A107" s="1"/>
      <c r="B107" s="306">
        <v>30000</v>
      </c>
      <c r="C107" s="267" t="s">
        <v>197</v>
      </c>
      <c r="D107" s="79">
        <v>30000</v>
      </c>
      <c r="E107" s="280"/>
      <c r="F107" s="273">
        <f>'Portfelis(001-1)'!E86+'Portfelis(001-2)'!F106</f>
        <v>3818</v>
      </c>
      <c r="G107" s="273">
        <f>'Portfelis(001-1)'!F86+'Portfelis(001-2)'!G106</f>
        <v>289327.11</v>
      </c>
      <c r="H107" s="273">
        <f>'Portfelis(001-1)'!G86+'Portfelis(001-2)'!H106</f>
        <v>292015</v>
      </c>
      <c r="I107" s="274">
        <f>IF(H107=0,0,H107/'Aktivi_Saistibas(001)'!$F$19*100)</f>
        <v>94.11702141374553</v>
      </c>
    </row>
    <row r="108" spans="1:9" ht="48.75" customHeight="1">
      <c r="A108" s="37" t="str">
        <f>Parametri!$A$18</f>
        <v>Līdzekļu pārvaldītāja valdes priekšsēdētājs </v>
      </c>
      <c r="B108" s="38"/>
      <c r="C108" s="38"/>
      <c r="D108" s="128"/>
      <c r="E108" s="128"/>
      <c r="F108" s="128" t="str">
        <f>CONCATENATE(Nosaukumi!B6," ",Nosaukumi!C6,"/")</f>
        <v>Sergejs Medvedevs/</v>
      </c>
      <c r="G108" s="39"/>
      <c r="H108" s="307"/>
      <c r="I108" s="308"/>
    </row>
    <row r="109" spans="1:9" ht="12.75">
      <c r="A109" s="41"/>
      <c r="B109" s="129"/>
      <c r="C109" s="42"/>
      <c r="D109" s="42"/>
      <c r="E109" s="42"/>
      <c r="F109" s="42"/>
      <c r="G109" s="127" t="str">
        <f>CONCATENATE("(",Parametri!$A$20,")")</f>
        <v>(paraksts)</v>
      </c>
      <c r="H109" s="134"/>
      <c r="I109" s="40"/>
    </row>
    <row r="110" spans="1:9" ht="33" customHeight="1">
      <c r="A110" s="37" t="str">
        <f>Parametri!$A$19</f>
        <v>Ieguldījumu plāna pārvaldnieks  </v>
      </c>
      <c r="B110" s="40"/>
      <c r="C110" s="41"/>
      <c r="D110" s="128"/>
      <c r="E110" s="128"/>
      <c r="F110" s="128" t="str">
        <f>CONCATENATE(Nosaukumi!B14,"/")</f>
        <v>Sergejs Medvedevs, Aija Kļaševa, Guntars Vītols/</v>
      </c>
      <c r="G110" s="43"/>
      <c r="H110" s="309"/>
      <c r="I110" s="40"/>
    </row>
    <row r="111" spans="1:9" ht="12.75">
      <c r="A111" s="41"/>
      <c r="B111" s="131"/>
      <c r="C111" s="44"/>
      <c r="D111" s="44"/>
      <c r="E111" s="44"/>
      <c r="F111" s="44"/>
      <c r="G111" s="127" t="str">
        <f>G109</f>
        <v>(paraksts)</v>
      </c>
      <c r="H111" s="135"/>
      <c r="I111" s="40"/>
    </row>
    <row r="112" spans="1:9" ht="24" customHeight="1">
      <c r="A112" s="96" t="str">
        <f>Nosaukumi!A7</f>
        <v>Izpildītājs</v>
      </c>
      <c r="B112" s="17"/>
      <c r="C112" s="133"/>
      <c r="D112" s="133" t="str">
        <f>CONCATENATE(Nosaukumi!B19,"; ",Nosaukumi!C19)</f>
        <v>Svetlana Korhova; 7010172</v>
      </c>
      <c r="E112" s="132"/>
      <c r="F112" s="8"/>
      <c r="G112" s="8"/>
      <c r="H112" s="8"/>
      <c r="I112" s="8"/>
    </row>
    <row r="113" spans="1:9" ht="12.75">
      <c r="A113" s="1"/>
      <c r="B113" s="1"/>
      <c r="C113" s="1"/>
      <c r="D113" s="1"/>
      <c r="E113" s="1"/>
      <c r="F113" s="8"/>
      <c r="G113" s="8"/>
      <c r="H113" s="8"/>
      <c r="I113" s="8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</sheetData>
  <mergeCells count="4">
    <mergeCell ref="B2:C2"/>
    <mergeCell ref="B3:C3"/>
    <mergeCell ref="B45:C45"/>
    <mergeCell ref="B77:C77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3" max="255" man="1"/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7"/>
  <sheetViews>
    <sheetView workbookViewId="0" topLeftCell="B25">
      <selection activeCell="F13" sqref="F13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10" t="str">
        <f>Nosaukumi!B20</f>
        <v>Parekss Universālais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40" t="s">
        <v>11</v>
      </c>
      <c r="C10" s="439"/>
      <c r="D10" s="4" t="s">
        <v>12</v>
      </c>
      <c r="E10" s="4" t="s">
        <v>65</v>
      </c>
      <c r="F10" s="5" t="str">
        <f>CONCATENATE("Atlikumi ",Parametri!A15)</f>
        <v>Atlikumi 2003. gada 31.03.</v>
      </c>
      <c r="G10" s="25"/>
    </row>
    <row r="11" spans="2:7" ht="13.5" customHeight="1" thickBot="1">
      <c r="B11" s="438" t="s">
        <v>13</v>
      </c>
      <c r="C11" s="43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v>65581.88825798368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5853.22253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115.78837118055526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115.78837118055526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71550.89915916423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40" t="s">
        <v>11</v>
      </c>
      <c r="C22" s="439"/>
      <c r="D22" s="4" t="s">
        <v>12</v>
      </c>
      <c r="E22" s="4" t="s">
        <v>65</v>
      </c>
      <c r="F22" s="5" t="str">
        <f>F10</f>
        <v>Atlikumi 2003. gada 31.03.</v>
      </c>
      <c r="G22" s="26"/>
    </row>
    <row r="23" spans="2:7" ht="13.5" customHeight="1" thickBot="1">
      <c r="B23" s="438" t="s">
        <v>13</v>
      </c>
      <c r="C23" s="43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>
        <v>0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53.86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53.86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71497.03915916423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Sergejs Medvedevs, Aija Kļaševa, Guntars Vītols/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fitToHeight="1" fitToWidth="1" horizontalDpi="300" verticalDpi="3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1"/>
  <sheetViews>
    <sheetView workbookViewId="0" topLeftCell="A16">
      <selection activeCell="F13" sqref="F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10" t="str">
        <f>Nosaukumi!B20</f>
        <v>Parekss Universālais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41" t="s">
        <v>11</v>
      </c>
      <c r="C10" s="445"/>
      <c r="D10" s="65" t="s">
        <v>12</v>
      </c>
      <c r="E10" s="65" t="s">
        <v>89</v>
      </c>
      <c r="F10" s="66" t="str">
        <f>CONCATENATE("Atlikumi ",Parametri!A15)</f>
        <v>Atlikumi 2003. gada 31.03.</v>
      </c>
    </row>
    <row r="11" spans="2:6" ht="16.5" customHeight="1" thickBot="1">
      <c r="B11" s="443" t="s">
        <v>13</v>
      </c>
      <c r="C11" s="44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3"/>
      <c r="F12" s="249"/>
    </row>
    <row r="13" spans="2:6" ht="12.75">
      <c r="B13" s="71"/>
      <c r="C13" s="160" t="s">
        <v>91</v>
      </c>
      <c r="D13" s="137" t="s">
        <v>92</v>
      </c>
      <c r="E13" s="138"/>
      <c r="F13" s="139">
        <f>115.79+50.41</f>
        <v>166.2</v>
      </c>
    </row>
    <row r="14" spans="2:6" ht="12.75">
      <c r="B14" s="71"/>
      <c r="C14" s="160" t="s">
        <v>95</v>
      </c>
      <c r="D14" s="137" t="s">
        <v>93</v>
      </c>
      <c r="E14" s="138"/>
      <c r="F14" s="139">
        <v>376.86</v>
      </c>
    </row>
    <row r="15" spans="2:6" ht="12.75">
      <c r="B15" s="71"/>
      <c r="C15" s="160" t="s">
        <v>96</v>
      </c>
      <c r="D15" s="137" t="s">
        <v>94</v>
      </c>
      <c r="E15" s="138"/>
      <c r="F15" s="140">
        <v>0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543.06</v>
      </c>
    </row>
    <row r="18" spans="2:6" ht="12.75">
      <c r="B18" s="70" t="s">
        <v>67</v>
      </c>
      <c r="C18" s="162" t="s">
        <v>99</v>
      </c>
      <c r="D18" s="144"/>
      <c r="E18" s="324"/>
      <c r="F18" s="234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>
        <v>43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75.77</v>
      </c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118.77</v>
      </c>
    </row>
    <row r="25" spans="2:6" ht="15" customHeight="1">
      <c r="B25" s="70" t="s">
        <v>69</v>
      </c>
      <c r="C25" s="162" t="s">
        <v>109</v>
      </c>
      <c r="D25" s="144"/>
      <c r="E25" s="324"/>
      <c r="F25" s="234"/>
    </row>
    <row r="26" spans="2:6" ht="12.75">
      <c r="B26" s="71"/>
      <c r="C26" s="160" t="s">
        <v>110</v>
      </c>
      <c r="D26" s="137" t="s">
        <v>70</v>
      </c>
      <c r="E26" s="138"/>
      <c r="F26" s="139">
        <v>0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0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0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>
        <f>411.11+53.11</f>
        <v>464.22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464.22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>
        <f>80.62-32.25+19.58+1.04</f>
        <v>68.99000000000001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957.5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Sergejs Medvedevs, Aija Kļaševa, Guntars Vītols/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SveKor</cp:lastModifiedBy>
  <cp:lastPrinted>2003-04-24T09:31:03Z</cp:lastPrinted>
  <dcterms:created xsi:type="dcterms:W3CDTF">2001-09-06T09:37:33Z</dcterms:created>
  <dcterms:modified xsi:type="dcterms:W3CDTF">2003-02-05T10:19:06Z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