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75" windowWidth="24645" windowHeight="11730" tabRatio="825" activeTab="4"/>
  </bookViews>
  <sheets>
    <sheet name="DEC-2014" sheetId="33" r:id="rId1"/>
    <sheet name="JAN-2015" sheetId="34" r:id="rId2"/>
    <sheet name="FEB-2015" sheetId="35" r:id="rId3"/>
    <sheet name="MAR-2015" sheetId="36" r:id="rId4"/>
    <sheet name="APR-2015" sheetId="37" r:id="rId5"/>
  </sheets>
  <calcPr calcId="145621"/>
</workbook>
</file>

<file path=xl/calcChain.xml><?xml version="1.0" encoding="utf-8"?>
<calcChain xmlns="http://schemas.openxmlformats.org/spreadsheetml/2006/main">
  <c r="L25" i="37" l="1"/>
  <c r="F25" i="37"/>
  <c r="E25" i="37"/>
  <c r="G25" i="37" s="1"/>
  <c r="L21" i="37"/>
  <c r="F21" i="37"/>
  <c r="E21" i="37"/>
  <c r="K21" i="37" s="1"/>
  <c r="L10" i="37"/>
  <c r="K10" i="37"/>
  <c r="J10" i="37"/>
  <c r="F10" i="37"/>
  <c r="E10" i="37"/>
  <c r="H10" i="37" s="1"/>
  <c r="G21" i="37" l="1"/>
  <c r="G27" i="37" s="1"/>
  <c r="H21" i="37"/>
  <c r="F27" i="37"/>
  <c r="F28" i="37" s="1"/>
  <c r="F32" i="37" s="1"/>
  <c r="E42" i="37" s="1"/>
  <c r="F42" i="37" s="1"/>
  <c r="J21" i="37"/>
  <c r="G10" i="37"/>
  <c r="M25" i="37"/>
  <c r="J25" i="37"/>
  <c r="E27" i="37"/>
  <c r="L27" i="37" s="1"/>
  <c r="I10" i="37"/>
  <c r="M10" i="37"/>
  <c r="K25" i="37"/>
  <c r="E28" i="37"/>
  <c r="E32" i="37" s="1"/>
  <c r="E41" i="37" s="1"/>
  <c r="F41" i="37" s="1"/>
  <c r="I21" i="37"/>
  <c r="M21" i="37"/>
  <c r="H25" i="37"/>
  <c r="I25" i="37"/>
  <c r="M25" i="36"/>
  <c r="L25" i="36"/>
  <c r="K25" i="36"/>
  <c r="J25" i="36"/>
  <c r="I25" i="36"/>
  <c r="H25" i="36"/>
  <c r="G25" i="36"/>
  <c r="M21" i="36"/>
  <c r="L21" i="36"/>
  <c r="K21" i="36"/>
  <c r="J21" i="36"/>
  <c r="I21" i="36"/>
  <c r="H21" i="36"/>
  <c r="G21" i="36"/>
  <c r="M10" i="36"/>
  <c r="L10" i="36"/>
  <c r="K10" i="36"/>
  <c r="J10" i="36"/>
  <c r="I10" i="36"/>
  <c r="H10" i="36"/>
  <c r="G10" i="36"/>
  <c r="H27" i="37" l="1"/>
  <c r="M27" i="37"/>
  <c r="I27" i="37"/>
  <c r="H36" i="37"/>
  <c r="H37" i="37" s="1"/>
  <c r="L36" i="37"/>
  <c r="L37" i="37" s="1"/>
  <c r="K27" i="37"/>
  <c r="J27" i="37"/>
  <c r="G36" i="37"/>
  <c r="J36" i="37"/>
  <c r="J37" i="37" s="1"/>
  <c r="M36" i="37"/>
  <c r="M37" i="37" s="1"/>
  <c r="K36" i="37"/>
  <c r="K37" i="37" s="1"/>
  <c r="I36" i="37"/>
  <c r="I37" i="37" s="1"/>
  <c r="F25" i="36"/>
  <c r="E25" i="36"/>
  <c r="F21" i="36"/>
  <c r="E21" i="36"/>
  <c r="F10" i="36"/>
  <c r="E10" i="36"/>
  <c r="F27" i="36" l="1"/>
  <c r="F28" i="36" s="1"/>
  <c r="F32" i="36" s="1"/>
  <c r="E42" i="36" s="1"/>
  <c r="F42" i="36" s="1"/>
  <c r="E27" i="36"/>
  <c r="L27" i="36" s="1"/>
  <c r="L21" i="35"/>
  <c r="L25" i="35"/>
  <c r="L10" i="35"/>
  <c r="K10" i="35"/>
  <c r="H27" i="36" l="1"/>
  <c r="I27" i="36"/>
  <c r="G27" i="36"/>
  <c r="E28" i="36"/>
  <c r="E32" i="36" s="1"/>
  <c r="E41" i="36" s="1"/>
  <c r="F41" i="36" s="1"/>
  <c r="M27" i="36"/>
  <c r="J27" i="36"/>
  <c r="K27" i="36"/>
  <c r="E10" i="35"/>
  <c r="M10" i="35" s="1"/>
  <c r="E21" i="35"/>
  <c r="E25" i="35"/>
  <c r="K25" i="35" s="1"/>
  <c r="F10" i="35"/>
  <c r="F25" i="35"/>
  <c r="F21" i="35"/>
  <c r="F27" i="35"/>
  <c r="J10" i="35"/>
  <c r="I10" i="35"/>
  <c r="H21" i="35"/>
  <c r="G10" i="35"/>
  <c r="F10" i="34"/>
  <c r="L25" i="34"/>
  <c r="F25" i="34"/>
  <c r="E25" i="34"/>
  <c r="H25" i="34" s="1"/>
  <c r="L21" i="34"/>
  <c r="F21" i="34"/>
  <c r="E21" i="34"/>
  <c r="H21" i="34" s="1"/>
  <c r="L10" i="34"/>
  <c r="K10" i="34"/>
  <c r="J10" i="34"/>
  <c r="E10" i="34"/>
  <c r="M10" i="34" s="1"/>
  <c r="M21" i="34"/>
  <c r="J21" i="34"/>
  <c r="I21" i="34"/>
  <c r="K21" i="34"/>
  <c r="F27" i="34"/>
  <c r="F28" i="34" s="1"/>
  <c r="F32" i="34" s="1"/>
  <c r="E42" i="34" s="1"/>
  <c r="F42" i="34" s="1"/>
  <c r="G10" i="34"/>
  <c r="H10" i="34"/>
  <c r="L28" i="33"/>
  <c r="F10" i="33"/>
  <c r="F28" i="33"/>
  <c r="F30" i="33"/>
  <c r="F31" i="33"/>
  <c r="F35" i="33"/>
  <c r="F24" i="33"/>
  <c r="E10" i="33"/>
  <c r="E28" i="33"/>
  <c r="H28" i="33"/>
  <c r="E24" i="33"/>
  <c r="M24" i="33"/>
  <c r="L10" i="33"/>
  <c r="L24" i="33"/>
  <c r="K10" i="33"/>
  <c r="K28" i="33"/>
  <c r="J10" i="33"/>
  <c r="H10" i="33"/>
  <c r="G10" i="33"/>
  <c r="G28" i="33"/>
  <c r="I28" i="33"/>
  <c r="M28" i="33"/>
  <c r="J28" i="33"/>
  <c r="E30" i="33"/>
  <c r="L30" i="33"/>
  <c r="E31" i="33"/>
  <c r="E35" i="33"/>
  <c r="M30" i="33"/>
  <c r="H24" i="33"/>
  <c r="H30" i="33"/>
  <c r="K24" i="33"/>
  <c r="K30" i="33"/>
  <c r="I24" i="33"/>
  <c r="I30" i="33"/>
  <c r="G24" i="33"/>
  <c r="G30" i="33"/>
  <c r="J24" i="33"/>
  <c r="I10" i="33"/>
  <c r="M10" i="33"/>
  <c r="J30" i="33"/>
  <c r="M25" i="34" l="1"/>
  <c r="I25" i="34"/>
  <c r="J25" i="34"/>
  <c r="G25" i="34"/>
  <c r="K25" i="34"/>
  <c r="H27" i="34"/>
  <c r="E27" i="34"/>
  <c r="K27" i="34" s="1"/>
  <c r="G21" i="34"/>
  <c r="I10" i="34"/>
  <c r="H25" i="35"/>
  <c r="M25" i="35"/>
  <c r="M21" i="35"/>
  <c r="K21" i="35"/>
  <c r="H10" i="35"/>
  <c r="I36" i="36"/>
  <c r="K36" i="36"/>
  <c r="H36" i="36"/>
  <c r="J36" i="36"/>
  <c r="L36" i="36"/>
  <c r="M36" i="36"/>
  <c r="G36" i="36"/>
  <c r="F28" i="35"/>
  <c r="F32" i="35" s="1"/>
  <c r="E42" i="35" s="1"/>
  <c r="F42" i="35" s="1"/>
  <c r="J25" i="35"/>
  <c r="E27" i="35"/>
  <c r="G25" i="35"/>
  <c r="I25" i="35"/>
  <c r="I21" i="35"/>
  <c r="E28" i="35"/>
  <c r="E32" i="35" s="1"/>
  <c r="E41" i="35" s="1"/>
  <c r="F41" i="35" s="1"/>
  <c r="G21" i="35"/>
  <c r="J21" i="35"/>
  <c r="G27" i="34" l="1"/>
  <c r="E28" i="34"/>
  <c r="E32" i="34" s="1"/>
  <c r="I27" i="34"/>
  <c r="L27" i="34"/>
  <c r="J27" i="34"/>
  <c r="M27" i="34"/>
  <c r="I27" i="35"/>
  <c r="J27" i="35"/>
  <c r="M27" i="35"/>
  <c r="G36" i="35"/>
  <c r="L27" i="35"/>
  <c r="H27" i="35"/>
  <c r="K36" i="35"/>
  <c r="G27" i="35"/>
  <c r="K27" i="35"/>
  <c r="L36" i="35"/>
  <c r="H36" i="35"/>
  <c r="M36" i="35"/>
  <c r="I36" i="35"/>
  <c r="J36" i="35"/>
  <c r="J36" i="34" l="1"/>
  <c r="J37" i="34" s="1"/>
  <c r="M36" i="34"/>
  <c r="M37" i="34" s="1"/>
  <c r="H36" i="34"/>
  <c r="H37" i="34" s="1"/>
  <c r="L36" i="34"/>
  <c r="L37" i="34" s="1"/>
  <c r="G36" i="34"/>
  <c r="K36" i="34"/>
  <c r="K37" i="34" s="1"/>
  <c r="E41" i="34"/>
  <c r="F41" i="34" s="1"/>
  <c r="J37" i="35"/>
  <c r="I36" i="34"/>
  <c r="I37" i="34" s="1"/>
  <c r="L37" i="36"/>
  <c r="K37" i="36"/>
  <c r="J37" i="36"/>
  <c r="M37" i="36"/>
  <c r="I37" i="36"/>
  <c r="H37" i="36"/>
  <c r="K37" i="35" l="1"/>
  <c r="H37" i="35"/>
  <c r="M37" i="35"/>
  <c r="L37" i="35"/>
  <c r="I37" i="35"/>
</calcChain>
</file>

<file path=xl/sharedStrings.xml><?xml version="1.0" encoding="utf-8"?>
<sst xmlns="http://schemas.openxmlformats.org/spreadsheetml/2006/main" count="419" uniqueCount="75">
  <si>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</si>
  <si>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</si>
  <si>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</si>
  <si>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</si>
  <si>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</si>
  <si>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</si>
  <si>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</si>
  <si>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</si>
  <si>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</si>
  <si>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</si>
  <si>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</si>
  <si>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</si>
  <si>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</si>
  <si>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</si>
  <si>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</si>
  <si>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</si>
  <si>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</si>
  <si>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</si>
  <si>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</si>
  <si>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</si>
  <si>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</si>
  <si>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</si>
  <si>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</si>
  <si>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</si>
  <si>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</si>
  <si>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</si>
  <si>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</si>
  <si>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</si>
  <si>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</si>
  <si>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</si>
  <si>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</si>
  <si>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</si>
  <si>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</si>
  <si>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</si>
  <si>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</si>
  <si>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</si>
  <si>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</si>
  <si>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</si>
  <si>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</si>
  <si>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</si>
  <si>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</si>
  <si>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</si>
  <si>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</si>
  <si>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</si>
  <si>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</si>
  <si>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</si>
  <si>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</si>
  <si>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</si>
  <si>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</si>
  <si>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</si>
  <si>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</si>
  <si>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</si>
  <si>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</si>
  <si>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</si>
  <si>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</si>
  <si>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</si>
  <si>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</si>
  <si>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</si>
  <si>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</si>
  <si>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</si>
  <si>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</si>
  <si>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</si>
  <si>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</si>
  <si>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</si>
  <si>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</si>
  <si>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</si>
  <si>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Pārskats par privāto pensiju fondu (PENSIJU 3.LĪMENIS) pensiju plāniem  28.02.2015</t>
  </si>
  <si>
    <t>Aktīvu pieaugums 2M 2015</t>
  </si>
  <si>
    <t>Dalībnieku skaita pieaugums 2M 2015</t>
  </si>
  <si>
    <t>Pārskats par privāto pensiju fondu (PENSIJU 3.LĪMENIS) pensiju plāniem  31.03.2015</t>
  </si>
  <si>
    <t>Aktīvu pieaugums 3M 2015</t>
  </si>
  <si>
    <t>Dalībnieku skaita pieaugums 3M 2015</t>
  </si>
  <si>
    <t>Pārskats par privāto pensiju fondu (PENSIJU 3.LĪMENIS) pensiju plāniem  30.04.2015</t>
  </si>
  <si>
    <t>Aktīvu pieaugums 4M 2015</t>
  </si>
  <si>
    <t>Dalībnieku skaita pieaugums 4M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</si>
</sst>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19"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2">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194">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4" fillId="11" borderId="1" xfId="0" applyNumberFormat="1" applyFont="1" applyFill="1" applyBorder="1"/>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x14ac:dyDescent="0.25">
      <c r="A1" s="164" t="s">
        <v>55</v>
      </c>
      <c r="B1" s="164"/>
      <c r="C1" s="164"/>
      <c r="D1" s="164"/>
      <c r="E1" s="164"/>
      <c r="F1" s="164"/>
      <c r="G1" s="164"/>
      <c r="H1" s="164"/>
      <c r="I1" s="164"/>
      <c r="J1" s="164"/>
      <c r="K1" s="164"/>
      <c r="L1" s="164"/>
      <c r="M1" s="164"/>
    </row>
    <row r="2" spans="1:13" ht="24" customHeight="1" x14ac:dyDescent="0.2">
      <c r="A2" s="165" t="s">
        <v>0</v>
      </c>
      <c r="B2" s="166" t="s">
        <v>10</v>
      </c>
      <c r="C2" s="167" t="s">
        <v>16</v>
      </c>
      <c r="D2" s="168" t="s">
        <v>35</v>
      </c>
      <c r="E2" s="169" t="s">
        <v>52</v>
      </c>
      <c r="F2" s="170" t="s">
        <v>1</v>
      </c>
      <c r="G2" s="171" t="s">
        <v>2</v>
      </c>
      <c r="H2" s="172"/>
      <c r="I2" s="172"/>
      <c r="J2" s="172"/>
      <c r="K2" s="172"/>
      <c r="L2" s="172"/>
      <c r="M2" s="173"/>
    </row>
    <row r="3" spans="1:13" ht="42.75" customHeight="1" x14ac:dyDescent="0.2">
      <c r="A3" s="165"/>
      <c r="B3" s="166"/>
      <c r="C3" s="167"/>
      <c r="D3" s="168"/>
      <c r="E3" s="169"/>
      <c r="F3" s="170"/>
      <c r="G3" s="74" t="s">
        <v>47</v>
      </c>
      <c r="H3" s="125" t="s">
        <v>3</v>
      </c>
      <c r="I3" s="125" t="s">
        <v>4</v>
      </c>
      <c r="J3" s="125" t="s">
        <v>5</v>
      </c>
      <c r="K3" s="125" t="s">
        <v>6</v>
      </c>
      <c r="L3" s="73" t="s">
        <v>48</v>
      </c>
      <c r="M3" s="126" t="s">
        <v>7</v>
      </c>
    </row>
    <row r="4" spans="1:13" ht="26.25" customHeight="1" x14ac:dyDescent="0.2">
      <c r="A4" s="182" t="s">
        <v>44</v>
      </c>
      <c r="B4" s="183"/>
      <c r="C4" s="183"/>
      <c r="D4" s="183"/>
      <c r="E4" s="183"/>
      <c r="F4" s="183"/>
      <c r="G4" s="183"/>
      <c r="H4" s="183"/>
      <c r="I4" s="183"/>
      <c r="J4" s="183"/>
      <c r="K4" s="183"/>
      <c r="L4" s="183"/>
      <c r="M4" s="184"/>
    </row>
    <row r="5" spans="1:13" ht="23.25" customHeight="1" x14ac:dyDescent="0.2">
      <c r="A5" s="185" t="s">
        <v>39</v>
      </c>
      <c r="B5" s="185"/>
      <c r="C5" s="185"/>
      <c r="D5" s="185"/>
      <c r="E5" s="185"/>
      <c r="F5" s="185"/>
      <c r="G5" s="185"/>
      <c r="H5" s="185"/>
      <c r="I5" s="185"/>
      <c r="J5" s="185"/>
      <c r="K5" s="185"/>
      <c r="L5" s="185"/>
      <c r="M5" s="185"/>
    </row>
    <row r="6" spans="1:13" s="14" customFormat="1" x14ac:dyDescent="0.2">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x14ac:dyDescent="0.2">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x14ac:dyDescent="0.2">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x14ac:dyDescent="0.2">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x14ac:dyDescent="0.2">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x14ac:dyDescent="0.2">
      <c r="A11" s="57"/>
      <c r="B11" s="39"/>
      <c r="C11" s="39"/>
      <c r="D11" s="40"/>
      <c r="E11" s="41"/>
      <c r="F11" s="42"/>
      <c r="G11" s="31"/>
      <c r="H11" s="31"/>
      <c r="I11" s="31"/>
      <c r="J11" s="31"/>
      <c r="K11" s="31"/>
      <c r="L11" s="31"/>
      <c r="M11" s="111"/>
    </row>
    <row r="12" spans="1:13" ht="21" customHeight="1" x14ac:dyDescent="0.2">
      <c r="A12" s="186" t="s">
        <v>40</v>
      </c>
      <c r="B12" s="186"/>
      <c r="C12" s="186"/>
      <c r="D12" s="186"/>
      <c r="E12" s="186"/>
      <c r="F12" s="186"/>
      <c r="G12" s="186"/>
      <c r="H12" s="186"/>
      <c r="I12" s="186"/>
      <c r="J12" s="186"/>
      <c r="K12" s="186"/>
      <c r="L12" s="186"/>
      <c r="M12" s="186"/>
    </row>
    <row r="13" spans="1:13" x14ac:dyDescent="0.2">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x14ac:dyDescent="0.2">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x14ac:dyDescent="0.2">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x14ac:dyDescent="0.2">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x14ac:dyDescent="0.2">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x14ac:dyDescent="0.2">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x14ac:dyDescent="0.2">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x14ac:dyDescent="0.2">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x14ac:dyDescent="0.2">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x14ac:dyDescent="0.2">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x14ac:dyDescent="0.2">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x14ac:dyDescent="0.2">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x14ac:dyDescent="0.2">
      <c r="A25" s="58"/>
      <c r="B25" s="15"/>
      <c r="C25" s="15"/>
      <c r="D25" s="47"/>
      <c r="E25" s="71"/>
      <c r="F25" s="30"/>
      <c r="G25" s="83"/>
      <c r="H25" s="84"/>
      <c r="I25" s="84"/>
      <c r="J25" s="84"/>
      <c r="K25" s="84"/>
      <c r="L25" s="84"/>
      <c r="M25" s="85"/>
    </row>
    <row r="26" spans="1:13" ht="12.75" customHeight="1" x14ac:dyDescent="0.2">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x14ac:dyDescent="0.2">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x14ac:dyDescent="0.2">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x14ac:dyDescent="0.2">
      <c r="A29" s="58"/>
      <c r="B29" s="15"/>
      <c r="C29" s="15"/>
      <c r="D29" s="47"/>
      <c r="E29" s="71"/>
      <c r="F29" s="30"/>
      <c r="G29" s="83"/>
      <c r="H29" s="81"/>
      <c r="I29" s="81"/>
      <c r="J29" s="81"/>
      <c r="K29" s="81"/>
      <c r="L29" s="81"/>
      <c r="M29" s="82"/>
    </row>
    <row r="30" spans="1:13" s="20" customFormat="1" ht="21" customHeight="1" x14ac:dyDescent="0.2">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x14ac:dyDescent="0.2">
      <c r="A31" s="187" t="s">
        <v>43</v>
      </c>
      <c r="B31" s="187"/>
      <c r="C31" s="187"/>
      <c r="D31" s="187"/>
      <c r="E31" s="72">
        <f>SUM(E10,E30)</f>
        <v>221.33757996808123</v>
      </c>
      <c r="F31" s="55">
        <f>SUM(F10, F30)</f>
        <v>223591</v>
      </c>
      <c r="G31" s="124"/>
      <c r="H31" s="188"/>
      <c r="I31" s="189"/>
      <c r="J31" s="189"/>
      <c r="K31" s="189"/>
      <c r="L31" s="189"/>
      <c r="M31" s="190"/>
    </row>
    <row r="32" spans="1:13" s="21" customFormat="1" ht="10.5" customHeight="1" x14ac:dyDescent="0.2">
      <c r="A32" s="59"/>
      <c r="B32" s="48"/>
      <c r="C32" s="48"/>
      <c r="D32" s="48"/>
      <c r="E32" s="49"/>
      <c r="F32" s="30"/>
      <c r="G32" s="83"/>
      <c r="H32" s="83"/>
      <c r="I32" s="83"/>
      <c r="J32" s="83"/>
      <c r="K32" s="83"/>
      <c r="L32" s="83"/>
      <c r="M32" s="87"/>
    </row>
    <row r="33" spans="1:13" ht="22.5" customHeight="1" x14ac:dyDescent="0.2">
      <c r="A33" s="56" t="s">
        <v>23</v>
      </c>
      <c r="B33" s="50"/>
      <c r="C33" s="50"/>
      <c r="D33" s="50"/>
      <c r="E33" s="51"/>
      <c r="F33" s="52"/>
      <c r="G33" s="88"/>
      <c r="H33" s="113"/>
      <c r="I33" s="113"/>
      <c r="J33" s="113"/>
      <c r="K33" s="113"/>
      <c r="L33" s="113"/>
      <c r="M33" s="114"/>
    </row>
    <row r="34" spans="1:13" ht="39" customHeight="1" thickBot="1" x14ac:dyDescent="0.25">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x14ac:dyDescent="0.2">
      <c r="A35" s="191" t="s">
        <v>31</v>
      </c>
      <c r="B35" s="192"/>
      <c r="C35" s="192"/>
      <c r="D35" s="193"/>
      <c r="E35" s="115">
        <f>E31+E34</f>
        <v>280.7065799680812</v>
      </c>
      <c r="F35" s="116">
        <f>F31+F34</f>
        <v>235883</v>
      </c>
      <c r="G35" s="117"/>
      <c r="H35" s="118"/>
      <c r="I35" s="118"/>
      <c r="J35" s="118"/>
      <c r="K35" s="118"/>
      <c r="L35" s="118"/>
      <c r="M35" s="118"/>
    </row>
    <row r="36" spans="1:13" ht="41.25" customHeight="1" x14ac:dyDescent="0.2">
      <c r="A36" s="174" t="s">
        <v>53</v>
      </c>
      <c r="B36" s="175"/>
      <c r="C36" s="175"/>
      <c r="D36" s="175"/>
      <c r="E36" s="175"/>
      <c r="F36" s="175"/>
      <c r="G36" s="175"/>
      <c r="H36" s="175"/>
      <c r="I36" s="175"/>
      <c r="J36" s="175"/>
      <c r="K36" s="175"/>
      <c r="L36" s="175"/>
      <c r="M36" s="176"/>
    </row>
    <row r="37" spans="1:13" s="4" customFormat="1" ht="24" customHeight="1" x14ac:dyDescent="0.2">
      <c r="A37" s="177" t="s">
        <v>29</v>
      </c>
      <c r="B37" s="178"/>
      <c r="C37" s="178"/>
      <c r="D37" s="178"/>
      <c r="E37" s="178"/>
      <c r="F37" s="178"/>
      <c r="G37" s="178"/>
      <c r="H37" s="178"/>
      <c r="I37" s="178"/>
      <c r="J37" s="178"/>
      <c r="K37" s="178"/>
      <c r="L37" s="178"/>
      <c r="M37" s="179"/>
    </row>
    <row r="38" spans="1:13" s="4" customFormat="1" ht="24" customHeight="1" x14ac:dyDescent="0.2">
      <c r="A38" s="121" t="s">
        <v>49</v>
      </c>
      <c r="B38" s="122"/>
      <c r="C38" s="122"/>
      <c r="D38" s="122"/>
      <c r="E38" s="122"/>
      <c r="F38" s="122"/>
      <c r="G38" s="122"/>
      <c r="H38" s="122"/>
      <c r="I38" s="122"/>
      <c r="J38" s="122"/>
      <c r="K38" s="122"/>
      <c r="L38" s="122"/>
      <c r="M38" s="123"/>
    </row>
    <row r="39" spans="1:13" ht="22.5" customHeight="1" x14ac:dyDescent="0.2">
      <c r="B39" s="11"/>
      <c r="C39" s="11"/>
      <c r="D39" s="11"/>
      <c r="E39" s="180" t="s">
        <v>46</v>
      </c>
      <c r="F39" s="181"/>
      <c r="G39" s="89">
        <v>5.328637938956911</v>
      </c>
      <c r="H39" s="89">
        <v>5.3287080341846673</v>
      </c>
      <c r="I39" s="89">
        <v>4.2852992216223393</v>
      </c>
      <c r="J39" s="89">
        <v>6.0046823714144875</v>
      </c>
      <c r="K39" s="89">
        <v>4.6280558224625059</v>
      </c>
      <c r="L39" s="89">
        <v>4.025655553936387</v>
      </c>
      <c r="M39" s="89">
        <v>5.4215829627501932</v>
      </c>
    </row>
    <row r="40" spans="1:13" ht="16.5" customHeight="1" x14ac:dyDescent="0.2">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x14ac:dyDescent="0.2">
      <c r="E41" s="17"/>
      <c r="F41" s="67"/>
      <c r="G41" s="67"/>
      <c r="H41" s="9"/>
      <c r="I41" s="9"/>
      <c r="J41" s="9"/>
      <c r="K41" s="9"/>
      <c r="L41" s="9"/>
      <c r="M41" s="9"/>
    </row>
    <row r="42" spans="1:13" x14ac:dyDescent="0.2">
      <c r="E42" s="18"/>
      <c r="F42" s="67"/>
      <c r="G42" s="67"/>
      <c r="H42" s="6"/>
      <c r="I42" s="6"/>
      <c r="J42" s="6"/>
      <c r="K42" s="6"/>
      <c r="L42" s="6"/>
      <c r="M42" s="6"/>
    </row>
    <row r="43" spans="1:13" x14ac:dyDescent="0.2">
      <c r="H43" s="7"/>
      <c r="I43" s="6"/>
      <c r="J43" s="6"/>
      <c r="K43" s="6"/>
      <c r="L43" s="6"/>
      <c r="M43" s="6"/>
    </row>
    <row r="44" spans="1:13" x14ac:dyDescent="0.2">
      <c r="A44" s="20" t="s">
        <v>56</v>
      </c>
      <c r="B44" s="92"/>
      <c r="C44" s="92"/>
      <c r="D44" s="20"/>
      <c r="E44" s="93">
        <v>45.086109750402102</v>
      </c>
      <c r="F44" s="94">
        <v>0.19135056350897306</v>
      </c>
      <c r="H44" s="6"/>
      <c r="I44" s="6"/>
      <c r="J44" s="6"/>
      <c r="K44" s="6"/>
      <c r="L44" s="6"/>
      <c r="M44" s="6"/>
    </row>
    <row r="45" spans="1:13" x14ac:dyDescent="0.2">
      <c r="A45" s="20" t="s">
        <v>57</v>
      </c>
      <c r="B45" s="92"/>
      <c r="C45" s="92"/>
      <c r="D45" s="20"/>
      <c r="E45" s="95">
        <v>15403</v>
      </c>
      <c r="F45" s="94">
        <v>6.9861211901306244E-2</v>
      </c>
      <c r="H45" s="5"/>
      <c r="I45" s="5"/>
      <c r="J45" s="5"/>
      <c r="K45" s="5"/>
      <c r="L45" s="5"/>
      <c r="M45" s="5"/>
    </row>
  </sheetData>
  <mergeCells count="17">
    <mergeCell ref="A36:M36"/>
    <mergeCell ref="A37:M37"/>
    <mergeCell ref="E39:F39"/>
    <mergeCell ref="A4:M4"/>
    <mergeCell ref="A5:M5"/>
    <mergeCell ref="A12:M12"/>
    <mergeCell ref="A31:D31"/>
    <mergeCell ref="H31:M31"/>
    <mergeCell ref="A35:D3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O1" sqref="O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64" t="s">
        <v>58</v>
      </c>
      <c r="B1" s="164"/>
      <c r="C1" s="164"/>
      <c r="D1" s="164"/>
      <c r="E1" s="164"/>
      <c r="F1" s="164"/>
      <c r="G1" s="164"/>
      <c r="H1" s="164"/>
      <c r="I1" s="164"/>
      <c r="J1" s="164"/>
      <c r="K1" s="164"/>
      <c r="L1" s="164"/>
      <c r="M1" s="164"/>
    </row>
    <row r="2" spans="1:15" ht="24" customHeight="1" x14ac:dyDescent="0.2">
      <c r="A2" s="165" t="s">
        <v>0</v>
      </c>
      <c r="B2" s="166" t="s">
        <v>10</v>
      </c>
      <c r="C2" s="167" t="s">
        <v>16</v>
      </c>
      <c r="D2" s="168" t="s">
        <v>35</v>
      </c>
      <c r="E2" s="169" t="s">
        <v>52</v>
      </c>
      <c r="F2" s="170" t="s">
        <v>1</v>
      </c>
      <c r="G2" s="171" t="s">
        <v>2</v>
      </c>
      <c r="H2" s="172"/>
      <c r="I2" s="172"/>
      <c r="J2" s="172"/>
      <c r="K2" s="172"/>
      <c r="L2" s="172"/>
      <c r="M2" s="173"/>
    </row>
    <row r="3" spans="1:15" ht="42.75" customHeight="1" x14ac:dyDescent="0.2">
      <c r="A3" s="165"/>
      <c r="B3" s="166"/>
      <c r="C3" s="167"/>
      <c r="D3" s="168"/>
      <c r="E3" s="169"/>
      <c r="F3" s="170"/>
      <c r="G3" s="74" t="s">
        <v>47</v>
      </c>
      <c r="H3" s="139" t="s">
        <v>3</v>
      </c>
      <c r="I3" s="139" t="s">
        <v>4</v>
      </c>
      <c r="J3" s="139" t="s">
        <v>5</v>
      </c>
      <c r="K3" s="139" t="s">
        <v>6</v>
      </c>
      <c r="L3" s="73" t="s">
        <v>48</v>
      </c>
      <c r="M3" s="140" t="s">
        <v>7</v>
      </c>
    </row>
    <row r="4" spans="1:15" ht="26.25" customHeight="1" x14ac:dyDescent="0.2">
      <c r="A4" s="182" t="s">
        <v>44</v>
      </c>
      <c r="B4" s="183"/>
      <c r="C4" s="183"/>
      <c r="D4" s="183"/>
      <c r="E4" s="183"/>
      <c r="F4" s="183"/>
      <c r="G4" s="183"/>
      <c r="H4" s="183"/>
      <c r="I4" s="183"/>
      <c r="J4" s="183"/>
      <c r="K4" s="183"/>
      <c r="L4" s="183"/>
      <c r="M4" s="184"/>
    </row>
    <row r="5" spans="1:15" ht="23.25" customHeight="1" x14ac:dyDescent="0.2">
      <c r="A5" s="185" t="s">
        <v>39</v>
      </c>
      <c r="B5" s="185"/>
      <c r="C5" s="185"/>
      <c r="D5" s="185"/>
      <c r="E5" s="185"/>
      <c r="F5" s="185"/>
      <c r="G5" s="185"/>
      <c r="H5" s="185"/>
      <c r="I5" s="185"/>
      <c r="J5" s="185"/>
      <c r="K5" s="185"/>
      <c r="L5" s="185"/>
      <c r="M5" s="185"/>
    </row>
    <row r="6" spans="1:15" s="14" customFormat="1" x14ac:dyDescent="0.2">
      <c r="A6" s="60" t="s">
        <v>59</v>
      </c>
      <c r="B6" s="12" t="s">
        <v>8</v>
      </c>
      <c r="C6" s="12" t="s">
        <v>24</v>
      </c>
      <c r="D6" s="23">
        <v>36433</v>
      </c>
      <c r="E6" s="99">
        <v>24.551650209999998</v>
      </c>
      <c r="F6" s="66">
        <v>29403</v>
      </c>
      <c r="G6" s="163">
        <v>1.7520228773802591</v>
      </c>
      <c r="H6" s="96">
        <v>5.0911080328655878</v>
      </c>
      <c r="I6" s="96">
        <v>4.1906517729305426</v>
      </c>
      <c r="J6" s="96">
        <v>5.3059099626150186</v>
      </c>
      <c r="K6" s="96">
        <v>5.0514078919357219</v>
      </c>
      <c r="L6" s="96">
        <v>3.6499031017924288</v>
      </c>
      <c r="M6" s="96">
        <v>5.7242047193144741</v>
      </c>
    </row>
    <row r="7" spans="1:15" s="2" customFormat="1" ht="12.75" customHeight="1" x14ac:dyDescent="0.2">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x14ac:dyDescent="0.2">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x14ac:dyDescent="0.2">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x14ac:dyDescent="0.2">
      <c r="A10" s="43" t="s">
        <v>41</v>
      </c>
      <c r="B10" s="44" t="s">
        <v>8</v>
      </c>
      <c r="C10" s="44"/>
      <c r="D10" s="45"/>
      <c r="E10" s="65">
        <f>SUM(E6:E9)</f>
        <v>127.5338033216175</v>
      </c>
      <c r="F10" s="46">
        <f>SUM(F6:F9)</f>
        <v>104091</v>
      </c>
      <c r="G10" s="130">
        <f>($E$6*G6+$E$7*G7+$E$8*G8+$E$9*G9+$E$31*G31)/($E$10+$E$31)</f>
        <v>2.0601256848565881</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86" t="s">
        <v>40</v>
      </c>
      <c r="B12" s="186"/>
      <c r="C12" s="186"/>
      <c r="D12" s="186"/>
      <c r="E12" s="186"/>
      <c r="F12" s="186"/>
      <c r="G12" s="186"/>
      <c r="H12" s="186"/>
      <c r="I12" s="186"/>
      <c r="J12" s="186"/>
      <c r="K12" s="186"/>
      <c r="L12" s="186"/>
      <c r="M12" s="186"/>
    </row>
    <row r="13" spans="1:15" x14ac:dyDescent="0.2">
      <c r="A13" s="63" t="s">
        <v>60</v>
      </c>
      <c r="B13" s="12" t="s">
        <v>8</v>
      </c>
      <c r="C13" s="12" t="s">
        <v>17</v>
      </c>
      <c r="D13" s="23">
        <v>36606</v>
      </c>
      <c r="E13" s="99">
        <v>12.68155756</v>
      </c>
      <c r="F13" s="66">
        <v>23792</v>
      </c>
      <c r="G13" s="163">
        <v>3.4279625208899525</v>
      </c>
      <c r="H13" s="96">
        <v>7.0760654310860982</v>
      </c>
      <c r="I13" s="96">
        <v>5.5127703847979381</v>
      </c>
      <c r="J13" s="96">
        <v>7.0063270875003525</v>
      </c>
      <c r="K13" s="96">
        <v>5.5429850814284753</v>
      </c>
      <c r="L13" s="96">
        <v>3.6786157919086238</v>
      </c>
      <c r="M13" s="96">
        <v>5.6422043201720173</v>
      </c>
    </row>
    <row r="14" spans="1:15" x14ac:dyDescent="0.2">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x14ac:dyDescent="0.2">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x14ac:dyDescent="0.2">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x14ac:dyDescent="0.2">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x14ac:dyDescent="0.2">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x14ac:dyDescent="0.2">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x14ac:dyDescent="0.2">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x14ac:dyDescent="0.2">
      <c r="A21" s="32" t="s">
        <v>40</v>
      </c>
      <c r="B21" s="33" t="s">
        <v>8</v>
      </c>
      <c r="C21" s="33"/>
      <c r="D21" s="34"/>
      <c r="E21" s="69">
        <f>SUM(E13:E20)</f>
        <v>99.252703711270598</v>
      </c>
      <c r="F21" s="35">
        <f>SUM(F13:F20)</f>
        <v>117310</v>
      </c>
      <c r="G21" s="133">
        <f>($E$13*G13+$E$14*G14+$E$15*G15+$E$16*G16+$E$17*G17+$E$18*G18+$E$19*G19+$E$20*G20)/$E$21</f>
        <v>3.6005891981644971</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1.1787633878814685</v>
      </c>
      <c r="F23" s="66">
        <v>686</v>
      </c>
      <c r="G23" s="163">
        <v>1.4131918416845377</v>
      </c>
      <c r="H23" s="78">
        <v>1.8371951102578166</v>
      </c>
      <c r="I23" s="78">
        <v>0.14215016802896496</v>
      </c>
      <c r="J23" s="78">
        <v>3.4802735376667115</v>
      </c>
      <c r="K23" s="78">
        <v>3.2122518903617836</v>
      </c>
      <c r="L23" s="78" t="s">
        <v>64</v>
      </c>
      <c r="M23" s="96">
        <v>4.3881701940150508</v>
      </c>
    </row>
    <row r="24" spans="1:15" ht="12.75" customHeight="1" x14ac:dyDescent="0.2">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x14ac:dyDescent="0.2">
      <c r="A25" s="32" t="s">
        <v>40</v>
      </c>
      <c r="B25" s="33" t="s">
        <v>9</v>
      </c>
      <c r="C25" s="37"/>
      <c r="D25" s="38"/>
      <c r="E25" s="70">
        <f>SUM(E23:E24)</f>
        <v>3.5659704590146841</v>
      </c>
      <c r="F25" s="36">
        <f>SUM(F23:F24)</f>
        <v>2796</v>
      </c>
      <c r="G25" s="133">
        <f>($E$23*G23+$E$24*G24)/$E$25</f>
        <v>0.69964926958575935</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102.81867417028528</v>
      </c>
      <c r="F27" s="36">
        <f>F25+F21</f>
        <v>120106</v>
      </c>
      <c r="G27" s="86">
        <f>($E$21*G21+$E$25*G25)/$E$27</f>
        <v>3.4999784270942982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x14ac:dyDescent="0.2">
      <c r="A28" s="187" t="s">
        <v>43</v>
      </c>
      <c r="B28" s="187"/>
      <c r="C28" s="187"/>
      <c r="D28" s="187"/>
      <c r="E28" s="72">
        <f>SUM(E10,E27)</f>
        <v>230.35247749190279</v>
      </c>
      <c r="F28" s="55">
        <f>SUM(F10, F27)</f>
        <v>224197</v>
      </c>
      <c r="G28" s="141"/>
      <c r="H28" s="188"/>
      <c r="I28" s="189"/>
      <c r="J28" s="189"/>
      <c r="K28" s="189"/>
      <c r="L28" s="189"/>
      <c r="M28" s="190"/>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x14ac:dyDescent="0.2">
      <c r="A32" s="191" t="s">
        <v>31</v>
      </c>
      <c r="B32" s="192"/>
      <c r="C32" s="192"/>
      <c r="D32" s="193"/>
      <c r="E32" s="115">
        <f>E28+E31</f>
        <v>290.78747749190279</v>
      </c>
      <c r="F32" s="116">
        <f>F28+F31</f>
        <v>236535</v>
      </c>
      <c r="G32" s="117"/>
      <c r="H32" s="118"/>
      <c r="I32" s="118"/>
      <c r="J32" s="118"/>
      <c r="K32" s="118"/>
      <c r="L32" s="118"/>
      <c r="M32" s="118"/>
    </row>
    <row r="33" spans="1:13" ht="41.25" customHeight="1" x14ac:dyDescent="0.2">
      <c r="A33" s="174" t="s">
        <v>53</v>
      </c>
      <c r="B33" s="175"/>
      <c r="C33" s="175"/>
      <c r="D33" s="175"/>
      <c r="E33" s="175"/>
      <c r="F33" s="175"/>
      <c r="G33" s="175"/>
      <c r="H33" s="175"/>
      <c r="I33" s="175"/>
      <c r="J33" s="175"/>
      <c r="K33" s="175"/>
      <c r="L33" s="175"/>
      <c r="M33" s="176"/>
    </row>
    <row r="34" spans="1:13" s="4" customFormat="1" ht="24" customHeight="1" x14ac:dyDescent="0.2">
      <c r="A34" s="177" t="s">
        <v>29</v>
      </c>
      <c r="B34" s="178"/>
      <c r="C34" s="178"/>
      <c r="D34" s="178"/>
      <c r="E34" s="178"/>
      <c r="F34" s="178"/>
      <c r="G34" s="178"/>
      <c r="H34" s="178"/>
      <c r="I34" s="178"/>
      <c r="J34" s="178"/>
      <c r="K34" s="178"/>
      <c r="L34" s="178"/>
      <c r="M34" s="179"/>
    </row>
    <row r="35" spans="1:13" s="4" customFormat="1" ht="24" customHeight="1" x14ac:dyDescent="0.2">
      <c r="A35" s="127" t="s">
        <v>49</v>
      </c>
      <c r="B35" s="128"/>
      <c r="C35" s="128"/>
      <c r="D35" s="128"/>
      <c r="E35" s="128"/>
      <c r="F35" s="128"/>
      <c r="G35" s="128"/>
      <c r="H35" s="128"/>
      <c r="I35" s="128"/>
      <c r="J35" s="128"/>
      <c r="K35" s="128"/>
      <c r="L35" s="128"/>
      <c r="M35" s="129"/>
    </row>
    <row r="36" spans="1:13" ht="22.5" customHeight="1" x14ac:dyDescent="0.2">
      <c r="B36" s="11"/>
      <c r="C36" s="11"/>
      <c r="D36" s="11"/>
      <c r="E36" s="180" t="s">
        <v>46</v>
      </c>
      <c r="F36" s="181"/>
      <c r="G36" s="89">
        <f>($E$10*G10+$E$21*G21+$E$25*G25+$E$31*G31)/$E$32</f>
        <v>2.4382785033392373</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x14ac:dyDescent="0.2">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62</v>
      </c>
      <c r="B41" s="92"/>
      <c r="C41" s="92"/>
      <c r="D41" s="20"/>
      <c r="E41" s="93">
        <f>E32-'DEC-2014'!E35</f>
        <v>10.080897523821591</v>
      </c>
      <c r="F41" s="94">
        <f>E41/'DEC-2014'!E35</f>
        <v>3.5912580050556267E-2</v>
      </c>
      <c r="H41" s="6"/>
      <c r="I41" s="6"/>
      <c r="J41" s="6"/>
      <c r="K41" s="6"/>
      <c r="L41" s="6"/>
      <c r="M41" s="6"/>
    </row>
    <row r="42" spans="1:13" x14ac:dyDescent="0.2">
      <c r="A42" s="20" t="s">
        <v>63</v>
      </c>
      <c r="B42" s="92"/>
      <c r="C42" s="92"/>
      <c r="D42" s="20"/>
      <c r="E42" s="95">
        <f>F32-'DEC-2014'!F35</f>
        <v>652</v>
      </c>
      <c r="F42" s="94">
        <f>E42/'DEC-2014'!F35</f>
        <v>2.7640821932907417E-3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S23" sqref="S2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64" t="s">
        <v>66</v>
      </c>
      <c r="B1" s="164"/>
      <c r="C1" s="164"/>
      <c r="D1" s="164"/>
      <c r="E1" s="164"/>
      <c r="F1" s="164"/>
      <c r="G1" s="164"/>
      <c r="H1" s="164"/>
      <c r="I1" s="164"/>
      <c r="J1" s="164"/>
      <c r="K1" s="164"/>
      <c r="L1" s="164"/>
      <c r="M1" s="164"/>
    </row>
    <row r="2" spans="1:15" ht="24" customHeight="1" x14ac:dyDescent="0.2">
      <c r="A2" s="165" t="s">
        <v>0</v>
      </c>
      <c r="B2" s="166" t="s">
        <v>10</v>
      </c>
      <c r="C2" s="167" t="s">
        <v>16</v>
      </c>
      <c r="D2" s="168" t="s">
        <v>35</v>
      </c>
      <c r="E2" s="169" t="s">
        <v>52</v>
      </c>
      <c r="F2" s="170" t="s">
        <v>1</v>
      </c>
      <c r="G2" s="171" t="s">
        <v>2</v>
      </c>
      <c r="H2" s="172"/>
      <c r="I2" s="172"/>
      <c r="J2" s="172"/>
      <c r="K2" s="172"/>
      <c r="L2" s="172"/>
      <c r="M2" s="173"/>
    </row>
    <row r="3" spans="1:15" ht="42.75" customHeight="1" x14ac:dyDescent="0.2">
      <c r="A3" s="165"/>
      <c r="B3" s="166"/>
      <c r="C3" s="167"/>
      <c r="D3" s="168"/>
      <c r="E3" s="169"/>
      <c r="F3" s="170"/>
      <c r="G3" s="74" t="s">
        <v>47</v>
      </c>
      <c r="H3" s="149" t="s">
        <v>3</v>
      </c>
      <c r="I3" s="149" t="s">
        <v>4</v>
      </c>
      <c r="J3" s="149" t="s">
        <v>5</v>
      </c>
      <c r="K3" s="149" t="s">
        <v>6</v>
      </c>
      <c r="L3" s="73" t="s">
        <v>48</v>
      </c>
      <c r="M3" s="150" t="s">
        <v>7</v>
      </c>
    </row>
    <row r="4" spans="1:15" ht="26.25" customHeight="1" x14ac:dyDescent="0.2">
      <c r="A4" s="182" t="s">
        <v>44</v>
      </c>
      <c r="B4" s="183"/>
      <c r="C4" s="183"/>
      <c r="D4" s="183"/>
      <c r="E4" s="183"/>
      <c r="F4" s="183"/>
      <c r="G4" s="183"/>
      <c r="H4" s="183"/>
      <c r="I4" s="183"/>
      <c r="J4" s="183"/>
      <c r="K4" s="183"/>
      <c r="L4" s="183"/>
      <c r="M4" s="184"/>
    </row>
    <row r="5" spans="1:15" ht="23.25" customHeight="1" x14ac:dyDescent="0.2">
      <c r="A5" s="185" t="s">
        <v>39</v>
      </c>
      <c r="B5" s="185"/>
      <c r="C5" s="185"/>
      <c r="D5" s="185"/>
      <c r="E5" s="185"/>
      <c r="F5" s="185"/>
      <c r="G5" s="185"/>
      <c r="H5" s="185"/>
      <c r="I5" s="185"/>
      <c r="J5" s="185"/>
      <c r="K5" s="185"/>
      <c r="L5" s="185"/>
      <c r="M5" s="185"/>
    </row>
    <row r="6" spans="1:15" s="14" customFormat="1" x14ac:dyDescent="0.2">
      <c r="A6" s="60" t="s">
        <v>59</v>
      </c>
      <c r="B6" s="12" t="s">
        <v>8</v>
      </c>
      <c r="C6" s="12" t="s">
        <v>24</v>
      </c>
      <c r="D6" s="23">
        <v>36433</v>
      </c>
      <c r="E6" s="99">
        <v>24.836205810000003</v>
      </c>
      <c r="F6" s="66">
        <v>29475</v>
      </c>
      <c r="G6" s="163">
        <v>2.9165921189946769</v>
      </c>
      <c r="H6" s="96">
        <v>5.2636548696552543</v>
      </c>
      <c r="I6" s="96">
        <v>4.5181577128837747</v>
      </c>
      <c r="J6" s="96">
        <v>5.2870707396106997</v>
      </c>
      <c r="K6" s="96">
        <v>4.9566346171661779</v>
      </c>
      <c r="L6" s="96">
        <v>3.7189314363192283</v>
      </c>
      <c r="M6" s="96">
        <v>5.773754341606252</v>
      </c>
    </row>
    <row r="7" spans="1:15" s="2" customFormat="1" ht="12.75" customHeight="1" x14ac:dyDescent="0.2">
      <c r="A7" s="60" t="s">
        <v>32</v>
      </c>
      <c r="B7" s="12" t="s">
        <v>8</v>
      </c>
      <c r="C7" s="12" t="s">
        <v>19</v>
      </c>
      <c r="D7" s="25">
        <v>40834</v>
      </c>
      <c r="E7" s="136">
        <v>5.94</v>
      </c>
      <c r="F7" s="137">
        <v>4501</v>
      </c>
      <c r="G7" s="76">
        <v>3.673</v>
      </c>
      <c r="H7" s="76">
        <v>9.0299999999999994</v>
      </c>
      <c r="I7" s="76">
        <v>4.75</v>
      </c>
      <c r="J7" s="76">
        <v>5.23</v>
      </c>
      <c r="K7" s="76"/>
      <c r="L7" s="76"/>
      <c r="M7" s="78">
        <v>5.42</v>
      </c>
    </row>
    <row r="8" spans="1:15" s="2" customFormat="1" ht="12.75" customHeight="1" x14ac:dyDescent="0.2">
      <c r="A8" s="60" t="s">
        <v>36</v>
      </c>
      <c r="B8" s="12" t="s">
        <v>8</v>
      </c>
      <c r="C8" s="12" t="s">
        <v>19</v>
      </c>
      <c r="D8" s="25">
        <v>36738</v>
      </c>
      <c r="E8" s="100">
        <v>74.939819999999997</v>
      </c>
      <c r="F8" s="26">
        <v>43422</v>
      </c>
      <c r="G8" s="120">
        <v>4.49</v>
      </c>
      <c r="H8" s="109">
        <v>9.4700000000000006</v>
      </c>
      <c r="I8" s="109">
        <v>5.0999999999999996</v>
      </c>
      <c r="J8" s="109">
        <v>5.59</v>
      </c>
      <c r="K8" s="109">
        <v>4.55</v>
      </c>
      <c r="L8" s="109">
        <v>4.6399999999999997</v>
      </c>
      <c r="M8" s="120">
        <v>5.21</v>
      </c>
    </row>
    <row r="9" spans="1:15" ht="12.75" customHeight="1" x14ac:dyDescent="0.2">
      <c r="A9" s="61" t="s">
        <v>11</v>
      </c>
      <c r="B9" s="27" t="s">
        <v>8</v>
      </c>
      <c r="C9" s="27" t="s">
        <v>19</v>
      </c>
      <c r="D9" s="28">
        <v>37816</v>
      </c>
      <c r="E9" s="142">
        <v>25.088895627465597</v>
      </c>
      <c r="F9" s="143">
        <v>27834</v>
      </c>
      <c r="G9" s="144">
        <v>2.8670927523476886</v>
      </c>
      <c r="H9" s="144">
        <v>8.6731039654250672</v>
      </c>
      <c r="I9" s="144">
        <v>5.5991025423264507</v>
      </c>
      <c r="J9" s="144">
        <v>5.8181761965763634</v>
      </c>
      <c r="K9" s="13">
        <v>5.2667876648618162</v>
      </c>
      <c r="L9" s="138">
        <v>3.1442017474923478</v>
      </c>
      <c r="M9" s="13">
        <v>3.3225907255665099</v>
      </c>
    </row>
    <row r="10" spans="1:15" s="20" customFormat="1" ht="23.25" customHeight="1" x14ac:dyDescent="0.2">
      <c r="A10" s="43" t="s">
        <v>41</v>
      </c>
      <c r="B10" s="44" t="s">
        <v>8</v>
      </c>
      <c r="C10" s="44"/>
      <c r="D10" s="45"/>
      <c r="E10" s="65">
        <f>SUM(E6:E9)</f>
        <v>130.80492143746559</v>
      </c>
      <c r="F10" s="46">
        <f>SUM(F6:F9)</f>
        <v>105232</v>
      </c>
      <c r="G10" s="130">
        <f>($E$6*G6+$E$7*G7+$E$8*G8+$E$9*G9+$E$31*G31)/($E$10+$E$31)</f>
        <v>3.4464704209211714</v>
      </c>
      <c r="H10" s="131">
        <f>($E$6*H6+$E$7*H7+$E$8*H8+$E$9*H9+$E$31*H31)/($E$10+$E$31)</f>
        <v>7.6346522771822825</v>
      </c>
      <c r="I10" s="131">
        <f>($E$6*I6+$E$7*I7+$E$8*I8+$E$9*I9+$E$31*I31)/($E$10+$E$31)</f>
        <v>4.8463060010580374</v>
      </c>
      <c r="J10" s="131">
        <f>($E$6*J6+$E$8*J8+$E$9*J9+$E$31*J31+E7*J7)/($E$6+$E$8+$E$9+$E$31+E7)</f>
        <v>5.4355446092088959</v>
      </c>
      <c r="K10" s="131">
        <f>($E$6*K6+$E$8*K8+$E$9*K9+$E$31*K31)/($E$6+$E$8+$E$9+$E$31)</f>
        <v>4.7305047583727466</v>
      </c>
      <c r="L10" s="131">
        <f>($E$6*L6+$E$8*L8+$E$9*L9+$E$31*L31)/($E$6+$E$8+$E$9+$E$31)</f>
        <v>4.3417890615362387</v>
      </c>
      <c r="M10" s="132">
        <f>($E$6*M6+$E$7*M7+$E$8*M8+$E$9*M9+$E$31*M31)/($E$10+$E$31)</f>
        <v>5.8178695431014802</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86" t="s">
        <v>40</v>
      </c>
      <c r="B12" s="186"/>
      <c r="C12" s="186"/>
      <c r="D12" s="186"/>
      <c r="E12" s="186"/>
      <c r="F12" s="186"/>
      <c r="G12" s="186"/>
      <c r="H12" s="186"/>
      <c r="I12" s="186"/>
      <c r="J12" s="186"/>
      <c r="K12" s="186"/>
      <c r="L12" s="186"/>
      <c r="M12" s="186"/>
    </row>
    <row r="13" spans="1:15" x14ac:dyDescent="0.2">
      <c r="A13" s="63" t="s">
        <v>60</v>
      </c>
      <c r="B13" s="12" t="s">
        <v>8</v>
      </c>
      <c r="C13" s="12" t="s">
        <v>17</v>
      </c>
      <c r="D13" s="23">
        <v>36606</v>
      </c>
      <c r="E13" s="99">
        <v>12.43920003</v>
      </c>
      <c r="F13" s="66">
        <v>23727</v>
      </c>
      <c r="G13" s="163">
        <v>4.7708026216336403</v>
      </c>
      <c r="H13" s="96">
        <v>7.2590415896447213</v>
      </c>
      <c r="I13" s="96">
        <v>5.9984196508555687</v>
      </c>
      <c r="J13" s="96">
        <v>6.8622526577169385</v>
      </c>
      <c r="K13" s="96">
        <v>5.5793711719927863</v>
      </c>
      <c r="L13" s="96">
        <v>3.7359759355477307</v>
      </c>
      <c r="M13" s="96">
        <v>5.7025603070765651</v>
      </c>
    </row>
    <row r="14" spans="1:15" x14ac:dyDescent="0.2">
      <c r="A14" s="63" t="s">
        <v>28</v>
      </c>
      <c r="B14" s="12" t="s">
        <v>8</v>
      </c>
      <c r="C14" s="12" t="s">
        <v>18</v>
      </c>
      <c r="D14" s="23">
        <v>36091</v>
      </c>
      <c r="E14" s="100">
        <v>0.49060799999999999</v>
      </c>
      <c r="F14" s="26">
        <v>526</v>
      </c>
      <c r="G14" s="76">
        <v>0.71302579798380172</v>
      </c>
      <c r="H14" s="76">
        <v>7.183354328473146</v>
      </c>
      <c r="I14" s="76">
        <v>5.2559464429899005</v>
      </c>
      <c r="J14" s="76">
        <v>6.0447220296353077</v>
      </c>
      <c r="K14" s="76">
        <v>4.302146730520473</v>
      </c>
      <c r="L14" s="138"/>
      <c r="M14" s="76">
        <v>5.1529517478703601</v>
      </c>
      <c r="N14" s="2"/>
      <c r="O14" s="2"/>
    </row>
    <row r="15" spans="1:15" ht="13.5" customHeight="1" x14ac:dyDescent="0.2">
      <c r="A15" s="63" t="s">
        <v>15</v>
      </c>
      <c r="B15" s="12" t="s">
        <v>8</v>
      </c>
      <c r="C15" s="12" t="s">
        <v>22</v>
      </c>
      <c r="D15" s="23">
        <v>4.1063829196259997E-2</v>
      </c>
      <c r="E15" s="100">
        <v>6.4088000000000006E-2</v>
      </c>
      <c r="F15" s="26">
        <v>104</v>
      </c>
      <c r="G15" s="76">
        <v>1.7587241059845882</v>
      </c>
      <c r="H15" s="76">
        <v>5.5237794026594234</v>
      </c>
      <c r="I15" s="76">
        <v>3.9089814306967563</v>
      </c>
      <c r="J15" s="76">
        <v>5.2919757864800632</v>
      </c>
      <c r="K15" s="76">
        <v>3.2833928839381743</v>
      </c>
      <c r="L15" s="138"/>
      <c r="M15" s="76">
        <v>4.3570631762047007</v>
      </c>
      <c r="N15" s="2"/>
      <c r="O15" s="2"/>
    </row>
    <row r="16" spans="1:15" ht="12.75" customHeight="1" x14ac:dyDescent="0.2">
      <c r="A16" s="63" t="s">
        <v>33</v>
      </c>
      <c r="B16" s="12" t="s">
        <v>8</v>
      </c>
      <c r="C16" s="12" t="s">
        <v>17</v>
      </c>
      <c r="D16" s="23">
        <v>39514</v>
      </c>
      <c r="E16" s="100">
        <v>0.65207099999999996</v>
      </c>
      <c r="F16" s="26">
        <v>1757</v>
      </c>
      <c r="G16" s="76">
        <v>1.2637607451234656</v>
      </c>
      <c r="H16" s="76">
        <v>4.9664921532086348</v>
      </c>
      <c r="I16" s="76">
        <v>3.9554782569531488</v>
      </c>
      <c r="J16" s="76">
        <v>4.7888522305805203</v>
      </c>
      <c r="K16" s="76">
        <v>3.8010693576105314</v>
      </c>
      <c r="L16" s="138"/>
      <c r="M16" s="76">
        <v>5.091774513167846</v>
      </c>
      <c r="N16" s="2"/>
      <c r="O16" s="2"/>
    </row>
    <row r="17" spans="1:15" ht="12.75" customHeight="1" x14ac:dyDescent="0.2">
      <c r="A17" s="60" t="s">
        <v>12</v>
      </c>
      <c r="B17" s="12" t="s">
        <v>8</v>
      </c>
      <c r="C17" s="12" t="s">
        <v>20</v>
      </c>
      <c r="D17" s="25">
        <v>40834</v>
      </c>
      <c r="E17" s="136">
        <v>3.5</v>
      </c>
      <c r="F17" s="137">
        <v>3251</v>
      </c>
      <c r="G17" s="76">
        <v>7.99</v>
      </c>
      <c r="H17" s="76">
        <v>17.04</v>
      </c>
      <c r="I17" s="138">
        <v>10.32</v>
      </c>
      <c r="J17" s="138">
        <v>8.3699999999999992</v>
      </c>
      <c r="K17" s="138"/>
      <c r="L17" s="138"/>
      <c r="M17" s="76">
        <v>7.97</v>
      </c>
      <c r="N17" s="84"/>
      <c r="O17" s="2"/>
    </row>
    <row r="18" spans="1:15" x14ac:dyDescent="0.2">
      <c r="A18" s="60" t="s">
        <v>37</v>
      </c>
      <c r="B18" s="12" t="s">
        <v>8</v>
      </c>
      <c r="C18" s="12" t="s">
        <v>17</v>
      </c>
      <c r="D18" s="25">
        <v>38245</v>
      </c>
      <c r="E18" s="100">
        <v>36.527484000000001</v>
      </c>
      <c r="F18" s="26">
        <v>35339</v>
      </c>
      <c r="G18" s="120">
        <v>5.88</v>
      </c>
      <c r="H18" s="120">
        <v>12.06</v>
      </c>
      <c r="I18" s="109">
        <v>7.27</v>
      </c>
      <c r="J18" s="109">
        <v>7.23</v>
      </c>
      <c r="K18" s="109">
        <v>5.36</v>
      </c>
      <c r="L18" s="109">
        <v>4.78</v>
      </c>
      <c r="M18" s="109">
        <v>5.77</v>
      </c>
      <c r="N18" s="2"/>
      <c r="O18" s="2"/>
    </row>
    <row r="19" spans="1:15" ht="12.75" customHeight="1" x14ac:dyDescent="0.2">
      <c r="A19" s="62" t="s">
        <v>13</v>
      </c>
      <c r="B19" s="22" t="s">
        <v>8</v>
      </c>
      <c r="C19" s="22" t="s">
        <v>21</v>
      </c>
      <c r="D19" s="23">
        <v>37834</v>
      </c>
      <c r="E19" s="142">
        <v>37.645615906007997</v>
      </c>
      <c r="F19" s="143">
        <v>38578</v>
      </c>
      <c r="G19" s="144">
        <v>6.1541592291872949</v>
      </c>
      <c r="H19" s="144">
        <v>13.611377389666179</v>
      </c>
      <c r="I19" s="144">
        <v>8.9974923206382904</v>
      </c>
      <c r="J19" s="144">
        <v>8.0383443281254241</v>
      </c>
      <c r="K19" s="13">
        <v>6.5708663852906302</v>
      </c>
      <c r="L19" s="138">
        <v>3.8618457149464103</v>
      </c>
      <c r="M19" s="13">
        <v>4.3602580227859677</v>
      </c>
      <c r="N19" s="2"/>
      <c r="O19" s="2"/>
    </row>
    <row r="20" spans="1:15" ht="12.75" customHeight="1" x14ac:dyDescent="0.2">
      <c r="A20" s="63" t="s">
        <v>34</v>
      </c>
      <c r="B20" s="22" t="s">
        <v>8</v>
      </c>
      <c r="C20" s="22" t="s">
        <v>30</v>
      </c>
      <c r="D20" s="23">
        <v>39078</v>
      </c>
      <c r="E20" s="142">
        <v>11.0427038518675</v>
      </c>
      <c r="F20" s="143">
        <v>14640</v>
      </c>
      <c r="G20" s="144">
        <v>12.229981997477889</v>
      </c>
      <c r="H20" s="144">
        <v>24.447942019415603</v>
      </c>
      <c r="I20" s="144">
        <v>15.030109907697264</v>
      </c>
      <c r="J20" s="144">
        <v>12.255084752065294</v>
      </c>
      <c r="K20" s="13">
        <v>9.0725686379627302</v>
      </c>
      <c r="L20" s="138"/>
      <c r="M20" s="13">
        <v>0.91932639787488668</v>
      </c>
      <c r="N20" s="2"/>
      <c r="O20" s="2"/>
    </row>
    <row r="21" spans="1:15" ht="12.75" customHeight="1" x14ac:dyDescent="0.2">
      <c r="A21" s="32" t="s">
        <v>40</v>
      </c>
      <c r="B21" s="33" t="s">
        <v>8</v>
      </c>
      <c r="C21" s="33"/>
      <c r="D21" s="34"/>
      <c r="E21" s="69">
        <f>SUM(E13:E20)</f>
        <v>102.3617707878755</v>
      </c>
      <c r="F21" s="35">
        <f>SUM(F13:F20)</f>
        <v>117922</v>
      </c>
      <c r="G21" s="133">
        <f>($E$13*G13+$E$14*G14+$E$15*G15+$E$16*G16+$E$17*G17+$E$18*G18+$E$19*G19+$E$20*G20)/$E$21</f>
        <v>6.5464610836507262</v>
      </c>
      <c r="H21" s="134">
        <f>($E$13*H13+$E$14*H14+$E$15*H15+$E$16*H16+$E$17*H17+$E$18*H18+$E$19*H19+$E$20*H20)/$E$21</f>
        <v>13.481155220634744</v>
      </c>
      <c r="I21" s="134">
        <f>($E$13*I13+$E$14*I14+$E$15*I15+$E$16*I16+$E$17*I17+$E$18*I18+$E$19*I19+$E$20*I20)/$E$21</f>
        <v>8.659364889714416</v>
      </c>
      <c r="J21" s="134">
        <f>($E$13*J13+$E$14*J14+$E$15*J15+$E$16*J16+$E$18*J18+$E$19*J19+$E$20*J20+E17*J17)/($E$21)</f>
        <v>8.0412320335634906</v>
      </c>
      <c r="K21" s="134">
        <f>($E$13*K13+$E$14*K14+$E$15*K15+$E$16*K16+$E$18*K18+$E$19*K19+$E$20*K20)/($E$21-$E$17)</f>
        <v>6.2464983674385337</v>
      </c>
      <c r="L21" s="134">
        <f>($E$13*L13+$E$19*L19+$E$18*L18)/($E$13+$E$19+$E$18)</f>
        <v>4.2309866639429892</v>
      </c>
      <c r="M21" s="135">
        <f>($E$13*M13+$E$14*M14+$E$15*M15+$E$16*M16+$E$17*M17+$E$18*M18+$E$19*M19+$E$20*M20)/$E$21</f>
        <v>4.7871175781502169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1.1796781227758009</v>
      </c>
      <c r="F23" s="66">
        <v>679</v>
      </c>
      <c r="G23" s="163">
        <v>2.040234523818627</v>
      </c>
      <c r="H23" s="78">
        <v>1.1649576386731253</v>
      </c>
      <c r="I23" s="78">
        <v>0.74423390264812816</v>
      </c>
      <c r="J23" s="78">
        <v>2.8671294772671274</v>
      </c>
      <c r="K23" s="78">
        <v>3.2716380706448334</v>
      </c>
      <c r="L23" s="78" t="s">
        <v>65</v>
      </c>
      <c r="M23" s="96">
        <v>4.4226949477171429</v>
      </c>
    </row>
    <row r="24" spans="1:15" ht="12.75" customHeight="1" x14ac:dyDescent="0.2">
      <c r="A24" s="62" t="s">
        <v>14</v>
      </c>
      <c r="B24" s="22" t="s">
        <v>9</v>
      </c>
      <c r="C24" s="22" t="s">
        <v>21</v>
      </c>
      <c r="D24" s="23">
        <v>37816</v>
      </c>
      <c r="E24" s="142">
        <v>2.4949121342490215</v>
      </c>
      <c r="F24" s="143">
        <v>2219</v>
      </c>
      <c r="G24" s="13">
        <v>3.069486811396227</v>
      </c>
      <c r="H24" s="13">
        <v>5.2944530120161648</v>
      </c>
      <c r="I24" s="13">
        <v>4.4479970801350355</v>
      </c>
      <c r="J24" s="13">
        <v>3.710200515860862</v>
      </c>
      <c r="K24" s="13">
        <v>3.7916942052041769</v>
      </c>
      <c r="L24" s="138">
        <v>1.9936555781929544</v>
      </c>
      <c r="M24" s="13">
        <v>2.4117566049618677</v>
      </c>
    </row>
    <row r="25" spans="1:15" ht="12.75" customHeight="1" x14ac:dyDescent="0.2">
      <c r="A25" s="32" t="s">
        <v>40</v>
      </c>
      <c r="B25" s="33" t="s">
        <v>9</v>
      </c>
      <c r="C25" s="37"/>
      <c r="D25" s="38"/>
      <c r="E25" s="70">
        <f>SUM(E23:E24)</f>
        <v>3.6745902570248221</v>
      </c>
      <c r="F25" s="36">
        <f>SUM(F23:F24)</f>
        <v>2898</v>
      </c>
      <c r="G25" s="133">
        <f>($E$23*G23+$E$24*G24)/$E$25</f>
        <v>2.739059111559206</v>
      </c>
      <c r="H25" s="134">
        <f>($E$23*H23+$E$24*H24)/$E$25</f>
        <v>3.9687336775342517</v>
      </c>
      <c r="I25" s="134">
        <f>($E$23*I23+$E$24*I24)/$E$25</f>
        <v>3.258953380889638</v>
      </c>
      <c r="J25" s="134">
        <f>($E$23*J23+$E$24*J24)/$E$25</f>
        <v>3.4395438193016781</v>
      </c>
      <c r="K25" s="134">
        <f>($E$23*K23+$E$24*K24)/$E$25</f>
        <v>3.6247371292738304</v>
      </c>
      <c r="L25" s="134">
        <f>L24</f>
        <v>1.9936555781929544</v>
      </c>
      <c r="M25" s="135">
        <f>($E$23*M23+$E$24*M24)/$E$25</f>
        <v>3.0573415010368263</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106.03636104490032</v>
      </c>
      <c r="F27" s="36">
        <f>F25+F21</f>
        <v>120820</v>
      </c>
      <c r="G27" s="86">
        <f>($E$21*G21+$E$25*G25)/$E$27</f>
        <v>6.4145191530397687</v>
      </c>
      <c r="H27" s="86">
        <f t="shared" ref="H27:M27" si="0">($E$21*H21+$E$25*H25)/$E$27</f>
        <v>13.151511208160674</v>
      </c>
      <c r="I27" s="86">
        <f t="shared" si="0"/>
        <v>8.4722187134527722</v>
      </c>
      <c r="J27" s="86">
        <f t="shared" si="0"/>
        <v>7.8817648610637452</v>
      </c>
      <c r="K27" s="86">
        <f t="shared" si="0"/>
        <v>6.155643700161467</v>
      </c>
      <c r="L27" s="86">
        <f>($E$21*L21+$E$25*L25)/$E$27</f>
        <v>4.1534540616505113</v>
      </c>
      <c r="M27" s="86">
        <f t="shared" si="0"/>
        <v>4.7271738168106143</v>
      </c>
    </row>
    <row r="28" spans="1:15" s="20" customFormat="1" ht="26.25" customHeight="1" x14ac:dyDescent="0.2">
      <c r="A28" s="187" t="s">
        <v>43</v>
      </c>
      <c r="B28" s="187"/>
      <c r="C28" s="187"/>
      <c r="D28" s="187"/>
      <c r="E28" s="72">
        <f>SUM(E10,E27)</f>
        <v>236.8412824823659</v>
      </c>
      <c r="F28" s="55">
        <f>SUM(F10, F27)</f>
        <v>226052</v>
      </c>
      <c r="G28" s="148"/>
      <c r="H28" s="188"/>
      <c r="I28" s="189"/>
      <c r="J28" s="189"/>
      <c r="K28" s="189"/>
      <c r="L28" s="189"/>
      <c r="M28" s="190"/>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61.256</v>
      </c>
      <c r="F31" s="106">
        <v>12345</v>
      </c>
      <c r="G31" s="107">
        <v>2.6</v>
      </c>
      <c r="H31" s="107">
        <v>5.79</v>
      </c>
      <c r="I31" s="107">
        <v>4.37</v>
      </c>
      <c r="J31" s="107">
        <v>5.17</v>
      </c>
      <c r="K31" s="107">
        <v>4.6399999999999997</v>
      </c>
      <c r="L31" s="107">
        <v>4.72</v>
      </c>
      <c r="M31" s="108">
        <v>7.64</v>
      </c>
    </row>
    <row r="32" spans="1:15" ht="31.5" customHeight="1" x14ac:dyDescent="0.2">
      <c r="A32" s="191" t="s">
        <v>31</v>
      </c>
      <c r="B32" s="192"/>
      <c r="C32" s="192"/>
      <c r="D32" s="193"/>
      <c r="E32" s="115">
        <f>E28+E31</f>
        <v>298.09728248236593</v>
      </c>
      <c r="F32" s="116">
        <f>F28+F31</f>
        <v>238397</v>
      </c>
      <c r="G32" s="117"/>
      <c r="H32" s="118"/>
      <c r="I32" s="118"/>
      <c r="J32" s="118"/>
      <c r="K32" s="118"/>
      <c r="L32" s="118"/>
      <c r="M32" s="118"/>
    </row>
    <row r="33" spans="1:13" ht="41.25" customHeight="1" x14ac:dyDescent="0.2">
      <c r="A33" s="174" t="s">
        <v>53</v>
      </c>
      <c r="B33" s="175"/>
      <c r="C33" s="175"/>
      <c r="D33" s="175"/>
      <c r="E33" s="175"/>
      <c r="F33" s="175"/>
      <c r="G33" s="175"/>
      <c r="H33" s="175"/>
      <c r="I33" s="175"/>
      <c r="J33" s="175"/>
      <c r="K33" s="175"/>
      <c r="L33" s="175"/>
      <c r="M33" s="176"/>
    </row>
    <row r="34" spans="1:13" s="4" customFormat="1" ht="24" customHeight="1" x14ac:dyDescent="0.2">
      <c r="A34" s="177" t="s">
        <v>29</v>
      </c>
      <c r="B34" s="178"/>
      <c r="C34" s="178"/>
      <c r="D34" s="178"/>
      <c r="E34" s="178"/>
      <c r="F34" s="178"/>
      <c r="G34" s="178"/>
      <c r="H34" s="178"/>
      <c r="I34" s="178"/>
      <c r="J34" s="178"/>
      <c r="K34" s="178"/>
      <c r="L34" s="178"/>
      <c r="M34" s="179"/>
    </row>
    <row r="35" spans="1:13" s="4" customFormat="1" ht="24" customHeight="1" x14ac:dyDescent="0.2">
      <c r="A35" s="145" t="s">
        <v>49</v>
      </c>
      <c r="B35" s="146"/>
      <c r="C35" s="146"/>
      <c r="D35" s="146"/>
      <c r="E35" s="146"/>
      <c r="F35" s="146"/>
      <c r="G35" s="146"/>
      <c r="H35" s="146"/>
      <c r="I35" s="146"/>
      <c r="J35" s="146"/>
      <c r="K35" s="146"/>
      <c r="L35" s="146"/>
      <c r="M35" s="147"/>
    </row>
    <row r="36" spans="1:13" ht="22.5" customHeight="1" x14ac:dyDescent="0.2">
      <c r="B36" s="11"/>
      <c r="C36" s="11"/>
      <c r="D36" s="11"/>
      <c r="E36" s="180" t="s">
        <v>46</v>
      </c>
      <c r="F36" s="181"/>
      <c r="G36" s="89">
        <f>($E$10*G10+$E$21*G21+$E$25*G25+$E$31*G31)/$E$32</f>
        <v>4.3282956179334553</v>
      </c>
      <c r="H36" s="89">
        <f t="shared" ref="H36:M36" si="1">($E$10*H10+$E$21*H21+$E$25*H25+$E$31*H31)/$E$32</f>
        <v>9.2179999065785694</v>
      </c>
      <c r="I36" s="89">
        <f t="shared" si="1"/>
        <v>6.0382054579374831</v>
      </c>
      <c r="J36" s="89">
        <f t="shared" si="1"/>
        <v>6.2511243126357785</v>
      </c>
      <c r="K36" s="89">
        <f t="shared" si="1"/>
        <v>5.2188439565014182</v>
      </c>
      <c r="L36" s="89">
        <f t="shared" si="1"/>
        <v>4.352514859418851</v>
      </c>
      <c r="M36" s="89">
        <f t="shared" si="1"/>
        <v>5.8043270427414813</v>
      </c>
    </row>
    <row r="37" spans="1:13" ht="16.5" customHeight="1" x14ac:dyDescent="0.2">
      <c r="B37" s="10"/>
      <c r="C37" s="10"/>
      <c r="D37" s="10"/>
      <c r="E37" s="16"/>
      <c r="F37" s="119" t="s">
        <v>54</v>
      </c>
      <c r="G37" s="90"/>
      <c r="H37" s="90">
        <f>H36-'JAN-2015'!H36</f>
        <v>0.84115969947997726</v>
      </c>
      <c r="I37" s="90">
        <f>I36-'JAN-2015'!I36</f>
        <v>0.65670155925332896</v>
      </c>
      <c r="J37" s="90">
        <f>J36-'JAN-2015'!J36</f>
        <v>3.8302637466765432E-2</v>
      </c>
      <c r="K37" s="90">
        <f>K36-'JAN-2015'!K36</f>
        <v>0.19366220484396823</v>
      </c>
      <c r="L37" s="90">
        <f>L36-'JAN-2015'!L36</f>
        <v>0.20377297656190763</v>
      </c>
      <c r="M37" s="90">
        <f>M36-'JAN-2015'!M36</f>
        <v>0.13841589125557974</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67</v>
      </c>
      <c r="B41" s="92"/>
      <c r="C41" s="92"/>
      <c r="D41" s="20"/>
      <c r="E41" s="93">
        <f>E32-'DEC-2014'!E35</f>
        <v>17.390702514284726</v>
      </c>
      <c r="F41" s="94">
        <f>E41/'DEC-2014'!E35</f>
        <v>6.1953312659297835E-2</v>
      </c>
      <c r="H41" s="6"/>
      <c r="I41" s="6"/>
      <c r="J41" s="6"/>
      <c r="K41" s="6"/>
      <c r="L41" s="6"/>
      <c r="M41" s="6"/>
    </row>
    <row r="42" spans="1:13" x14ac:dyDescent="0.2">
      <c r="A42" s="20" t="s">
        <v>68</v>
      </c>
      <c r="B42" s="92"/>
      <c r="C42" s="92"/>
      <c r="D42" s="20"/>
      <c r="E42" s="95">
        <f>F32-'DEC-2014'!F35</f>
        <v>2514</v>
      </c>
      <c r="F42" s="94">
        <f>E42/'DEC-2014'!F35</f>
        <v>1.0657826125663995E-2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T21" sqref="T2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64" t="s">
        <v>69</v>
      </c>
      <c r="B1" s="164"/>
      <c r="C1" s="164"/>
      <c r="D1" s="164"/>
      <c r="E1" s="164"/>
      <c r="F1" s="164"/>
      <c r="G1" s="164"/>
      <c r="H1" s="164"/>
      <c r="I1" s="164"/>
      <c r="J1" s="164"/>
      <c r="K1" s="164"/>
      <c r="L1" s="164"/>
      <c r="M1" s="164"/>
    </row>
    <row r="2" spans="1:15" ht="24" customHeight="1" x14ac:dyDescent="0.2">
      <c r="A2" s="165" t="s">
        <v>0</v>
      </c>
      <c r="B2" s="166" t="s">
        <v>10</v>
      </c>
      <c r="C2" s="167" t="s">
        <v>16</v>
      </c>
      <c r="D2" s="168" t="s">
        <v>35</v>
      </c>
      <c r="E2" s="169" t="s">
        <v>52</v>
      </c>
      <c r="F2" s="170" t="s">
        <v>1</v>
      </c>
      <c r="G2" s="171" t="s">
        <v>2</v>
      </c>
      <c r="H2" s="172"/>
      <c r="I2" s="172"/>
      <c r="J2" s="172"/>
      <c r="K2" s="172"/>
      <c r="L2" s="172"/>
      <c r="M2" s="173"/>
    </row>
    <row r="3" spans="1:15" ht="42.75" customHeight="1" x14ac:dyDescent="0.2">
      <c r="A3" s="165"/>
      <c r="B3" s="166"/>
      <c r="C3" s="167"/>
      <c r="D3" s="168"/>
      <c r="E3" s="169"/>
      <c r="F3" s="170"/>
      <c r="G3" s="74" t="s">
        <v>47</v>
      </c>
      <c r="H3" s="151" t="s">
        <v>3</v>
      </c>
      <c r="I3" s="151" t="s">
        <v>4</v>
      </c>
      <c r="J3" s="151" t="s">
        <v>5</v>
      </c>
      <c r="K3" s="151" t="s">
        <v>6</v>
      </c>
      <c r="L3" s="73" t="s">
        <v>48</v>
      </c>
      <c r="M3" s="152" t="s">
        <v>7</v>
      </c>
    </row>
    <row r="4" spans="1:15" ht="26.25" customHeight="1" x14ac:dyDescent="0.2">
      <c r="A4" s="182" t="s">
        <v>44</v>
      </c>
      <c r="B4" s="183"/>
      <c r="C4" s="183"/>
      <c r="D4" s="183"/>
      <c r="E4" s="183"/>
      <c r="F4" s="183"/>
      <c r="G4" s="183"/>
      <c r="H4" s="183"/>
      <c r="I4" s="183"/>
      <c r="J4" s="183"/>
      <c r="K4" s="183"/>
      <c r="L4" s="183"/>
      <c r="M4" s="184"/>
    </row>
    <row r="5" spans="1:15" ht="23.25" customHeight="1" x14ac:dyDescent="0.2">
      <c r="A5" s="185" t="s">
        <v>39</v>
      </c>
      <c r="B5" s="185"/>
      <c r="C5" s="185"/>
      <c r="D5" s="185"/>
      <c r="E5" s="185"/>
      <c r="F5" s="185"/>
      <c r="G5" s="185"/>
      <c r="H5" s="185"/>
      <c r="I5" s="185"/>
      <c r="J5" s="185"/>
      <c r="K5" s="185"/>
      <c r="L5" s="185"/>
      <c r="M5" s="185"/>
    </row>
    <row r="6" spans="1:15" s="14" customFormat="1" x14ac:dyDescent="0.2">
      <c r="A6" s="60" t="s">
        <v>59</v>
      </c>
      <c r="B6" s="12" t="s">
        <v>8</v>
      </c>
      <c r="C6" s="12" t="s">
        <v>24</v>
      </c>
      <c r="D6" s="23">
        <v>36433</v>
      </c>
      <c r="E6" s="99">
        <v>25.140999999999998</v>
      </c>
      <c r="F6" s="66">
        <v>29555</v>
      </c>
      <c r="G6" s="75">
        <v>3.7419778832235755</v>
      </c>
      <c r="H6" s="96">
        <v>6.2243028224655106</v>
      </c>
      <c r="I6" s="96">
        <v>4.6451432136927151</v>
      </c>
      <c r="J6" s="96">
        <v>5.3162181204711167</v>
      </c>
      <c r="K6" s="96">
        <v>4.7439193820730807</v>
      </c>
      <c r="L6" s="96">
        <v>3.7233941517015534</v>
      </c>
      <c r="M6" s="96">
        <v>5.7931920163492023</v>
      </c>
    </row>
    <row r="7" spans="1:15" s="2" customFormat="1" ht="12.75" customHeight="1" x14ac:dyDescent="0.2">
      <c r="A7" s="60" t="s">
        <v>32</v>
      </c>
      <c r="B7" s="12" t="s">
        <v>8</v>
      </c>
      <c r="C7" s="12" t="s">
        <v>19</v>
      </c>
      <c r="D7" s="25">
        <v>40834</v>
      </c>
      <c r="E7" s="136">
        <v>6.26</v>
      </c>
      <c r="F7" s="137">
        <v>4835</v>
      </c>
      <c r="G7" s="76">
        <v>4.46</v>
      </c>
      <c r="H7" s="76">
        <v>9.5500000000000007</v>
      </c>
      <c r="I7" s="76">
        <v>4.7300000000000004</v>
      </c>
      <c r="J7" s="76">
        <v>5.3</v>
      </c>
      <c r="K7" s="76"/>
      <c r="L7" s="76"/>
      <c r="M7" s="78">
        <v>5.69</v>
      </c>
    </row>
    <row r="8" spans="1:15" s="2" customFormat="1" ht="12.75" customHeight="1" x14ac:dyDescent="0.2">
      <c r="A8" s="60" t="s">
        <v>36</v>
      </c>
      <c r="B8" s="12" t="s">
        <v>8</v>
      </c>
      <c r="C8" s="12" t="s">
        <v>19</v>
      </c>
      <c r="D8" s="25">
        <v>36738</v>
      </c>
      <c r="E8" s="100">
        <v>75.915597000000005</v>
      </c>
      <c r="F8" s="26">
        <v>43603</v>
      </c>
      <c r="G8" s="120">
        <v>5.55</v>
      </c>
      <c r="H8" s="109">
        <v>10.58</v>
      </c>
      <c r="I8" s="109">
        <v>5.14</v>
      </c>
      <c r="J8" s="109">
        <v>5.52</v>
      </c>
      <c r="K8" s="109">
        <v>4.3600000000000003</v>
      </c>
      <c r="L8" s="109">
        <v>4.71</v>
      </c>
      <c r="M8" s="120">
        <v>5.25</v>
      </c>
    </row>
    <row r="9" spans="1:15" ht="12.75" customHeight="1" x14ac:dyDescent="0.2">
      <c r="A9" s="61" t="s">
        <v>11</v>
      </c>
      <c r="B9" s="27" t="s">
        <v>8</v>
      </c>
      <c r="C9" s="27" t="s">
        <v>19</v>
      </c>
      <c r="D9" s="28">
        <v>37816</v>
      </c>
      <c r="E9" s="142">
        <v>25.604217839700699</v>
      </c>
      <c r="F9" s="143">
        <v>28369</v>
      </c>
      <c r="G9" s="144">
        <v>3.4206257254096428</v>
      </c>
      <c r="H9" s="144">
        <v>9.0124130825931523</v>
      </c>
      <c r="I9" s="144">
        <v>5.6333594933990261</v>
      </c>
      <c r="J9" s="144">
        <v>5.782438066573925</v>
      </c>
      <c r="K9" s="13">
        <v>4.9117418773075183</v>
      </c>
      <c r="L9" s="138">
        <v>3.1249912922383105</v>
      </c>
      <c r="M9" s="13">
        <v>3.345425057988427</v>
      </c>
    </row>
    <row r="10" spans="1:15" s="20" customFormat="1" ht="23.25" customHeight="1" x14ac:dyDescent="0.2">
      <c r="A10" s="43" t="s">
        <v>41</v>
      </c>
      <c r="B10" s="44" t="s">
        <v>8</v>
      </c>
      <c r="C10" s="44"/>
      <c r="D10" s="45"/>
      <c r="E10" s="65">
        <f>SUM(E6:E9)</f>
        <v>132.92081483970071</v>
      </c>
      <c r="F10" s="46">
        <f>SUM(F6:F9)</f>
        <v>106362</v>
      </c>
      <c r="G10" s="130">
        <f>($E$6*G6+$E$7*G7+$E$8*G8+$E$9*G9+$E$31*G31)/($E$10+$E$31)</f>
        <v>4.2462919587170216</v>
      </c>
      <c r="H10" s="131">
        <f>($E$6*H6+$E$7*H7+$E$8*H8+$E$9*H9+$E$31*H31)/($E$10+$E$31)</f>
        <v>8.4139134416913386</v>
      </c>
      <c r="I10" s="131">
        <f>($E$6*I6+$E$7*I7+$E$8*I8+$E$9*I9+$E$31*I31)/($E$10+$E$31)</f>
        <v>4.9025172087301199</v>
      </c>
      <c r="J10" s="131">
        <f>($E$6*J6+$E$8*J8+$E$9*J9+$E$31*J31+E7*J7)/($E$6+$E$8+$E$9+$E$31+E7)</f>
        <v>5.4227630134275824</v>
      </c>
      <c r="K10" s="131">
        <f>($E$6*K6+$E$8*K8+$E$9*K9+$E$31*K31)/($E$6+$E$8+$E$9+$E$31)</f>
        <v>4.5320876270516717</v>
      </c>
      <c r="L10" s="131">
        <f>($E$6*L6+$E$8*L8+$E$9*L9+$E$31*L31)/($E$6+$E$8+$E$9+$E$31)</f>
        <v>4.3662823872770877</v>
      </c>
      <c r="M10" s="132">
        <f>($E$6*M6+$E$7*M7+$E$8*M8+$E$9*M9+$E$31*M31)/($E$10+$E$31)</f>
        <v>5.8548539829411714</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86" t="s">
        <v>40</v>
      </c>
      <c r="B12" s="186"/>
      <c r="C12" s="186"/>
      <c r="D12" s="186"/>
      <c r="E12" s="186"/>
      <c r="F12" s="186"/>
      <c r="G12" s="186"/>
      <c r="H12" s="186"/>
      <c r="I12" s="186"/>
      <c r="J12" s="186"/>
      <c r="K12" s="186"/>
      <c r="L12" s="186"/>
      <c r="M12" s="186"/>
    </row>
    <row r="13" spans="1:15" x14ac:dyDescent="0.2">
      <c r="A13" s="63" t="s">
        <v>60</v>
      </c>
      <c r="B13" s="12" t="s">
        <v>8</v>
      </c>
      <c r="C13" s="12" t="s">
        <v>17</v>
      </c>
      <c r="D13" s="23">
        <v>36606</v>
      </c>
      <c r="E13" s="99">
        <v>12.557</v>
      </c>
      <c r="F13" s="66">
        <v>23684</v>
      </c>
      <c r="G13" s="75">
        <v>5.8966348440659209</v>
      </c>
      <c r="H13" s="96">
        <v>8.4637758728469912</v>
      </c>
      <c r="I13" s="96">
        <v>6.1542412136118552</v>
      </c>
      <c r="J13" s="96">
        <v>6.8418281492665045</v>
      </c>
      <c r="K13" s="96">
        <v>5.4391205344778593</v>
      </c>
      <c r="L13" s="96">
        <v>3.8285757974491297</v>
      </c>
      <c r="M13" s="96">
        <v>5.7408634766871858</v>
      </c>
    </row>
    <row r="14" spans="1:15" x14ac:dyDescent="0.2">
      <c r="A14" s="63" t="s">
        <v>28</v>
      </c>
      <c r="B14" s="12" t="s">
        <v>8</v>
      </c>
      <c r="C14" s="12" t="s">
        <v>18</v>
      </c>
      <c r="D14" s="23">
        <v>36091</v>
      </c>
      <c r="E14" s="100">
        <v>0.49369142999999899</v>
      </c>
      <c r="F14" s="26">
        <v>526</v>
      </c>
      <c r="G14" s="76">
        <v>1.1317050374665794</v>
      </c>
      <c r="H14" s="76">
        <v>3.7267703173452515</v>
      </c>
      <c r="I14" s="76">
        <v>5.1513488048485323</v>
      </c>
      <c r="J14" s="76">
        <v>6.0179902981190248</v>
      </c>
      <c r="K14" s="76">
        <v>4.1438132351268475</v>
      </c>
      <c r="L14" s="138"/>
      <c r="M14" s="76">
        <v>5.1511001937969647</v>
      </c>
      <c r="N14" s="2"/>
      <c r="O14" s="2"/>
    </row>
    <row r="15" spans="1:15" ht="13.5" customHeight="1" x14ac:dyDescent="0.2">
      <c r="A15" s="63" t="s">
        <v>15</v>
      </c>
      <c r="B15" s="12" t="s">
        <v>8</v>
      </c>
      <c r="C15" s="12" t="s">
        <v>22</v>
      </c>
      <c r="D15" s="23">
        <v>4.1063829196259997E-2</v>
      </c>
      <c r="E15" s="100">
        <v>6.4396440000000194E-2</v>
      </c>
      <c r="F15" s="26">
        <v>104</v>
      </c>
      <c r="G15" s="76">
        <v>1.8902594768883452</v>
      </c>
      <c r="H15" s="76">
        <v>3.6394876412956467</v>
      </c>
      <c r="I15" s="76">
        <v>3.9319556445073234</v>
      </c>
      <c r="J15" s="76">
        <v>5.1553194225722576</v>
      </c>
      <c r="K15" s="76">
        <v>3.0088083561313983</v>
      </c>
      <c r="L15" s="138"/>
      <c r="M15" s="76">
        <v>4.3210591972764778</v>
      </c>
      <c r="N15" s="2"/>
      <c r="O15" s="2"/>
    </row>
    <row r="16" spans="1:15" ht="12.75" customHeight="1" x14ac:dyDescent="0.2">
      <c r="A16" s="63" t="s">
        <v>33</v>
      </c>
      <c r="B16" s="12" t="s">
        <v>8</v>
      </c>
      <c r="C16" s="12" t="s">
        <v>17</v>
      </c>
      <c r="D16" s="23">
        <v>39514</v>
      </c>
      <c r="E16" s="100">
        <v>0.65095052999999903</v>
      </c>
      <c r="F16" s="26">
        <v>1754</v>
      </c>
      <c r="G16" s="76">
        <v>1.2982634457648246</v>
      </c>
      <c r="H16" s="76">
        <v>3.2664348316717717</v>
      </c>
      <c r="I16" s="76">
        <v>3.7830715632972689</v>
      </c>
      <c r="J16" s="76">
        <v>4.6347445214069971</v>
      </c>
      <c r="K16" s="76">
        <v>3.4666508112359162</v>
      </c>
      <c r="L16" s="138"/>
      <c r="M16" s="76">
        <v>5.0314552292428649</v>
      </c>
      <c r="N16" s="2"/>
      <c r="O16" s="2"/>
    </row>
    <row r="17" spans="1:15" ht="12.75" customHeight="1" x14ac:dyDescent="0.2">
      <c r="A17" s="60" t="s">
        <v>12</v>
      </c>
      <c r="B17" s="12" t="s">
        <v>8</v>
      </c>
      <c r="C17" s="12" t="s">
        <v>20</v>
      </c>
      <c r="D17" s="25">
        <v>40834</v>
      </c>
      <c r="E17" s="136">
        <v>3.7010000000000001</v>
      </c>
      <c r="F17" s="137">
        <v>3415</v>
      </c>
      <c r="G17" s="76">
        <v>10.02</v>
      </c>
      <c r="H17" s="76">
        <v>19.260000000000002</v>
      </c>
      <c r="I17" s="138">
        <v>10.29</v>
      </c>
      <c r="J17" s="138">
        <v>8.93</v>
      </c>
      <c r="K17" s="138"/>
      <c r="L17" s="138"/>
      <c r="M17" s="76">
        <v>8.82</v>
      </c>
      <c r="N17" s="84"/>
      <c r="O17" s="2"/>
    </row>
    <row r="18" spans="1:15" x14ac:dyDescent="0.2">
      <c r="A18" s="60" t="s">
        <v>37</v>
      </c>
      <c r="B18" s="12" t="s">
        <v>8</v>
      </c>
      <c r="C18" s="12" t="s">
        <v>17</v>
      </c>
      <c r="D18" s="25">
        <v>38245</v>
      </c>
      <c r="E18" s="100">
        <v>36.970337000000001</v>
      </c>
      <c r="F18" s="26">
        <v>35354</v>
      </c>
      <c r="G18" s="120">
        <v>7.32</v>
      </c>
      <c r="H18" s="120">
        <v>13.94</v>
      </c>
      <c r="I18" s="109">
        <v>7.23</v>
      </c>
      <c r="J18" s="109">
        <v>7.16</v>
      </c>
      <c r="K18" s="109">
        <v>5.16</v>
      </c>
      <c r="L18" s="109">
        <v>4.8099999999999996</v>
      </c>
      <c r="M18" s="109">
        <v>5.86</v>
      </c>
      <c r="N18" s="2"/>
      <c r="O18" s="2"/>
    </row>
    <row r="19" spans="1:15" ht="12.75" customHeight="1" x14ac:dyDescent="0.2">
      <c r="A19" s="62" t="s">
        <v>13</v>
      </c>
      <c r="B19" s="22" t="s">
        <v>8</v>
      </c>
      <c r="C19" s="22" t="s">
        <v>21</v>
      </c>
      <c r="D19" s="23">
        <v>37834</v>
      </c>
      <c r="E19" s="142">
        <v>38.666254673309297</v>
      </c>
      <c r="F19" s="143">
        <v>39002</v>
      </c>
      <c r="G19" s="144">
        <v>7.5610519051702685</v>
      </c>
      <c r="H19" s="144">
        <v>14.917911632198377</v>
      </c>
      <c r="I19" s="144">
        <v>8.7657239120034305</v>
      </c>
      <c r="J19" s="144">
        <v>8.5389457944877947</v>
      </c>
      <c r="K19" s="13">
        <v>5.864659073036993</v>
      </c>
      <c r="L19" s="138">
        <v>3.7731158113288643</v>
      </c>
      <c r="M19" s="13">
        <v>4.4455895060470318</v>
      </c>
      <c r="N19" s="2"/>
      <c r="O19" s="2"/>
    </row>
    <row r="20" spans="1:15" ht="12.75" customHeight="1" x14ac:dyDescent="0.2">
      <c r="A20" s="63" t="s">
        <v>34</v>
      </c>
      <c r="B20" s="22" t="s">
        <v>8</v>
      </c>
      <c r="C20" s="22" t="s">
        <v>30</v>
      </c>
      <c r="D20" s="23">
        <v>39078</v>
      </c>
      <c r="E20" s="142">
        <v>11.481901270494999</v>
      </c>
      <c r="F20" s="143">
        <v>14747</v>
      </c>
      <c r="G20" s="144">
        <v>15.206433885905412</v>
      </c>
      <c r="H20" s="144">
        <v>28.098985377959785</v>
      </c>
      <c r="I20" s="144">
        <v>14.707697638569828</v>
      </c>
      <c r="J20" s="144">
        <v>13.356528543729729</v>
      </c>
      <c r="K20" s="13">
        <v>8.0550495987256721</v>
      </c>
      <c r="L20" s="138"/>
      <c r="M20" s="13">
        <v>1.229898220766823</v>
      </c>
      <c r="N20" s="2"/>
      <c r="O20" s="2"/>
    </row>
    <row r="21" spans="1:15" ht="12.75" customHeight="1" x14ac:dyDescent="0.2">
      <c r="A21" s="32" t="s">
        <v>40</v>
      </c>
      <c r="B21" s="33" t="s">
        <v>8</v>
      </c>
      <c r="C21" s="33"/>
      <c r="D21" s="34"/>
      <c r="E21" s="69">
        <f>SUM(E13:E20)</f>
        <v>104.58553134380429</v>
      </c>
      <c r="F21" s="35">
        <f>SUM(F13:F20)</f>
        <v>118586</v>
      </c>
      <c r="G21" s="133">
        <f>($E$13*G13+$E$14*G14+$E$15*G15+$E$16*G16+$E$17*G17+$E$18*G18+$E$19*G19+$E$20*G20)/$E$21</f>
        <v>8.1295452163171227</v>
      </c>
      <c r="H21" s="134">
        <f>($E$13*H13+$E$14*H14+$E$15*H15+$E$16*H16+$E$17*H17+$E$18*H18+$E$19*H19+$E$20*H20)/$E$21</f>
        <v>15.265758554516413</v>
      </c>
      <c r="I21" s="134">
        <f>($E$13*I13+$E$14*I14+$E$15*I15+$E$16*I16+$E$17*I17+$E$18*I18+$E$19*I19+$E$20*I20)/$E$21</f>
        <v>8.5645369913299714</v>
      </c>
      <c r="J21" s="134">
        <f>($E$13*J13+$E$14*J14+$E$15*J15+$E$16*J16+$E$18*J18+$E$19*J19+$E$20*J20+E17*J17)/($E$21)</f>
        <v>8.3521856839090791</v>
      </c>
      <c r="K21" s="134">
        <f>($E$13*K13+$E$14*K14+$E$15*K15+$E$16*K16+$E$18*K18+$E$19*K19+$E$20*K20)/($E$21-$E$17)</f>
        <v>5.7770382934955364</v>
      </c>
      <c r="L21" s="134">
        <f>($E$13*L13+$E$19*L19+$E$18*L18)/($E$13+$E$19+$E$18)</f>
        <v>4.2156691555155223</v>
      </c>
      <c r="M21" s="135">
        <f>($E$13*M13+$E$14*M14+$E$15*M15+$E$16*M16+$E$17*M17+$E$18*M18+$E$19*M19+$E$20*M20)/$E$21</f>
        <v>4.9097558730605249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1.1850000000000001</v>
      </c>
      <c r="F23" s="66">
        <v>674</v>
      </c>
      <c r="G23" s="75">
        <v>2.2130701265748756</v>
      </c>
      <c r="H23" s="78">
        <v>1.332845722491105</v>
      </c>
      <c r="I23" s="78">
        <v>0.86964593873104512</v>
      </c>
      <c r="J23" s="78">
        <v>2.6878379463655122</v>
      </c>
      <c r="K23" s="78">
        <v>3.0024782916829862</v>
      </c>
      <c r="L23" s="78"/>
      <c r="M23" s="96">
        <v>4.3962818177414542</v>
      </c>
    </row>
    <row r="24" spans="1:15" ht="12.75" customHeight="1" x14ac:dyDescent="0.2">
      <c r="A24" s="62" t="s">
        <v>14</v>
      </c>
      <c r="B24" s="22" t="s">
        <v>9</v>
      </c>
      <c r="C24" s="22" t="s">
        <v>21</v>
      </c>
      <c r="D24" s="23">
        <v>37816</v>
      </c>
      <c r="E24" s="142">
        <v>2.6710233387061995</v>
      </c>
      <c r="F24" s="143">
        <v>2304</v>
      </c>
      <c r="G24" s="13">
        <v>2.6035371025539433</v>
      </c>
      <c r="H24" s="13">
        <v>4.6905072422720462</v>
      </c>
      <c r="I24" s="13">
        <v>4.0436758647524718</v>
      </c>
      <c r="J24" s="13">
        <v>3.7317582445393516</v>
      </c>
      <c r="K24" s="13">
        <v>3.1688985223392141</v>
      </c>
      <c r="L24" s="138">
        <v>1.6663554001872249</v>
      </c>
      <c r="M24" s="13">
        <v>2.354509621667944</v>
      </c>
    </row>
    <row r="25" spans="1:15" ht="12.75" customHeight="1" x14ac:dyDescent="0.2">
      <c r="A25" s="32" t="s">
        <v>40</v>
      </c>
      <c r="B25" s="33" t="s">
        <v>9</v>
      </c>
      <c r="C25" s="37"/>
      <c r="D25" s="38"/>
      <c r="E25" s="70">
        <f>SUM(E23:E24)</f>
        <v>3.8560233387061995</v>
      </c>
      <c r="F25" s="36">
        <f>SUM(F23:F24)</f>
        <v>2978</v>
      </c>
      <c r="G25" s="133">
        <f>($E$23*G23+$E$24*G24)/$E$25</f>
        <v>2.483542142489608</v>
      </c>
      <c r="H25" s="134">
        <f>($E$23*H23+$E$24*H24)/$E$25</f>
        <v>3.6586595195154148</v>
      </c>
      <c r="I25" s="134">
        <f>($E$23*I23+$E$24*I24)/$E$25</f>
        <v>3.0682602274608719</v>
      </c>
      <c r="J25" s="134">
        <f>($E$23*J23+$E$24*J24)/$E$25</f>
        <v>3.4109496174445111</v>
      </c>
      <c r="K25" s="134">
        <f>($E$23*K23+$E$24*K24)/$E$25</f>
        <v>3.1177556852749038</v>
      </c>
      <c r="L25" s="134">
        <f>L24</f>
        <v>1.6663554001872249</v>
      </c>
      <c r="M25" s="135">
        <f>($E$23*M23+$E$24*M24)/$E$25</f>
        <v>2.9819695304450824</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108.44155468251049</v>
      </c>
      <c r="F27" s="36">
        <f>F25+F21</f>
        <v>121564</v>
      </c>
      <c r="G27" s="86">
        <f>($E$21*G21+$E$25*G25)/$E$27</f>
        <v>7.9287815912766471</v>
      </c>
      <c r="H27" s="86">
        <f t="shared" ref="H27:M27" si="0">($E$21*H21+$E$25*H25)/$E$27</f>
        <v>14.853027061458462</v>
      </c>
      <c r="I27" s="86">
        <f t="shared" si="0"/>
        <v>8.3690974152420239</v>
      </c>
      <c r="J27" s="86">
        <f t="shared" si="0"/>
        <v>8.1764825445532487</v>
      </c>
      <c r="K27" s="86">
        <f t="shared" si="0"/>
        <v>5.6824780870180831</v>
      </c>
      <c r="L27" s="86">
        <f>($E$21*L21+$E$25*L25)/$E$27</f>
        <v>4.1250192808709629</v>
      </c>
      <c r="M27" s="86">
        <f t="shared" si="0"/>
        <v>4.8412066056608838</v>
      </c>
    </row>
    <row r="28" spans="1:15" s="20" customFormat="1" ht="26.25" customHeight="1" x14ac:dyDescent="0.2">
      <c r="A28" s="187" t="s">
        <v>43</v>
      </c>
      <c r="B28" s="187"/>
      <c r="C28" s="187"/>
      <c r="D28" s="187"/>
      <c r="E28" s="72">
        <f>SUM(E10,E27)</f>
        <v>241.3623695222112</v>
      </c>
      <c r="F28" s="55">
        <f>SUM(F10, F27)</f>
        <v>227926</v>
      </c>
      <c r="G28" s="156"/>
      <c r="H28" s="188"/>
      <c r="I28" s="189"/>
      <c r="J28" s="189"/>
      <c r="K28" s="189"/>
      <c r="L28" s="189"/>
      <c r="M28" s="190"/>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61.777000000000001</v>
      </c>
      <c r="F31" s="106">
        <v>12329</v>
      </c>
      <c r="G31" s="107">
        <v>3.17</v>
      </c>
      <c r="H31" s="107">
        <v>6.28</v>
      </c>
      <c r="I31" s="107">
        <v>4.43</v>
      </c>
      <c r="J31" s="107">
        <v>5.21</v>
      </c>
      <c r="K31" s="107">
        <v>4.5</v>
      </c>
      <c r="L31" s="107">
        <v>4.72</v>
      </c>
      <c r="M31" s="108">
        <v>7.68</v>
      </c>
    </row>
    <row r="32" spans="1:15" ht="31.5" customHeight="1" x14ac:dyDescent="0.2">
      <c r="A32" s="191" t="s">
        <v>31</v>
      </c>
      <c r="B32" s="192"/>
      <c r="C32" s="192"/>
      <c r="D32" s="193"/>
      <c r="E32" s="115">
        <f>E28+E31</f>
        <v>303.13936952221121</v>
      </c>
      <c r="F32" s="116">
        <f>F28+F31</f>
        <v>240255</v>
      </c>
      <c r="G32" s="117"/>
      <c r="H32" s="118"/>
      <c r="I32" s="118"/>
      <c r="J32" s="118"/>
      <c r="K32" s="118"/>
      <c r="L32" s="118"/>
      <c r="M32" s="118"/>
    </row>
    <row r="33" spans="1:13" ht="41.25" customHeight="1" x14ac:dyDescent="0.2">
      <c r="A33" s="174" t="s">
        <v>53</v>
      </c>
      <c r="B33" s="175"/>
      <c r="C33" s="175"/>
      <c r="D33" s="175"/>
      <c r="E33" s="175"/>
      <c r="F33" s="175"/>
      <c r="G33" s="175"/>
      <c r="H33" s="175"/>
      <c r="I33" s="175"/>
      <c r="J33" s="175"/>
      <c r="K33" s="175"/>
      <c r="L33" s="175"/>
      <c r="M33" s="176"/>
    </row>
    <row r="34" spans="1:13" s="4" customFormat="1" ht="24" customHeight="1" x14ac:dyDescent="0.2">
      <c r="A34" s="177" t="s">
        <v>29</v>
      </c>
      <c r="B34" s="178"/>
      <c r="C34" s="178"/>
      <c r="D34" s="178"/>
      <c r="E34" s="178"/>
      <c r="F34" s="178"/>
      <c r="G34" s="178"/>
      <c r="H34" s="178"/>
      <c r="I34" s="178"/>
      <c r="J34" s="178"/>
      <c r="K34" s="178"/>
      <c r="L34" s="178"/>
      <c r="M34" s="179"/>
    </row>
    <row r="35" spans="1:13" s="4" customFormat="1" ht="24" customHeight="1" x14ac:dyDescent="0.2">
      <c r="A35" s="153" t="s">
        <v>49</v>
      </c>
      <c r="B35" s="154"/>
      <c r="C35" s="154"/>
      <c r="D35" s="154"/>
      <c r="E35" s="154"/>
      <c r="F35" s="154"/>
      <c r="G35" s="154"/>
      <c r="H35" s="154"/>
      <c r="I35" s="154"/>
      <c r="J35" s="154"/>
      <c r="K35" s="154"/>
      <c r="L35" s="154"/>
      <c r="M35" s="155"/>
    </row>
    <row r="36" spans="1:13" ht="22.5" customHeight="1" x14ac:dyDescent="0.2">
      <c r="B36" s="11"/>
      <c r="C36" s="11"/>
      <c r="D36" s="11"/>
      <c r="E36" s="180" t="s">
        <v>46</v>
      </c>
      <c r="F36" s="181"/>
      <c r="G36" s="89">
        <f>($E$10*G10+$E$21*G21+$E$25*G25+$E$31*G31)/$E$32</f>
        <v>5.3442846511473698</v>
      </c>
      <c r="H36" s="89">
        <f t="shared" ref="H36:M36" si="1">($E$10*H10+$E$21*H21+$E$25*H25+$E$31*H31)/$E$32</f>
        <v>10.282495282150716</v>
      </c>
      <c r="I36" s="89">
        <f t="shared" si="1"/>
        <v>6.0463166827758128</v>
      </c>
      <c r="J36" s="89">
        <f t="shared" si="1"/>
        <v>6.3644874977276267</v>
      </c>
      <c r="K36" s="89">
        <f t="shared" si="1"/>
        <v>4.9370757776433072</v>
      </c>
      <c r="L36" s="89">
        <f t="shared" si="1"/>
        <v>4.3520601059817743</v>
      </c>
      <c r="M36" s="89">
        <f t="shared" si="1"/>
        <v>5.8641914306246603</v>
      </c>
    </row>
    <row r="37" spans="1:13" ht="16.5" customHeight="1" x14ac:dyDescent="0.2">
      <c r="B37" s="10"/>
      <c r="C37" s="10"/>
      <c r="D37" s="10"/>
      <c r="E37" s="16"/>
      <c r="F37" s="119" t="s">
        <v>54</v>
      </c>
      <c r="G37" s="90"/>
      <c r="H37" s="90">
        <f>H36-'FEB-2015'!H36</f>
        <v>1.0644953755721467</v>
      </c>
      <c r="I37" s="90">
        <f>I36-'FEB-2015'!I36</f>
        <v>8.1112248383297114E-3</v>
      </c>
      <c r="J37" s="90">
        <f>J36-'FEB-2015'!J36</f>
        <v>0.11336318509184817</v>
      </c>
      <c r="K37" s="90">
        <f>K36-'FEB-2015'!K36</f>
        <v>-0.28176817885811101</v>
      </c>
      <c r="L37" s="90">
        <f>L36-'FEB-2015'!L36</f>
        <v>-4.5475343707668259E-4</v>
      </c>
      <c r="M37" s="90">
        <f>M36-'FEB-2015'!M36</f>
        <v>5.9864387883179049E-2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70</v>
      </c>
      <c r="B41" s="92"/>
      <c r="C41" s="92"/>
      <c r="D41" s="20"/>
      <c r="E41" s="93">
        <f>E32-'DEC-2014'!E35</f>
        <v>22.432789554130011</v>
      </c>
      <c r="F41" s="94">
        <f>E41/'DEC-2014'!E35</f>
        <v>7.9915438949385562E-2</v>
      </c>
      <c r="H41" s="6"/>
      <c r="I41" s="6"/>
      <c r="J41" s="6"/>
      <c r="K41" s="6"/>
      <c r="L41" s="6"/>
      <c r="M41" s="6"/>
    </row>
    <row r="42" spans="1:13" x14ac:dyDescent="0.2">
      <c r="A42" s="20" t="s">
        <v>71</v>
      </c>
      <c r="B42" s="92"/>
      <c r="C42" s="92"/>
      <c r="D42" s="20"/>
      <c r="E42" s="95">
        <f>F32-'DEC-2014'!F35</f>
        <v>4372</v>
      </c>
      <c r="F42" s="94">
        <f>E42/'DEC-2014'!F35</f>
        <v>1.8534612498569206E-2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zoomScaleNormal="100" workbookViewId="0">
      <pane ySplit="3" topLeftCell="A4" activePane="bottomLeft" state="frozen"/>
      <selection pane="bottomLeft" activeCell="S33" sqref="S3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64" t="s">
        <v>72</v>
      </c>
      <c r="B1" s="164"/>
      <c r="C1" s="164"/>
      <c r="D1" s="164"/>
      <c r="E1" s="164"/>
      <c r="F1" s="164"/>
      <c r="G1" s="164"/>
      <c r="H1" s="164"/>
      <c r="I1" s="164"/>
      <c r="J1" s="164"/>
      <c r="K1" s="164"/>
      <c r="L1" s="164"/>
      <c r="M1" s="164"/>
    </row>
    <row r="2" spans="1:15" ht="24" customHeight="1" x14ac:dyDescent="0.2">
      <c r="A2" s="165" t="s">
        <v>0</v>
      </c>
      <c r="B2" s="166" t="s">
        <v>10</v>
      </c>
      <c r="C2" s="167" t="s">
        <v>16</v>
      </c>
      <c r="D2" s="168" t="s">
        <v>35</v>
      </c>
      <c r="E2" s="169" t="s">
        <v>52</v>
      </c>
      <c r="F2" s="170" t="s">
        <v>1</v>
      </c>
      <c r="G2" s="171" t="s">
        <v>2</v>
      </c>
      <c r="H2" s="172"/>
      <c r="I2" s="172"/>
      <c r="J2" s="172"/>
      <c r="K2" s="172"/>
      <c r="L2" s="172"/>
      <c r="M2" s="173"/>
    </row>
    <row r="3" spans="1:15" ht="42.75" customHeight="1" x14ac:dyDescent="0.2">
      <c r="A3" s="165"/>
      <c r="B3" s="166"/>
      <c r="C3" s="167"/>
      <c r="D3" s="168"/>
      <c r="E3" s="169"/>
      <c r="F3" s="170"/>
      <c r="G3" s="74" t="s">
        <v>47</v>
      </c>
      <c r="H3" s="161" t="s">
        <v>3</v>
      </c>
      <c r="I3" s="161" t="s">
        <v>4</v>
      </c>
      <c r="J3" s="161" t="s">
        <v>5</v>
      </c>
      <c r="K3" s="161" t="s">
        <v>6</v>
      </c>
      <c r="L3" s="73" t="s">
        <v>48</v>
      </c>
      <c r="M3" s="162" t="s">
        <v>7</v>
      </c>
    </row>
    <row r="4" spans="1:15" ht="26.25" customHeight="1" x14ac:dyDescent="0.2">
      <c r="A4" s="182" t="s">
        <v>44</v>
      </c>
      <c r="B4" s="183"/>
      <c r="C4" s="183"/>
      <c r="D4" s="183"/>
      <c r="E4" s="183"/>
      <c r="F4" s="183"/>
      <c r="G4" s="183"/>
      <c r="H4" s="183"/>
      <c r="I4" s="183"/>
      <c r="J4" s="183"/>
      <c r="K4" s="183"/>
      <c r="L4" s="183"/>
      <c r="M4" s="184"/>
    </row>
    <row r="5" spans="1:15" ht="23.25" customHeight="1" x14ac:dyDescent="0.2">
      <c r="A5" s="185" t="s">
        <v>39</v>
      </c>
      <c r="B5" s="185"/>
      <c r="C5" s="185"/>
      <c r="D5" s="185"/>
      <c r="E5" s="185"/>
      <c r="F5" s="185"/>
      <c r="G5" s="185"/>
      <c r="H5" s="185"/>
      <c r="I5" s="185"/>
      <c r="J5" s="185"/>
      <c r="K5" s="185"/>
      <c r="L5" s="185"/>
      <c r="M5" s="185"/>
    </row>
    <row r="6" spans="1:15" s="14" customFormat="1" x14ac:dyDescent="0.2">
      <c r="A6" s="60" t="s">
        <v>59</v>
      </c>
      <c r="B6" s="12" t="s">
        <v>8</v>
      </c>
      <c r="C6" s="12" t="s">
        <v>24</v>
      </c>
      <c r="D6" s="23">
        <v>36433</v>
      </c>
      <c r="E6" s="99">
        <v>25.330573209999997</v>
      </c>
      <c r="F6" s="66">
        <v>29520</v>
      </c>
      <c r="G6" s="75">
        <v>3.9132018588820845</v>
      </c>
      <c r="H6" s="96">
        <v>6.1282860245559734</v>
      </c>
      <c r="I6" s="96">
        <v>4.4077948666095379</v>
      </c>
      <c r="J6" s="96">
        <v>5.2431741166862444</v>
      </c>
      <c r="K6" s="96">
        <v>4.6477376321551356</v>
      </c>
      <c r="L6" s="96">
        <v>3.7208815634978798</v>
      </c>
      <c r="M6" s="96">
        <v>5.7735493253911585</v>
      </c>
    </row>
    <row r="7" spans="1:15" s="2" customFormat="1" ht="12.75" customHeight="1" x14ac:dyDescent="0.2">
      <c r="A7" s="60" t="s">
        <v>32</v>
      </c>
      <c r="B7" s="12" t="s">
        <v>8</v>
      </c>
      <c r="C7" s="12" t="s">
        <v>19</v>
      </c>
      <c r="D7" s="25">
        <v>40834</v>
      </c>
      <c r="E7" s="136">
        <v>6.5289999999999999</v>
      </c>
      <c r="F7" s="137">
        <v>5003</v>
      </c>
      <c r="G7" s="76">
        <v>3.66</v>
      </c>
      <c r="H7" s="76">
        <v>8.3000000000000007</v>
      </c>
      <c r="I7" s="76">
        <v>3.88</v>
      </c>
      <c r="J7" s="76">
        <v>4.97</v>
      </c>
      <c r="K7" s="76"/>
      <c r="L7" s="76"/>
      <c r="M7" s="78">
        <v>5.32</v>
      </c>
    </row>
    <row r="8" spans="1:15" s="2" customFormat="1" ht="12.75" customHeight="1" x14ac:dyDescent="0.2">
      <c r="A8" s="60" t="s">
        <v>36</v>
      </c>
      <c r="B8" s="12" t="s">
        <v>8</v>
      </c>
      <c r="C8" s="12" t="s">
        <v>19</v>
      </c>
      <c r="D8" s="25">
        <v>36738</v>
      </c>
      <c r="E8" s="100">
        <v>76.255234999999999</v>
      </c>
      <c r="F8" s="26">
        <v>43788</v>
      </c>
      <c r="G8" s="120">
        <v>5.31</v>
      </c>
      <c r="H8" s="109">
        <v>10.039999999999999</v>
      </c>
      <c r="I8" s="109">
        <v>4.79</v>
      </c>
      <c r="J8" s="109">
        <v>5.34</v>
      </c>
      <c r="K8" s="109">
        <v>4.25</v>
      </c>
      <c r="L8" s="109">
        <v>4.67</v>
      </c>
      <c r="M8" s="120">
        <v>5.2</v>
      </c>
    </row>
    <row r="9" spans="1:15" ht="12.75" customHeight="1" x14ac:dyDescent="0.2">
      <c r="A9" s="61" t="s">
        <v>11</v>
      </c>
      <c r="B9" s="27" t="s">
        <v>8</v>
      </c>
      <c r="C9" s="27" t="s">
        <v>19</v>
      </c>
      <c r="D9" s="28">
        <v>37816</v>
      </c>
      <c r="E9" s="142">
        <v>26.334922528795001</v>
      </c>
      <c r="F9" s="143">
        <v>28888</v>
      </c>
      <c r="G9" s="144">
        <v>3.3148556571303223</v>
      </c>
      <c r="H9" s="144">
        <v>8.3758707507170413</v>
      </c>
      <c r="I9" s="144">
        <v>5.231418553901479</v>
      </c>
      <c r="J9" s="144">
        <v>5.6860103394478445</v>
      </c>
      <c r="K9" s="13">
        <v>4.7635487585195868</v>
      </c>
      <c r="L9" s="138">
        <v>3.116818968835644</v>
      </c>
      <c r="M9" s="13">
        <v>3.3127959881564362</v>
      </c>
    </row>
    <row r="10" spans="1:15" s="20" customFormat="1" ht="23.25" customHeight="1" x14ac:dyDescent="0.2">
      <c r="A10" s="43" t="s">
        <v>41</v>
      </c>
      <c r="B10" s="44" t="s">
        <v>8</v>
      </c>
      <c r="C10" s="44"/>
      <c r="D10" s="45"/>
      <c r="E10" s="65">
        <f>SUM(E6:E9)</f>
        <v>134.44973073879498</v>
      </c>
      <c r="F10" s="46">
        <f>SUM(F6:F9)</f>
        <v>107199</v>
      </c>
      <c r="G10" s="130">
        <f>($E$6*G6+$E$7*G7+$E$8*G8+$E$9*G9+$E$31*G31)/($E$10+$E$31)</f>
        <v>4.1168917109264589</v>
      </c>
      <c r="H10" s="131">
        <f>($E$6*H6+$E$7*H7+$E$8*H8+$E$9*H9+$E$31*H31)/($E$10+$E$31)</f>
        <v>7.977435322760944</v>
      </c>
      <c r="I10" s="131">
        <f>($E$6*I6+$E$7*I7+$E$8*I8+$E$9*I9+$E$31*I31)/($E$10+$E$31)</f>
        <v>4.5205632833653073</v>
      </c>
      <c r="J10" s="131">
        <f>($E$6*J6+$E$8*J8+$E$9*J9+$E$31*J31+E7*J7)/($E$6+$E$8+$E$9+$E$31+E7)</f>
        <v>5.2796381836560764</v>
      </c>
      <c r="K10" s="131">
        <f>($E$6*K6+$E$8*K8+$E$9*K9+$E$31*K31)/($E$6+$E$8+$E$9+$E$31)</f>
        <v>4.4232370311650513</v>
      </c>
      <c r="L10" s="131">
        <f>($E$6*L6+$E$8*L8+$E$9*L9+$E$31*L31)/($E$6+$E$8+$E$9+$E$31)</f>
        <v>4.3474473843934529</v>
      </c>
      <c r="M10" s="132">
        <f>($E$6*M6+$E$7*M7+$E$8*M8+$E$9*M9+$E$31*M31)/($E$10+$E$31)</f>
        <v>5.7910168154570734</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86" t="s">
        <v>40</v>
      </c>
      <c r="B12" s="186"/>
      <c r="C12" s="186"/>
      <c r="D12" s="186"/>
      <c r="E12" s="186"/>
      <c r="F12" s="186"/>
      <c r="G12" s="186"/>
      <c r="H12" s="186"/>
      <c r="I12" s="186"/>
      <c r="J12" s="186"/>
      <c r="K12" s="186"/>
      <c r="L12" s="186"/>
      <c r="M12" s="186"/>
    </row>
    <row r="13" spans="1:15" x14ac:dyDescent="0.2">
      <c r="A13" s="63" t="s">
        <v>60</v>
      </c>
      <c r="B13" s="12" t="s">
        <v>8</v>
      </c>
      <c r="C13" s="12" t="s">
        <v>17</v>
      </c>
      <c r="D13" s="23">
        <v>36606</v>
      </c>
      <c r="E13" s="99">
        <v>12.58494511</v>
      </c>
      <c r="F13" s="66">
        <v>23632</v>
      </c>
      <c r="G13" s="75">
        <v>6.0047813960790917</v>
      </c>
      <c r="H13" s="96">
        <v>8.299009398708268</v>
      </c>
      <c r="I13" s="96">
        <v>5.852105771602556</v>
      </c>
      <c r="J13" s="96">
        <v>6.688913063770352</v>
      </c>
      <c r="K13" s="96">
        <v>5.4399193142933289</v>
      </c>
      <c r="L13" s="96">
        <v>3.827821332496395</v>
      </c>
      <c r="M13" s="96">
        <v>5.717229227143128</v>
      </c>
    </row>
    <row r="14" spans="1:15" x14ac:dyDescent="0.2">
      <c r="A14" s="63" t="s">
        <v>28</v>
      </c>
      <c r="B14" s="12" t="s">
        <v>8</v>
      </c>
      <c r="C14" s="12" t="s">
        <v>18</v>
      </c>
      <c r="D14" s="23">
        <v>36091</v>
      </c>
      <c r="E14" s="100">
        <v>0.49047553999999899</v>
      </c>
      <c r="F14" s="26">
        <v>525</v>
      </c>
      <c r="G14" s="76">
        <v>0.84766750111093803</v>
      </c>
      <c r="H14" s="76">
        <v>2.7695148381107648</v>
      </c>
      <c r="I14" s="76">
        <v>4.6397091497763165</v>
      </c>
      <c r="J14" s="76">
        <v>5.7920642203693085</v>
      </c>
      <c r="K14" s="76">
        <v>3.8669254384768648</v>
      </c>
      <c r="L14" s="138"/>
      <c r="M14" s="76">
        <v>5.0443839486108422</v>
      </c>
      <c r="N14" s="2"/>
      <c r="O14" s="2"/>
    </row>
    <row r="15" spans="1:15" ht="13.5" customHeight="1" x14ac:dyDescent="0.2">
      <c r="A15" s="63" t="s">
        <v>15</v>
      </c>
      <c r="B15" s="12" t="s">
        <v>8</v>
      </c>
      <c r="C15" s="12" t="s">
        <v>22</v>
      </c>
      <c r="D15" s="23">
        <v>4.1063829196259997E-2</v>
      </c>
      <c r="E15" s="100">
        <v>6.4552260000000194E-2</v>
      </c>
      <c r="F15" s="26">
        <v>104</v>
      </c>
      <c r="G15" s="76">
        <v>1.9340471029451134</v>
      </c>
      <c r="H15" s="76">
        <v>3.4474914429482695</v>
      </c>
      <c r="I15" s="76">
        <v>3.849924098200419</v>
      </c>
      <c r="J15" s="76">
        <v>5.1077461766626309</v>
      </c>
      <c r="K15" s="76">
        <v>2.967339639965183</v>
      </c>
      <c r="L15" s="138"/>
      <c r="M15" s="76">
        <v>4.2745634476996974</v>
      </c>
      <c r="N15" s="2"/>
      <c r="O15" s="2"/>
    </row>
    <row r="16" spans="1:15" ht="12.75" customHeight="1" x14ac:dyDescent="0.2">
      <c r="A16" s="63" t="s">
        <v>33</v>
      </c>
      <c r="B16" s="12" t="s">
        <v>8</v>
      </c>
      <c r="C16" s="12" t="s">
        <v>17</v>
      </c>
      <c r="D16" s="23">
        <v>39514</v>
      </c>
      <c r="E16" s="100">
        <v>0.65143740000000006</v>
      </c>
      <c r="F16" s="26">
        <v>1753</v>
      </c>
      <c r="G16" s="76">
        <v>1.1478364667953933</v>
      </c>
      <c r="H16" s="76">
        <v>2.6740333672109262</v>
      </c>
      <c r="I16" s="76">
        <v>3.6619758001704916</v>
      </c>
      <c r="J16" s="76">
        <v>4.436181938207695</v>
      </c>
      <c r="K16" s="76">
        <v>3.2483816802890031</v>
      </c>
      <c r="L16" s="138"/>
      <c r="M16" s="76">
        <v>4.9466596227775161</v>
      </c>
      <c r="N16" s="2"/>
      <c r="O16" s="2"/>
    </row>
    <row r="17" spans="1:15" ht="12.75" customHeight="1" x14ac:dyDescent="0.2">
      <c r="A17" s="60" t="s">
        <v>12</v>
      </c>
      <c r="B17" s="12" t="s">
        <v>8</v>
      </c>
      <c r="C17" s="12" t="s">
        <v>20</v>
      </c>
      <c r="D17" s="25">
        <v>40834</v>
      </c>
      <c r="E17" s="136">
        <v>3.8</v>
      </c>
      <c r="F17" s="137">
        <v>3532</v>
      </c>
      <c r="G17" s="76">
        <v>8.67</v>
      </c>
      <c r="H17" s="76">
        <v>17.149999999999999</v>
      </c>
      <c r="I17" s="138">
        <v>9.57</v>
      </c>
      <c r="J17" s="138">
        <v>8.57</v>
      </c>
      <c r="K17" s="138"/>
      <c r="L17" s="138"/>
      <c r="M17" s="76">
        <v>8.23</v>
      </c>
      <c r="N17" s="84"/>
      <c r="O17" s="2"/>
    </row>
    <row r="18" spans="1:15" x14ac:dyDescent="0.2">
      <c r="A18" s="60" t="s">
        <v>37</v>
      </c>
      <c r="B18" s="12" t="s">
        <v>8</v>
      </c>
      <c r="C18" s="12" t="s">
        <v>17</v>
      </c>
      <c r="D18" s="25">
        <v>38245</v>
      </c>
      <c r="E18" s="100">
        <v>37.078217000000002</v>
      </c>
      <c r="F18" s="26">
        <v>35414</v>
      </c>
      <c r="G18" s="120">
        <v>7.15</v>
      </c>
      <c r="H18" s="120">
        <v>13.53</v>
      </c>
      <c r="I18" s="109">
        <v>6.96</v>
      </c>
      <c r="J18" s="109">
        <v>7.04</v>
      </c>
      <c r="K18" s="109">
        <v>4.99</v>
      </c>
      <c r="L18" s="109">
        <v>4.78</v>
      </c>
      <c r="M18" s="109">
        <v>5.8</v>
      </c>
      <c r="N18" s="2"/>
      <c r="O18" s="2"/>
    </row>
    <row r="19" spans="1:15" ht="12.75" customHeight="1" x14ac:dyDescent="0.2">
      <c r="A19" s="62" t="s">
        <v>13</v>
      </c>
      <c r="B19" s="22" t="s">
        <v>8</v>
      </c>
      <c r="C19" s="22" t="s">
        <v>21</v>
      </c>
      <c r="D19" s="23">
        <v>37834</v>
      </c>
      <c r="E19" s="142">
        <v>39.0283766654508</v>
      </c>
      <c r="F19" s="143">
        <v>39346</v>
      </c>
      <c r="G19" s="144">
        <v>7.1983771875696378</v>
      </c>
      <c r="H19" s="144">
        <v>13.806491222825379</v>
      </c>
      <c r="I19" s="144">
        <v>7.9052377581569244</v>
      </c>
      <c r="J19" s="144">
        <v>8.6763836943966943</v>
      </c>
      <c r="K19" s="13">
        <v>5.6590234208932166</v>
      </c>
      <c r="L19" s="138">
        <v>4.1079725895232455</v>
      </c>
      <c r="M19" s="13">
        <v>4.3838393120659624</v>
      </c>
      <c r="N19" s="2"/>
      <c r="O19" s="2"/>
    </row>
    <row r="20" spans="1:15" ht="12.75" customHeight="1" x14ac:dyDescent="0.2">
      <c r="A20" s="63" t="s">
        <v>34</v>
      </c>
      <c r="B20" s="22" t="s">
        <v>8</v>
      </c>
      <c r="C20" s="22" t="s">
        <v>30</v>
      </c>
      <c r="D20" s="23">
        <v>39078</v>
      </c>
      <c r="E20" s="142">
        <v>11.508825124430899</v>
      </c>
      <c r="F20" s="143">
        <v>14856</v>
      </c>
      <c r="G20" s="144">
        <v>14.198514469543099</v>
      </c>
      <c r="H20" s="144">
        <v>26.010999765251917</v>
      </c>
      <c r="I20" s="144">
        <v>13.971199094400365</v>
      </c>
      <c r="J20" s="144">
        <v>13.405874545293228</v>
      </c>
      <c r="K20" s="13">
        <v>7.5164375558296914</v>
      </c>
      <c r="L20" s="138"/>
      <c r="M20" s="13">
        <v>1.1112266543698013</v>
      </c>
      <c r="N20" s="2"/>
      <c r="O20" s="2"/>
    </row>
    <row r="21" spans="1:15" ht="12.75" customHeight="1" x14ac:dyDescent="0.2">
      <c r="A21" s="32" t="s">
        <v>40</v>
      </c>
      <c r="B21" s="33" t="s">
        <v>8</v>
      </c>
      <c r="C21" s="33"/>
      <c r="D21" s="34"/>
      <c r="E21" s="69">
        <f>SUM(E13:E20)</f>
        <v>105.2068290998817</v>
      </c>
      <c r="F21" s="35">
        <f>SUM(F13:F20)</f>
        <v>119162</v>
      </c>
      <c r="G21" s="133">
        <f>($E$13*G13+$E$14*G14+$E$15*G15+$E$16*G16+$E$17*G17+$E$18*G18+$E$19*G19+$E$20*G20)/$E$21</f>
        <v>7.7871622025874645</v>
      </c>
      <c r="H21" s="134">
        <f>($E$13*H13+$E$14*H14+$E$15*H15+$E$16*H16+$E$17*H17+$E$18*H18+$E$19*H19+$E$20*H20)/$E$21</f>
        <v>14.379339651045218</v>
      </c>
      <c r="I21" s="134">
        <f>($E$13*I13+$E$14*I14+$E$15*I15+$E$16*I16+$E$17*I17+$E$18*I18+$E$19*I19+$E$20*I20)/$E$21</f>
        <v>8.006222073201954</v>
      </c>
      <c r="J21" s="134">
        <f>($E$13*J13+$E$14*J14+$E$15*J15+$E$16*J16+$E$18*J18+$E$19*J19+$E$20*J20+E17*J17)/($E$21)</f>
        <v>8.3335632567600122</v>
      </c>
      <c r="K21" s="134">
        <f>($E$13*K13+$E$14*K14+$E$15*K15+$E$16*K16+$E$18*K18+$E$19*K19+$E$20*K20)/($E$21-$E$17)</f>
        <v>5.5721449430508407</v>
      </c>
      <c r="L21" s="134">
        <f>($E$13*L13+$E$19*L19+$E$18*L18)/($E$13+$E$19+$E$18)</f>
        <v>4.3491668483982071</v>
      </c>
      <c r="M21" s="135">
        <f>($E$13*M13+$E$14*M14+$E$15*M15+$E$16*M16+$E$17*M17+$E$18*M18+$E$19*M19+$E$20*M20)/$E$21</f>
        <v>4.8298598376053201</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1.1661021132411951</v>
      </c>
      <c r="F23" s="66">
        <v>672</v>
      </c>
      <c r="G23" s="75">
        <v>3.5256906927669576</v>
      </c>
      <c r="H23" s="78">
        <v>2.4920478309521155</v>
      </c>
      <c r="I23" s="78">
        <v>1.0232998872636179</v>
      </c>
      <c r="J23" s="78">
        <v>2.9703943339119521</v>
      </c>
      <c r="K23" s="78">
        <v>3.2242787189033395</v>
      </c>
      <c r="L23" s="78"/>
      <c r="M23" s="96">
        <v>4.5032899242137159</v>
      </c>
    </row>
    <row r="24" spans="1:15" ht="12.75" customHeight="1" x14ac:dyDescent="0.2">
      <c r="A24" s="62" t="s">
        <v>14</v>
      </c>
      <c r="B24" s="22" t="s">
        <v>9</v>
      </c>
      <c r="C24" s="22" t="s">
        <v>21</v>
      </c>
      <c r="D24" s="23">
        <v>37816</v>
      </c>
      <c r="E24" s="142">
        <v>2.64621993761659</v>
      </c>
      <c r="F24" s="143">
        <v>2344</v>
      </c>
      <c r="G24" s="13">
        <v>3.6571658140990726</v>
      </c>
      <c r="H24" s="13">
        <v>4.7797688526092896</v>
      </c>
      <c r="I24" s="13">
        <v>3.8229917951504433</v>
      </c>
      <c r="J24" s="13">
        <v>4.1527447290652164</v>
      </c>
      <c r="K24" s="13">
        <v>3.2737664095464192</v>
      </c>
      <c r="L24" s="138">
        <v>2.1198247038329399</v>
      </c>
      <c r="M24" s="13">
        <v>2.4265294426158102</v>
      </c>
    </row>
    <row r="25" spans="1:15" ht="12.75" customHeight="1" x14ac:dyDescent="0.2">
      <c r="A25" s="32" t="s">
        <v>40</v>
      </c>
      <c r="B25" s="33" t="s">
        <v>9</v>
      </c>
      <c r="C25" s="37"/>
      <c r="D25" s="38"/>
      <c r="E25" s="70">
        <f>SUM(E23:E24)</f>
        <v>3.8123220508577851</v>
      </c>
      <c r="F25" s="36">
        <f>SUM(F23:F24)</f>
        <v>3016</v>
      </c>
      <c r="G25" s="133">
        <f>($E$23*G23+$E$24*G24)/$E$25</f>
        <v>3.6169505818131422</v>
      </c>
      <c r="H25" s="134">
        <f>($E$23*H23+$E$24*H24)/$E$25</f>
        <v>4.0800073208518945</v>
      </c>
      <c r="I25" s="134">
        <f>($E$23*I23+$E$24*I24)/$E$25</f>
        <v>2.9666300799914298</v>
      </c>
      <c r="J25" s="134">
        <f>($E$23*J23+$E$24*J24)/$E$25</f>
        <v>3.7910907879797402</v>
      </c>
      <c r="K25" s="134">
        <f>($E$23*K23+$E$24*K24)/$E$25</f>
        <v>3.2586292569479554</v>
      </c>
      <c r="L25" s="134">
        <f>L24</f>
        <v>2.1198247038329399</v>
      </c>
      <c r="M25" s="135">
        <f>($E$23*M23+$E$24*M24)/$E$25</f>
        <v>3.061762970628541</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109.01915115073949</v>
      </c>
      <c r="F27" s="36">
        <f>F25+F21</f>
        <v>122178</v>
      </c>
      <c r="G27" s="86">
        <f>($E$21*G21+$E$25*G25)/$E$27</f>
        <v>7.6413328730539849</v>
      </c>
      <c r="H27" s="86">
        <f t="shared" ref="H27:M27" si="0">($E$21*H21+$E$25*H25)/$E$27</f>
        <v>14.019179336668728</v>
      </c>
      <c r="I27" s="86">
        <f t="shared" si="0"/>
        <v>7.8299911313880894</v>
      </c>
      <c r="J27" s="86">
        <f t="shared" si="0"/>
        <v>8.1747162305691656</v>
      </c>
      <c r="K27" s="86">
        <f t="shared" si="0"/>
        <v>5.4912429476487636</v>
      </c>
      <c r="L27" s="86">
        <f>($E$21*L21+$E$25*L25)/$E$27</f>
        <v>4.2712083417787481</v>
      </c>
      <c r="M27" s="86">
        <f t="shared" si="0"/>
        <v>4.7680307497535166</v>
      </c>
    </row>
    <row r="28" spans="1:15" s="20" customFormat="1" ht="26.25" customHeight="1" x14ac:dyDescent="0.2">
      <c r="A28" s="187" t="s">
        <v>43</v>
      </c>
      <c r="B28" s="187"/>
      <c r="C28" s="187"/>
      <c r="D28" s="187"/>
      <c r="E28" s="72">
        <f>SUM(E10,E27)</f>
        <v>243.46888188953449</v>
      </c>
      <c r="F28" s="55">
        <f>SUM(F10, F27)</f>
        <v>229377</v>
      </c>
      <c r="G28" s="160"/>
      <c r="H28" s="188"/>
      <c r="I28" s="189"/>
      <c r="J28" s="189"/>
      <c r="K28" s="189"/>
      <c r="L28" s="189"/>
      <c r="M28" s="190"/>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61.908999999999999</v>
      </c>
      <c r="F31" s="106">
        <v>12492</v>
      </c>
      <c r="G31" s="107">
        <v>3.12</v>
      </c>
      <c r="H31" s="107">
        <v>5.99</v>
      </c>
      <c r="I31" s="107">
        <v>4</v>
      </c>
      <c r="J31" s="107">
        <v>5.08</v>
      </c>
      <c r="K31" s="107">
        <v>4.4000000000000004</v>
      </c>
      <c r="L31" s="107">
        <v>4.7300000000000004</v>
      </c>
      <c r="M31" s="108">
        <v>7.63</v>
      </c>
    </row>
    <row r="32" spans="1:15" ht="31.5" customHeight="1" x14ac:dyDescent="0.2">
      <c r="A32" s="191" t="s">
        <v>31</v>
      </c>
      <c r="B32" s="192"/>
      <c r="C32" s="192"/>
      <c r="D32" s="193"/>
      <c r="E32" s="115">
        <f>E28+E31</f>
        <v>305.37788188953448</v>
      </c>
      <c r="F32" s="116">
        <f>F28+F31</f>
        <v>241869</v>
      </c>
      <c r="G32" s="117"/>
      <c r="H32" s="118"/>
      <c r="I32" s="118"/>
      <c r="J32" s="118"/>
      <c r="K32" s="118"/>
      <c r="L32" s="118"/>
      <c r="M32" s="118"/>
    </row>
    <row r="33" spans="1:13" ht="41.25" customHeight="1" x14ac:dyDescent="0.2">
      <c r="A33" s="174" t="s">
        <v>53</v>
      </c>
      <c r="B33" s="175"/>
      <c r="C33" s="175"/>
      <c r="D33" s="175"/>
      <c r="E33" s="175"/>
      <c r="F33" s="175"/>
      <c r="G33" s="175"/>
      <c r="H33" s="175"/>
      <c r="I33" s="175"/>
      <c r="J33" s="175"/>
      <c r="K33" s="175"/>
      <c r="L33" s="175"/>
      <c r="M33" s="176"/>
    </row>
    <row r="34" spans="1:13" s="4" customFormat="1" ht="24" customHeight="1" x14ac:dyDescent="0.2">
      <c r="A34" s="177" t="s">
        <v>29</v>
      </c>
      <c r="B34" s="178"/>
      <c r="C34" s="178"/>
      <c r="D34" s="178"/>
      <c r="E34" s="178"/>
      <c r="F34" s="178"/>
      <c r="G34" s="178"/>
      <c r="H34" s="178"/>
      <c r="I34" s="178"/>
      <c r="J34" s="178"/>
      <c r="K34" s="178"/>
      <c r="L34" s="178"/>
      <c r="M34" s="179"/>
    </row>
    <row r="35" spans="1:13" s="4" customFormat="1" ht="24" customHeight="1" x14ac:dyDescent="0.2">
      <c r="A35" s="157" t="s">
        <v>49</v>
      </c>
      <c r="B35" s="158"/>
      <c r="C35" s="158"/>
      <c r="D35" s="158"/>
      <c r="E35" s="158"/>
      <c r="F35" s="158"/>
      <c r="G35" s="158"/>
      <c r="H35" s="158"/>
      <c r="I35" s="158"/>
      <c r="J35" s="158"/>
      <c r="K35" s="158"/>
      <c r="L35" s="158"/>
      <c r="M35" s="159"/>
    </row>
    <row r="36" spans="1:13" ht="22.5" customHeight="1" x14ac:dyDescent="0.2">
      <c r="B36" s="11"/>
      <c r="C36" s="11"/>
      <c r="D36" s="11"/>
      <c r="E36" s="180" t="s">
        <v>46</v>
      </c>
      <c r="F36" s="181"/>
      <c r="G36" s="89">
        <f>($E$10*G10+$E$21*G21+$E$25*G25+$E$31*G31)/$E$32</f>
        <v>5.173009504554968</v>
      </c>
      <c r="H36" s="89">
        <f t="shared" ref="H36:M36" si="1">($E$10*H10+$E$21*H21+$E$25*H25+$E$31*H31)/$E$32</f>
        <v>9.7314119603460938</v>
      </c>
      <c r="I36" s="89">
        <f t="shared" si="1"/>
        <v>5.5964875135132255</v>
      </c>
      <c r="J36" s="89">
        <f t="shared" si="1"/>
        <v>6.2727014304151876</v>
      </c>
      <c r="K36" s="89">
        <f t="shared" si="1"/>
        <v>4.7998016872727334</v>
      </c>
      <c r="L36" s="89">
        <f t="shared" si="1"/>
        <v>4.3977848026572488</v>
      </c>
      <c r="M36" s="89">
        <f t="shared" si="1"/>
        <v>5.7986288187739099</v>
      </c>
    </row>
    <row r="37" spans="1:13" ht="16.5" customHeight="1" x14ac:dyDescent="0.2">
      <c r="B37" s="10"/>
      <c r="C37" s="10"/>
      <c r="D37" s="10"/>
      <c r="E37" s="16"/>
      <c r="F37" s="119" t="s">
        <v>54</v>
      </c>
      <c r="G37" s="90"/>
      <c r="H37" s="90">
        <f>H36-'MAR-2015'!H36</f>
        <v>-0.55108332180462227</v>
      </c>
      <c r="I37" s="90">
        <f>I36-'MAR-2015'!I36</f>
        <v>-0.44982916926258731</v>
      </c>
      <c r="J37" s="90">
        <f>J36-'MAR-2015'!J36</f>
        <v>-9.1786067312439101E-2</v>
      </c>
      <c r="K37" s="90">
        <f>K36-'MAR-2015'!K36</f>
        <v>-0.13727409037057381</v>
      </c>
      <c r="L37" s="90">
        <f>L36-'MAR-2015'!L36</f>
        <v>4.5724696675474519E-2</v>
      </c>
      <c r="M37" s="90">
        <f>M36-'MAR-2015'!M36</f>
        <v>-6.5562611850750407E-2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73</v>
      </c>
      <c r="B41" s="92"/>
      <c r="C41" s="92"/>
      <c r="D41" s="20"/>
      <c r="E41" s="93">
        <f>E32-'DEC-2014'!E35</f>
        <v>24.671301921453278</v>
      </c>
      <c r="F41" s="94">
        <f>E41/'DEC-2014'!E35</f>
        <v>8.7890002166171599E-2</v>
      </c>
      <c r="H41" s="6"/>
      <c r="I41" s="6"/>
      <c r="J41" s="6"/>
      <c r="K41" s="6"/>
      <c r="L41" s="6"/>
      <c r="M41" s="6"/>
    </row>
    <row r="42" spans="1:13" x14ac:dyDescent="0.2">
      <c r="A42" s="20" t="s">
        <v>74</v>
      </c>
      <c r="B42" s="92"/>
      <c r="C42" s="92"/>
      <c r="D42" s="20"/>
      <c r="E42" s="95">
        <f>F32-'DEC-2014'!F35</f>
        <v>5986</v>
      </c>
      <c r="F42" s="94">
        <f>E42/'DEC-2014'!F35</f>
        <v>2.5376987743923895E-2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DEC-2014</vt:lpstr>
      <vt:lpstr>JAN-2015</vt:lpstr>
      <vt:lpstr>FEB-2015</vt:lpstr>
      <vt:lpstr>MAR-2015</vt:lpstr>
      <vt:lpstr>APR-2015</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Linda Vanaga</cp:lastModifiedBy>
  <cp:lastPrinted>2015-02-24T10:12:58Z</cp:lastPrinted>
  <dcterms:created xsi:type="dcterms:W3CDTF">2007-05-09T12:50:46Z</dcterms:created>
  <dcterms:modified xsi:type="dcterms:W3CDTF">2015-05-14T05:46:16Z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