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tabRatio="637" activeTab="2"/>
  </bookViews>
  <sheets>
    <sheet name="DEC-2013" sheetId="20" r:id="rId1"/>
    <sheet name="JAN-2014" sheetId="21" r:id="rId2"/>
    <sheet name="FEB-2014" sheetId="23" r:id="rId3"/>
  </sheets>
  <calcPr calcId="145621"/>
</workbook>
</file>

<file path=xl/calcChain.xml><?xml version="1.0" encoding="utf-8"?>
<calcChain xmlns="http://schemas.openxmlformats.org/spreadsheetml/2006/main">
  <c r="I41" i="21" l="1"/>
  <c r="H41" i="21"/>
  <c r="N41" i="23"/>
  <c r="O41" i="23"/>
  <c r="P41" i="23"/>
  <c r="Q41" i="23"/>
  <c r="G25" i="21"/>
  <c r="M10" i="21"/>
  <c r="L10" i="21"/>
  <c r="K10" i="21"/>
  <c r="J10" i="21"/>
  <c r="I10" i="21"/>
  <c r="H10" i="21"/>
  <c r="G10" i="21"/>
  <c r="F10" i="21"/>
  <c r="E10" i="21"/>
  <c r="L29" i="23"/>
  <c r="K29" i="23"/>
  <c r="H29" i="23"/>
  <c r="G29" i="23"/>
  <c r="F29" i="23"/>
  <c r="E29" i="23"/>
  <c r="J29" i="23" s="1"/>
  <c r="I25" i="23"/>
  <c r="E25" i="23"/>
  <c r="H25" i="23" s="1"/>
  <c r="L25" i="23" l="1"/>
  <c r="M25" i="23"/>
  <c r="G25" i="23"/>
  <c r="J25" i="23"/>
  <c r="I29" i="23"/>
  <c r="M29" i="23"/>
  <c r="K25" i="23"/>
  <c r="P29" i="23"/>
  <c r="Q29" i="23" s="1"/>
  <c r="F25" i="23"/>
  <c r="P25" i="23" s="1"/>
  <c r="Q25" i="23" s="1"/>
  <c r="F10" i="23"/>
  <c r="P10" i="23" s="1"/>
  <c r="Q10" i="23" s="1"/>
  <c r="E10" i="23"/>
  <c r="M10" i="23" l="1"/>
  <c r="H10" i="23"/>
  <c r="L10" i="23"/>
  <c r="G10" i="23"/>
  <c r="K10" i="23"/>
  <c r="J10" i="23"/>
  <c r="I10" i="23"/>
  <c r="N29" i="23"/>
  <c r="O29" i="23" s="1"/>
  <c r="E31" i="23"/>
  <c r="I31" i="23" s="1"/>
  <c r="F31" i="23"/>
  <c r="F32" i="23" s="1"/>
  <c r="F36" i="23" s="1"/>
  <c r="E46" i="23" s="1"/>
  <c r="N10" i="23"/>
  <c r="O10" i="23" s="1"/>
  <c r="N25" i="23"/>
  <c r="O25" i="23" s="1"/>
  <c r="F25" i="21"/>
  <c r="E25" i="21"/>
  <c r="K31" i="23" l="1"/>
  <c r="I25" i="21"/>
  <c r="M25" i="21"/>
  <c r="J25" i="21"/>
  <c r="K25" i="21"/>
  <c r="H25" i="21"/>
  <c r="L25" i="21"/>
  <c r="H31" i="23"/>
  <c r="G31" i="23"/>
  <c r="M31" i="23"/>
  <c r="L31" i="23"/>
  <c r="J31" i="23"/>
  <c r="E32" i="23"/>
  <c r="E36" i="23" s="1"/>
  <c r="P36" i="23"/>
  <c r="Q36" i="23" s="1"/>
  <c r="K40" i="23" l="1"/>
  <c r="K41" i="23" s="1"/>
  <c r="E45" i="23"/>
  <c r="L40" i="23"/>
  <c r="L41" i="23" s="1"/>
  <c r="H40" i="23"/>
  <c r="H41" i="23" s="1"/>
  <c r="G40" i="23"/>
  <c r="I40" i="23"/>
  <c r="I41" i="23" s="1"/>
  <c r="J40" i="23"/>
  <c r="J41" i="23" s="1"/>
  <c r="M40" i="23"/>
  <c r="M41" i="23" s="1"/>
  <c r="N36" i="23"/>
  <c r="O36" i="23" s="1"/>
  <c r="L29" i="21"/>
  <c r="F29" i="21" l="1"/>
  <c r="E29" i="21"/>
  <c r="P25" i="21"/>
  <c r="Q25" i="21" s="1"/>
  <c r="P10" i="21"/>
  <c r="Q10" i="21" s="1"/>
  <c r="J29" i="21" l="1"/>
  <c r="J31" i="21" s="1"/>
  <c r="E31" i="21"/>
  <c r="E32" i="21" s="1"/>
  <c r="E36" i="21" s="1"/>
  <c r="I31" i="21"/>
  <c r="P29" i="21"/>
  <c r="Q29" i="21" s="1"/>
  <c r="F31" i="21"/>
  <c r="K29" i="21"/>
  <c r="K31" i="21" s="1"/>
  <c r="G29" i="21"/>
  <c r="G31" i="21" s="1"/>
  <c r="H29" i="21"/>
  <c r="H31" i="21" s="1"/>
  <c r="M29" i="21"/>
  <c r="M31" i="21" s="1"/>
  <c r="H40" i="21"/>
  <c r="N10" i="21"/>
  <c r="O10" i="21" s="1"/>
  <c r="N25" i="21"/>
  <c r="O25" i="21" s="1"/>
  <c r="I29" i="21"/>
  <c r="N29" i="21"/>
  <c r="O29" i="21" s="1"/>
  <c r="I27" i="20"/>
  <c r="L20" i="20"/>
  <c r="F31" i="20"/>
  <c r="P31" i="20"/>
  <c r="Q31" i="20" s="1"/>
  <c r="E31" i="20"/>
  <c r="K31" i="20" s="1"/>
  <c r="F27" i="20"/>
  <c r="P27" i="20" s="1"/>
  <c r="Q27" i="20" s="1"/>
  <c r="E27" i="20"/>
  <c r="K27" i="20" s="1"/>
  <c r="N27" i="20"/>
  <c r="O27" i="20" s="1"/>
  <c r="F20" i="20"/>
  <c r="P20" i="20" s="1"/>
  <c r="Q20" i="20" s="1"/>
  <c r="E20" i="20"/>
  <c r="K20" i="20" s="1"/>
  <c r="F10" i="20"/>
  <c r="P10" i="20"/>
  <c r="Q10" i="20" s="1"/>
  <c r="E10" i="20"/>
  <c r="K10" i="20" s="1"/>
  <c r="J40" i="21" l="1"/>
  <c r="K40" i="21"/>
  <c r="M40" i="21"/>
  <c r="L40" i="21"/>
  <c r="G40" i="21"/>
  <c r="I40" i="21"/>
  <c r="N31" i="20"/>
  <c r="O31" i="20" s="1"/>
  <c r="F33" i="20"/>
  <c r="F34" i="20" s="1"/>
  <c r="F38" i="20" s="1"/>
  <c r="F46" i="23" s="1"/>
  <c r="L31" i="21"/>
  <c r="F32" i="21"/>
  <c r="F36" i="21" s="1"/>
  <c r="N36" i="21"/>
  <c r="O36" i="21" s="1"/>
  <c r="H10" i="20"/>
  <c r="L10" i="20"/>
  <c r="H31" i="20"/>
  <c r="M31" i="20"/>
  <c r="I10" i="20"/>
  <c r="M10" i="20"/>
  <c r="I20" i="20"/>
  <c r="M20" i="20"/>
  <c r="L27" i="20"/>
  <c r="L33" i="20" s="1"/>
  <c r="I31" i="20"/>
  <c r="N10" i="20"/>
  <c r="O10" i="20" s="1"/>
  <c r="J10" i="20"/>
  <c r="G20" i="20"/>
  <c r="J20" i="20"/>
  <c r="G27" i="20"/>
  <c r="J27" i="20"/>
  <c r="M27" i="20"/>
  <c r="J31" i="20"/>
  <c r="E33" i="20"/>
  <c r="K33" i="20" s="1"/>
  <c r="N20" i="20"/>
  <c r="O20" i="20" s="1"/>
  <c r="G10" i="20"/>
  <c r="H20" i="20"/>
  <c r="H27" i="20"/>
  <c r="H33" i="20" s="1"/>
  <c r="G31" i="20"/>
  <c r="E34" i="20" l="1"/>
  <c r="E38" i="20" s="1"/>
  <c r="N38" i="20" s="1"/>
  <c r="O38" i="20" s="1"/>
  <c r="I33" i="20"/>
  <c r="G33" i="20"/>
  <c r="E46" i="21"/>
  <c r="F46" i="21" s="1"/>
  <c r="M33" i="20"/>
  <c r="P38" i="20"/>
  <c r="Q38" i="20" s="1"/>
  <c r="P36" i="21"/>
  <c r="Q36" i="21" s="1"/>
  <c r="J33" i="20"/>
  <c r="L42" i="20" l="1"/>
  <c r="M42" i="20"/>
  <c r="E45" i="21"/>
  <c r="F45" i="21" s="1"/>
  <c r="F45" i="23"/>
  <c r="G42" i="20"/>
  <c r="J42" i="20"/>
  <c r="I42" i="20"/>
  <c r="K42" i="20"/>
  <c r="H42" i="20"/>
  <c r="L41" i="21"/>
  <c r="M41" i="21" l="1"/>
  <c r="J41" i="21"/>
  <c r="K41" i="21"/>
</calcChain>
</file>

<file path=xl/sharedStrings.xml><?xml version="1.0" encoding="utf-8"?>
<sst xmlns="http://schemas.openxmlformats.org/spreadsheetml/2006/main" count="282" uniqueCount="68">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</sst>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15">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G42" sqref="G42"/>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05" t="s">
        <v>59</v>
      </c>
      <c r="B1" s="205"/>
      <c r="C1" s="205"/>
      <c r="D1" s="205"/>
      <c r="E1" s="205"/>
      <c r="F1" s="205"/>
      <c r="G1" s="205"/>
      <c r="H1" s="205"/>
      <c r="I1" s="205"/>
      <c r="J1" s="205"/>
      <c r="K1" s="205"/>
      <c r="L1" s="205"/>
      <c r="M1" s="205"/>
      <c r="N1" s="14"/>
      <c r="O1" s="14"/>
      <c r="P1" s="87"/>
      <c r="Q1" s="87"/>
    </row>
    <row r="2" spans="1:17" ht="24" customHeight="1" x14ac:dyDescent="0.2">
      <c r="A2" s="206" t="s">
        <v>0</v>
      </c>
      <c r="B2" s="207" t="s">
        <v>12</v>
      </c>
      <c r="C2" s="208" t="s">
        <v>18</v>
      </c>
      <c r="D2" s="209" t="s">
        <v>37</v>
      </c>
      <c r="E2" s="210" t="s">
        <v>1</v>
      </c>
      <c r="F2" s="211" t="s">
        <v>2</v>
      </c>
      <c r="G2" s="212" t="s">
        <v>3</v>
      </c>
      <c r="H2" s="213"/>
      <c r="I2" s="213"/>
      <c r="J2" s="213"/>
      <c r="K2" s="213"/>
      <c r="L2" s="213"/>
      <c r="M2" s="214"/>
      <c r="N2" s="19"/>
      <c r="O2" s="19"/>
    </row>
    <row r="3" spans="1:17" ht="42.75" customHeight="1" x14ac:dyDescent="0.2">
      <c r="A3" s="206"/>
      <c r="B3" s="207"/>
      <c r="C3" s="208"/>
      <c r="D3" s="209"/>
      <c r="E3" s="210"/>
      <c r="F3" s="211"/>
      <c r="G3" s="118" t="s">
        <v>54</v>
      </c>
      <c r="H3" s="142" t="s">
        <v>4</v>
      </c>
      <c r="I3" s="142" t="s">
        <v>5</v>
      </c>
      <c r="J3" s="142" t="s">
        <v>6</v>
      </c>
      <c r="K3" s="142" t="s">
        <v>7</v>
      </c>
      <c r="L3" s="117" t="s">
        <v>55</v>
      </c>
      <c r="M3" s="143" t="s">
        <v>8</v>
      </c>
      <c r="N3" s="193" t="s">
        <v>49</v>
      </c>
      <c r="O3" s="194"/>
      <c r="P3" s="193" t="s">
        <v>50</v>
      </c>
      <c r="Q3" s="195"/>
    </row>
    <row r="4" spans="1:17" ht="26.25" customHeight="1" x14ac:dyDescent="0.2">
      <c r="A4" s="196" t="s">
        <v>47</v>
      </c>
      <c r="B4" s="197"/>
      <c r="C4" s="197"/>
      <c r="D4" s="197"/>
      <c r="E4" s="197"/>
      <c r="F4" s="197"/>
      <c r="G4" s="197"/>
      <c r="H4" s="197"/>
      <c r="I4" s="197"/>
      <c r="J4" s="197"/>
      <c r="K4" s="197"/>
      <c r="L4" s="197"/>
      <c r="M4" s="198"/>
      <c r="N4" s="85"/>
      <c r="O4" s="85"/>
    </row>
    <row r="5" spans="1:17" ht="23.25" customHeight="1" x14ac:dyDescent="0.2">
      <c r="A5" s="199" t="s">
        <v>42</v>
      </c>
      <c r="B5" s="199"/>
      <c r="C5" s="199"/>
      <c r="D5" s="199"/>
      <c r="E5" s="199"/>
      <c r="F5" s="199"/>
      <c r="G5" s="199"/>
      <c r="H5" s="199"/>
      <c r="I5" s="199"/>
      <c r="J5" s="199"/>
      <c r="K5" s="199"/>
      <c r="L5" s="199"/>
      <c r="M5" s="199"/>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 t="shared" ref="G10:M10" si="0">($E$6*G6+$E$7*G7+$E$8*G8+$E$9*G9+$E$37*G37)/($E$10+$E$37)</f>
        <v>2.0032204945613787</v>
      </c>
      <c r="H10" s="123">
        <f t="shared" si="0"/>
        <v>2.0032204945613787</v>
      </c>
      <c r="I10" s="123">
        <f t="shared" si="0"/>
        <v>5.2709804038929091</v>
      </c>
      <c r="J10" s="123">
        <f t="shared" si="0"/>
        <v>3.0425854471986193</v>
      </c>
      <c r="K10" s="123">
        <f t="shared" si="0"/>
        <v>5.5049735770470001</v>
      </c>
      <c r="L10" s="123">
        <f t="shared" si="0"/>
        <v>4.2543551896959935</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00" t="s">
        <v>43</v>
      </c>
      <c r="B12" s="200"/>
      <c r="C12" s="200"/>
      <c r="D12" s="200"/>
      <c r="E12" s="200"/>
      <c r="F12" s="200"/>
      <c r="G12" s="200"/>
      <c r="H12" s="200"/>
      <c r="I12" s="200"/>
      <c r="J12" s="200"/>
      <c r="K12" s="200"/>
      <c r="L12" s="200"/>
      <c r="M12" s="200"/>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58</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57</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($E$22*J22+$E$23*J23+$E$24*J24+$E$25*J25+$E$26*J26)/($E$27-$E$25)</f>
        <v>3.2694573303206953</v>
      </c>
      <c r="K27" s="128">
        <f>($E$22*K22+$E$23*K23+$E$24*K24+$E$25*K25+$E$26*K26)/($E$27-$E$25-$E$26)</f>
        <v>6.3708788314011224</v>
      </c>
      <c r="L27" s="128">
        <f>($E$22*L22+$E$23*L23+$E$24*L24+$E$25*L25+$E$26*L26)/($E$27-$E$25-$E$26)</f>
        <v>3.1583567007237456</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6.5472426839664966</v>
      </c>
      <c r="L33" s="132">
        <f>($E$20*L20+$E$27*L27)/(E20+E27)</f>
        <v>3.3214817209244383</v>
      </c>
      <c r="M33" s="132">
        <f>($E$20*M20+$E$27*M27+$E$31*M31)/$E$33</f>
        <v>3.4280050567894027</v>
      </c>
      <c r="N33" s="95"/>
      <c r="O33" s="95"/>
      <c r="P33" s="96"/>
      <c r="Q33" s="96"/>
      <c r="R33" s="25"/>
    </row>
    <row r="34" spans="1:18" s="24" customFormat="1" ht="26.25" customHeight="1" x14ac:dyDescent="0.2">
      <c r="A34" s="201" t="s">
        <v>46</v>
      </c>
      <c r="B34" s="201"/>
      <c r="C34" s="201"/>
      <c r="D34" s="201"/>
      <c r="E34" s="84">
        <f>SUM(E10,E33)</f>
        <v>126.85100895086575</v>
      </c>
      <c r="F34" s="63">
        <f>SUM(F10, F33)</f>
        <v>208407</v>
      </c>
      <c r="G34" s="147"/>
      <c r="H34" s="202"/>
      <c r="I34" s="203"/>
      <c r="J34" s="203"/>
      <c r="K34" s="203"/>
      <c r="L34" s="203"/>
      <c r="M34" s="204"/>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182" t="s">
        <v>64</v>
      </c>
      <c r="B38" s="183"/>
      <c r="C38" s="183"/>
      <c r="D38" s="184"/>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185" t="s">
        <v>53</v>
      </c>
      <c r="B39" s="186"/>
      <c r="C39" s="186"/>
      <c r="D39" s="186"/>
      <c r="E39" s="186"/>
      <c r="F39" s="186"/>
      <c r="G39" s="186"/>
      <c r="H39" s="186"/>
      <c r="I39" s="186"/>
      <c r="J39" s="186"/>
      <c r="K39" s="186"/>
      <c r="L39" s="186"/>
      <c r="M39" s="187"/>
      <c r="N39" s="15"/>
      <c r="O39" s="15"/>
    </row>
    <row r="40" spans="1:18" s="4" customFormat="1" ht="24" customHeight="1" x14ac:dyDescent="0.2">
      <c r="A40" s="188" t="s">
        <v>31</v>
      </c>
      <c r="B40" s="189"/>
      <c r="C40" s="189"/>
      <c r="D40" s="189"/>
      <c r="E40" s="189"/>
      <c r="F40" s="189"/>
      <c r="G40" s="189"/>
      <c r="H40" s="189"/>
      <c r="I40" s="189"/>
      <c r="J40" s="189"/>
      <c r="K40" s="189"/>
      <c r="L40" s="189"/>
      <c r="M40" s="190"/>
      <c r="N40" s="19"/>
      <c r="O40" s="19"/>
      <c r="P40" s="98"/>
      <c r="Q40" s="98"/>
    </row>
    <row r="41" spans="1:18" s="4" customFormat="1" ht="24" customHeight="1" x14ac:dyDescent="0.2">
      <c r="A41" s="144" t="s">
        <v>56</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191" t="s">
        <v>52</v>
      </c>
      <c r="F42" s="192"/>
      <c r="G42" s="140">
        <f>($E$10*G10+$E$20*G20+$E$27*G27+$E$31*G31+$E$37*G37)/$E$38</f>
        <v>2.2347642583263299</v>
      </c>
      <c r="H42" s="140">
        <f>($E$10*H10+$E$20*H20+$E$27*H27+$E$31*H31+$E$37*H37)/$E$38</f>
        <v>2.2347642583263299</v>
      </c>
      <c r="I42" s="140">
        <f>($E$10*I10+$E$20*I20+$E$27*I27+$E$31*I31+$E$37*I37)/$E$38</f>
        <v>4.3359206238537586</v>
      </c>
      <c r="J42" s="140">
        <f>($E$10*J10+$E$20*J20+$E$27*J27+$E$31*J31+$E$37*J37)/$E$38</f>
        <v>2.2397202328027879</v>
      </c>
      <c r="K42" s="140">
        <f>($E$10*K10+$E$20*K20+$E$27*K27+$E$31*K31+$E$37*K37)/$E$38</f>
        <v>4.1653377220397054</v>
      </c>
      <c r="L42" s="140">
        <f>($E$10*L10+$E$20*L20+$E$27*L27+$E$37*L37)/$E$38</f>
        <v>2.8377326871271094</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4"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05" t="s">
        <v>60</v>
      </c>
      <c r="B1" s="205"/>
      <c r="C1" s="205"/>
      <c r="D1" s="205"/>
      <c r="E1" s="205"/>
      <c r="F1" s="205"/>
      <c r="G1" s="205"/>
      <c r="H1" s="205"/>
      <c r="I1" s="205"/>
      <c r="J1" s="205"/>
      <c r="K1" s="205"/>
      <c r="L1" s="205"/>
      <c r="M1" s="205"/>
      <c r="N1" s="14"/>
      <c r="O1" s="14"/>
      <c r="P1" s="87"/>
      <c r="Q1" s="87"/>
    </row>
    <row r="2" spans="1:20" ht="24" customHeight="1" x14ac:dyDescent="0.2">
      <c r="A2" s="206" t="s">
        <v>0</v>
      </c>
      <c r="B2" s="207" t="s">
        <v>12</v>
      </c>
      <c r="C2" s="208" t="s">
        <v>18</v>
      </c>
      <c r="D2" s="209" t="s">
        <v>37</v>
      </c>
      <c r="E2" s="210" t="s">
        <v>61</v>
      </c>
      <c r="F2" s="211" t="s">
        <v>2</v>
      </c>
      <c r="G2" s="212" t="s">
        <v>3</v>
      </c>
      <c r="H2" s="213"/>
      <c r="I2" s="213"/>
      <c r="J2" s="213"/>
      <c r="K2" s="213"/>
      <c r="L2" s="213"/>
      <c r="M2" s="214"/>
      <c r="N2" s="19"/>
      <c r="O2" s="19"/>
    </row>
    <row r="3" spans="1:20" ht="42.75" customHeight="1" x14ac:dyDescent="0.2">
      <c r="A3" s="206"/>
      <c r="B3" s="207"/>
      <c r="C3" s="208"/>
      <c r="D3" s="209"/>
      <c r="E3" s="210"/>
      <c r="F3" s="211"/>
      <c r="G3" s="118" t="s">
        <v>54</v>
      </c>
      <c r="H3" s="154" t="s">
        <v>4</v>
      </c>
      <c r="I3" s="154" t="s">
        <v>5</v>
      </c>
      <c r="J3" s="154" t="s">
        <v>6</v>
      </c>
      <c r="K3" s="154" t="s">
        <v>7</v>
      </c>
      <c r="L3" s="117" t="s">
        <v>55</v>
      </c>
      <c r="M3" s="155" t="s">
        <v>8</v>
      </c>
      <c r="N3" s="193" t="s">
        <v>49</v>
      </c>
      <c r="O3" s="194"/>
      <c r="P3" s="193" t="s">
        <v>50</v>
      </c>
      <c r="Q3" s="195"/>
    </row>
    <row r="4" spans="1:20" ht="26.25" customHeight="1" x14ac:dyDescent="0.2">
      <c r="A4" s="196" t="s">
        <v>47</v>
      </c>
      <c r="B4" s="197"/>
      <c r="C4" s="197"/>
      <c r="D4" s="197"/>
      <c r="E4" s="197"/>
      <c r="F4" s="197"/>
      <c r="G4" s="197"/>
      <c r="H4" s="197"/>
      <c r="I4" s="197"/>
      <c r="J4" s="197"/>
      <c r="K4" s="197"/>
      <c r="L4" s="197"/>
      <c r="M4" s="198"/>
      <c r="N4" s="85"/>
      <c r="O4" s="85"/>
    </row>
    <row r="5" spans="1:20" ht="23.25" customHeight="1" x14ac:dyDescent="0.2">
      <c r="A5" s="199" t="s">
        <v>42</v>
      </c>
      <c r="B5" s="199"/>
      <c r="C5" s="199"/>
      <c r="D5" s="199"/>
      <c r="E5" s="199"/>
      <c r="F5" s="199"/>
      <c r="G5" s="199"/>
      <c r="H5" s="199"/>
      <c r="I5" s="199"/>
      <c r="J5" s="199"/>
      <c r="K5" s="199"/>
      <c r="L5" s="199"/>
      <c r="M5" s="199"/>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 t="shared" si="0"/>
        <v>2.8870941326692328</v>
      </c>
      <c r="K10" s="123">
        <f t="shared" si="0"/>
        <v>5.2515812699057696</v>
      </c>
      <c r="L10" s="123">
        <f t="shared" si="0"/>
        <v>4.2166614942128557</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00" t="s">
        <v>43</v>
      </c>
      <c r="B12" s="200"/>
      <c r="C12" s="200"/>
      <c r="D12" s="200"/>
      <c r="E12" s="200"/>
      <c r="F12" s="200"/>
      <c r="G12" s="200"/>
      <c r="H12" s="200"/>
      <c r="I12" s="200"/>
      <c r="J12" s="200"/>
      <c r="K12" s="200"/>
      <c r="L12" s="200"/>
      <c r="M12" s="200"/>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57</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 t="shared" si="1"/>
        <v>2.767058472311922</v>
      </c>
      <c r="K25" s="124">
        <f t="shared" si="1"/>
        <v>6.0384621353340728</v>
      </c>
      <c r="L25" s="124">
        <f t="shared" si="1"/>
        <v>2.1594233654084203</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2.7439876769011855</v>
      </c>
      <c r="K31" s="132">
        <f t="shared" si="2"/>
        <v>6.0041150521770925</v>
      </c>
      <c r="L31" s="132">
        <f t="shared" si="2"/>
        <v>2.1534026048391048</v>
      </c>
      <c r="M31" s="132">
        <f t="shared" si="2"/>
        <v>3.3225761625241046</v>
      </c>
      <c r="N31" s="95"/>
      <c r="O31" s="95"/>
      <c r="P31" s="96"/>
      <c r="Q31" s="96"/>
      <c r="R31" s="25"/>
    </row>
    <row r="32" spans="1:19" s="24" customFormat="1" ht="26.25" customHeight="1" x14ac:dyDescent="0.2">
      <c r="A32" s="201" t="s">
        <v>46</v>
      </c>
      <c r="B32" s="201"/>
      <c r="C32" s="201"/>
      <c r="D32" s="201"/>
      <c r="E32" s="84">
        <f>SUM(E10,E31)</f>
        <v>180.59659446847351</v>
      </c>
      <c r="F32" s="63">
        <f>SUM(F10, F31)</f>
        <v>209897</v>
      </c>
      <c r="G32" s="159"/>
      <c r="H32" s="202"/>
      <c r="I32" s="203"/>
      <c r="J32" s="203"/>
      <c r="K32" s="203"/>
      <c r="L32" s="203"/>
      <c r="M32" s="204"/>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182" t="s">
        <v>33</v>
      </c>
      <c r="B36" s="183"/>
      <c r="C36" s="183"/>
      <c r="D36" s="184"/>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185" t="s">
        <v>53</v>
      </c>
      <c r="B37" s="186"/>
      <c r="C37" s="186"/>
      <c r="D37" s="186"/>
      <c r="E37" s="186"/>
      <c r="F37" s="186"/>
      <c r="G37" s="186"/>
      <c r="H37" s="186"/>
      <c r="I37" s="186"/>
      <c r="J37" s="186"/>
      <c r="K37" s="186"/>
      <c r="L37" s="186"/>
      <c r="M37" s="187"/>
      <c r="N37" s="15"/>
      <c r="O37" s="15"/>
    </row>
    <row r="38" spans="1:18" s="4" customFormat="1" ht="24" customHeight="1" x14ac:dyDescent="0.2">
      <c r="A38" s="188" t="s">
        <v>31</v>
      </c>
      <c r="B38" s="189"/>
      <c r="C38" s="189"/>
      <c r="D38" s="189"/>
      <c r="E38" s="189"/>
      <c r="F38" s="189"/>
      <c r="G38" s="189"/>
      <c r="H38" s="189"/>
      <c r="I38" s="189"/>
      <c r="J38" s="189"/>
      <c r="K38" s="189"/>
      <c r="L38" s="189"/>
      <c r="M38" s="190"/>
      <c r="N38" s="19"/>
      <c r="O38" s="19"/>
      <c r="P38" s="98"/>
      <c r="Q38" s="98"/>
    </row>
    <row r="39" spans="1:18" s="4" customFormat="1" ht="24" customHeight="1" x14ac:dyDescent="0.2">
      <c r="A39" s="156" t="s">
        <v>56</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191" t="s">
        <v>52</v>
      </c>
      <c r="F40" s="192"/>
      <c r="G40" s="140">
        <f t="shared" ref="G40:M40" si="3">($E$10*G10+$E$25*G25+$E$29*G29+$E$35*G35)/$E$36</f>
        <v>-0.37690920332322508</v>
      </c>
      <c r="H40" s="140">
        <f t="shared" si="3"/>
        <v>2.4033230748879375</v>
      </c>
      <c r="I40" s="140">
        <f t="shared" si="3"/>
        <v>4.7822079955811088</v>
      </c>
      <c r="J40" s="140">
        <f t="shared" si="3"/>
        <v>2.9668899997926776</v>
      </c>
      <c r="K40" s="140">
        <f t="shared" si="3"/>
        <v>5.6003063304485678</v>
      </c>
      <c r="L40" s="140">
        <f t="shared" si="3"/>
        <v>3.6506930692912394</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0.72716976698988978</v>
      </c>
      <c r="K41" s="141">
        <f>K40-'DEC-2013'!$K$42</f>
        <v>1.4349686084088624</v>
      </c>
      <c r="L41" s="141">
        <f>L40-'DEC-2013'!$L$42</f>
        <v>0.81296038216413002</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62</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63</v>
      </c>
      <c r="B46" s="150"/>
      <c r="C46" s="150"/>
      <c r="D46" s="24"/>
      <c r="E46" s="153">
        <f>F36-'DEC-2013'!$F$38</f>
        <v>1503</v>
      </c>
      <c r="F46" s="152">
        <f>E46/'DEC-2013'!$F$38</f>
        <v>6.8169448476052249E-3</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zoomScaleNormal="90" workbookViewId="0">
      <pane ySplit="3" topLeftCell="A4" activePane="bottomLeft" state="frozen"/>
      <selection pane="bottomLeft" activeCell="U13" sqref="U1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05" t="s">
        <v>65</v>
      </c>
      <c r="B1" s="205"/>
      <c r="C1" s="205"/>
      <c r="D1" s="205"/>
      <c r="E1" s="205"/>
      <c r="F1" s="205"/>
      <c r="G1" s="205"/>
      <c r="H1" s="205"/>
      <c r="I1" s="205"/>
      <c r="J1" s="205"/>
      <c r="K1" s="205"/>
      <c r="L1" s="205"/>
      <c r="M1" s="205"/>
      <c r="N1" s="14"/>
      <c r="O1" s="14"/>
      <c r="P1" s="87"/>
      <c r="Q1" s="87"/>
    </row>
    <row r="2" spans="1:17" ht="24" customHeight="1" x14ac:dyDescent="0.2">
      <c r="A2" s="206" t="s">
        <v>0</v>
      </c>
      <c r="B2" s="207" t="s">
        <v>12</v>
      </c>
      <c r="C2" s="208" t="s">
        <v>18</v>
      </c>
      <c r="D2" s="209" t="s">
        <v>37</v>
      </c>
      <c r="E2" s="210" t="s">
        <v>61</v>
      </c>
      <c r="F2" s="211" t="s">
        <v>2</v>
      </c>
      <c r="G2" s="212" t="s">
        <v>3</v>
      </c>
      <c r="H2" s="213"/>
      <c r="I2" s="213"/>
      <c r="J2" s="213"/>
      <c r="K2" s="213"/>
      <c r="L2" s="213"/>
      <c r="M2" s="214"/>
      <c r="N2" s="19"/>
      <c r="O2" s="19"/>
    </row>
    <row r="3" spans="1:17" ht="42.75" customHeight="1" x14ac:dyDescent="0.2">
      <c r="A3" s="206"/>
      <c r="B3" s="207"/>
      <c r="C3" s="208"/>
      <c r="D3" s="209"/>
      <c r="E3" s="210"/>
      <c r="F3" s="211"/>
      <c r="G3" s="118" t="s">
        <v>54</v>
      </c>
      <c r="H3" s="172" t="s">
        <v>4</v>
      </c>
      <c r="I3" s="172" t="s">
        <v>5</v>
      </c>
      <c r="J3" s="172" t="s">
        <v>6</v>
      </c>
      <c r="K3" s="172" t="s">
        <v>7</v>
      </c>
      <c r="L3" s="117" t="s">
        <v>55</v>
      </c>
      <c r="M3" s="173" t="s">
        <v>8</v>
      </c>
      <c r="N3" s="193" t="s">
        <v>49</v>
      </c>
      <c r="O3" s="194"/>
      <c r="P3" s="193" t="s">
        <v>50</v>
      </c>
      <c r="Q3" s="195"/>
    </row>
    <row r="4" spans="1:17" ht="26.25" customHeight="1" x14ac:dyDescent="0.2">
      <c r="A4" s="196" t="s">
        <v>47</v>
      </c>
      <c r="B4" s="197"/>
      <c r="C4" s="197"/>
      <c r="D4" s="197"/>
      <c r="E4" s="197"/>
      <c r="F4" s="197"/>
      <c r="G4" s="197"/>
      <c r="H4" s="197"/>
      <c r="I4" s="197"/>
      <c r="J4" s="197"/>
      <c r="K4" s="197"/>
      <c r="L4" s="197"/>
      <c r="M4" s="198"/>
      <c r="N4" s="85"/>
      <c r="O4" s="85"/>
    </row>
    <row r="5" spans="1:17" ht="23.25" customHeight="1" x14ac:dyDescent="0.2">
      <c r="A5" s="199" t="s">
        <v>42</v>
      </c>
      <c r="B5" s="199"/>
      <c r="C5" s="199"/>
      <c r="D5" s="199"/>
      <c r="E5" s="199"/>
      <c r="F5" s="199"/>
      <c r="G5" s="199"/>
      <c r="H5" s="199"/>
      <c r="I5" s="199"/>
      <c r="J5" s="199"/>
      <c r="K5" s="199"/>
      <c r="L5" s="199"/>
      <c r="M5" s="199"/>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 t="shared" si="0"/>
        <v>3.0418292072484197</v>
      </c>
      <c r="K10" s="123">
        <f t="shared" si="0"/>
        <v>5.6614248744727398</v>
      </c>
      <c r="L10" s="123">
        <f t="shared" si="0"/>
        <v>4.239854923680439</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00" t="s">
        <v>43</v>
      </c>
      <c r="B12" s="200"/>
      <c r="C12" s="200"/>
      <c r="D12" s="200"/>
      <c r="E12" s="200"/>
      <c r="F12" s="200"/>
      <c r="G12" s="200"/>
      <c r="H12" s="200"/>
      <c r="I12" s="200"/>
      <c r="J12" s="200"/>
      <c r="K12" s="200"/>
      <c r="L12" s="200"/>
      <c r="M12" s="200"/>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58</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57</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 t="shared" si="1"/>
        <v>3.0846338475890969</v>
      </c>
      <c r="K25" s="124">
        <f t="shared" si="1"/>
        <v>6.8536785951898258</v>
      </c>
      <c r="L25" s="124">
        <f t="shared" si="1"/>
        <v>2.2273700789207465</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3.0679269243564198</v>
      </c>
      <c r="K31" s="132">
        <f t="shared" si="2"/>
        <v>6.8250213753843703</v>
      </c>
      <c r="L31" s="132">
        <f t="shared" si="2"/>
        <v>2.226577249715374</v>
      </c>
      <c r="M31" s="132">
        <f t="shared" si="2"/>
        <v>3.4564765327607923</v>
      </c>
      <c r="N31" s="95"/>
      <c r="O31" s="95"/>
      <c r="P31" s="96"/>
      <c r="Q31" s="96"/>
      <c r="R31" s="25"/>
    </row>
    <row r="32" spans="1:18" s="24" customFormat="1" ht="26.25" customHeight="1" x14ac:dyDescent="0.2">
      <c r="A32" s="201" t="s">
        <v>46</v>
      </c>
      <c r="B32" s="201"/>
      <c r="C32" s="201"/>
      <c r="D32" s="201"/>
      <c r="E32" s="84">
        <f>SUM(E10,E31)</f>
        <v>183.92388134747475</v>
      </c>
      <c r="F32" s="63">
        <f>SUM(F10, F31)</f>
        <v>211641</v>
      </c>
      <c r="G32" s="171"/>
      <c r="H32" s="202"/>
      <c r="I32" s="203"/>
      <c r="J32" s="203"/>
      <c r="K32" s="203"/>
      <c r="L32" s="203"/>
      <c r="M32" s="204"/>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182" t="s">
        <v>33</v>
      </c>
      <c r="B36" s="183"/>
      <c r="C36" s="183"/>
      <c r="D36" s="184"/>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185" t="s">
        <v>53</v>
      </c>
      <c r="B37" s="186"/>
      <c r="C37" s="186"/>
      <c r="D37" s="186"/>
      <c r="E37" s="186"/>
      <c r="F37" s="186"/>
      <c r="G37" s="186"/>
      <c r="H37" s="186"/>
      <c r="I37" s="186"/>
      <c r="J37" s="186"/>
      <c r="K37" s="186"/>
      <c r="L37" s="186"/>
      <c r="M37" s="187"/>
      <c r="N37" s="15"/>
      <c r="O37" s="15"/>
    </row>
    <row r="38" spans="1:18" s="4" customFormat="1" ht="24" customHeight="1" x14ac:dyDescent="0.2">
      <c r="A38" s="188" t="s">
        <v>31</v>
      </c>
      <c r="B38" s="189"/>
      <c r="C38" s="189"/>
      <c r="D38" s="189"/>
      <c r="E38" s="189"/>
      <c r="F38" s="189"/>
      <c r="G38" s="189"/>
      <c r="H38" s="189"/>
      <c r="I38" s="189"/>
      <c r="J38" s="189"/>
      <c r="K38" s="189"/>
      <c r="L38" s="189"/>
      <c r="M38" s="190"/>
      <c r="N38" s="19"/>
      <c r="O38" s="19"/>
      <c r="P38" s="98"/>
      <c r="Q38" s="98"/>
    </row>
    <row r="39" spans="1:18" s="4" customFormat="1" ht="24" customHeight="1" x14ac:dyDescent="0.2">
      <c r="A39" s="174" t="s">
        <v>56</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191" t="s">
        <v>52</v>
      </c>
      <c r="F40" s="192"/>
      <c r="G40" s="140">
        <f t="shared" ref="G40:M40" si="3">($E$10*G10+$E$25*G25+$E$29*G29+$E$35*G35)/$E$36</f>
        <v>0.69876059471569352</v>
      </c>
      <c r="H40" s="140">
        <f t="shared" si="3"/>
        <v>2.85526566115418</v>
      </c>
      <c r="I40" s="140">
        <f t="shared" si="3"/>
        <v>4.4747808453961921</v>
      </c>
      <c r="J40" s="140">
        <f t="shared" si="3"/>
        <v>3.1437474359608615</v>
      </c>
      <c r="K40" s="140">
        <f t="shared" si="3"/>
        <v>6.2170835318470505</v>
      </c>
      <c r="L40" s="140">
        <f t="shared" si="3"/>
        <v>3.6804581849378302</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0.17685743616818383</v>
      </c>
      <c r="K41" s="141">
        <f>K40-'JAN-2014'!K40</f>
        <v>0.61677720139848269</v>
      </c>
      <c r="L41" s="141">
        <f>L40-'JAN-2014'!L40</f>
        <v>2.976511564659079E-2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66</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67</v>
      </c>
      <c r="B46" s="150"/>
      <c r="C46" s="150"/>
      <c r="D46" s="24"/>
      <c r="E46" s="153">
        <f>F36-'DEC-2013'!$F$38</f>
        <v>3285</v>
      </c>
      <c r="F46" s="152">
        <f>E46/'DEC-2013'!$F$38</f>
        <v>1.4899310595065312E-2</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DEC-2013</vt:lpstr>
      <vt:lpstr>JAN-2014</vt:lpstr>
      <vt:lpstr>FEB-2014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Zanda Zandberga</cp:lastModifiedBy>
  <cp:lastPrinted>2014-01-16T07:56:17Z</cp:lastPrinted>
  <dcterms:created xsi:type="dcterms:W3CDTF">2007-05-09T12:50:46Z</dcterms:created>
  <dcterms:modified xsi:type="dcterms:W3CDTF">2014-03-17T11:51:05Z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