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activeTab="8"/>
  </bookViews>
  <sheets>
    <sheet name="2012" sheetId="1" r:id="rId1"/>
    <sheet name="JAN-2013" sheetId="2" r:id="rId2"/>
    <sheet name="FEB-2013" sheetId="3" r:id="rId3"/>
    <sheet name="MAR-2013" sheetId="4" r:id="rId4"/>
    <sheet name="APR-2013" sheetId="5" r:id="rId5"/>
    <sheet name="MAI-2013" sheetId="6" r:id="rId6"/>
    <sheet name="JUN-2013" sheetId="7" r:id="rId7"/>
    <sheet name="JUL-2013" sheetId="8" r:id="rId8"/>
    <sheet name="AUG-2013" sheetId="9" r:id="rId9"/>
  </sheets>
  <externalReferences>
    <externalReference r:id="rId12"/>
  </externalReferences>
  <definedNames/>
  <calcPr fullCalcOnLoad="1"/>
</workbook>
</file>

<file path=xl/sharedStrings.xml><?xml version="1.0" encoding="utf-8"?>
<sst xmlns="http://schemas.openxmlformats.org/spreadsheetml/2006/main" count="833" uniqueCount="97">
  <si>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</si>
  <si>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</si>
  <si>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</si>
  <si>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</si>
  <si>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</si>
  <si>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</si>
  <si>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</si>
  <si>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</si>
  <si>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</si>
  <si>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</si>
  <si>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</si>
  <si>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</si>
  <si>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</si>
  <si>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</si>
  <si>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</si>
  <si>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</si>
  <si>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</si>
  <si>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</si>
  <si>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</si>
  <si>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</si>
  <si>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</si>
  <si>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</si>
  <si>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</si>
  <si>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</si>
  <si>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</si>
  <si>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</si>
  <si>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</si>
  <si>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</si>
  <si>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</si>
  <si>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</si>
  <si>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</si>
  <si>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</si>
  <si>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</si>
  <si>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</si>
  <si>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</si>
  <si>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</si>
  <si>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</si>
  <si>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</si>
  <si>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</si>
  <si>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</si>
  <si>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</si>
  <si>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</si>
  <si>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</si>
  <si>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</si>
  <si>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</si>
  <si>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</si>
  <si>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</si>
  <si>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</si>
  <si>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</si>
  <si>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</si>
  <si>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</si>
  <si>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</si>
  <si>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</si>
  <si>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</si>
  <si>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</si>
  <si>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</si>
  <si>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</si>
  <si>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</si>
  <si>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</si>
  <si>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</si>
  <si>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</si>
  <si>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Kopā sabalansētie plāni</t>
  </si>
  <si>
    <t>Aktīvie plāni</t>
  </si>
  <si>
    <t xml:space="preserve"> Finasta plāns "Saule - Sabalansētais" </t>
  </si>
  <si>
    <t xml:space="preserve"> GE Money plāns "Rumba"</t>
  </si>
  <si>
    <t>Plāns "SEB Aktīvais"</t>
  </si>
  <si>
    <t xml:space="preserve"> Swedbank pensiju plāns Dinamika+100</t>
  </si>
  <si>
    <t>Citadele Aktīvai EUR</t>
  </si>
  <si>
    <t>Plāns "SEB Eiropensija"</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</si>
  <si>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</si>
  <si>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</si>
  <si>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</si>
  <si>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</si>
  <si>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</si>
  <si>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</si>
  <si>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</si>
  <si>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</si>
  <si>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</si>
  <si>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</si>
  <si>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</si>
  <si>
    <t>Pārskats par privāto pensiju fondu (PENSIJU 3.LĪMENIS) pensiju plāniem  31.03.2013</t>
  </si>
  <si>
    <t>Kopš gada sākuma***</t>
  </si>
  <si>
    <t>10 Gadi **</t>
  </si>
  <si>
    <t>Pārskats par privāto pensiju fondu (PENSIJU 3.LĪMENIS) pensiju plāniem  30.04.2013</t>
  </si>
  <si>
    <t>Pārskats par privāto pensiju fondu (PENSIJU 3.LĪMENIS) pensiju plāniem  31.05.2013</t>
  </si>
  <si>
    <t>Aktīvu pieaugums 5M 2013</t>
  </si>
  <si>
    <t>Dalībnieku skaita pieaugums 5M 2013</t>
  </si>
  <si>
    <t>Pārskats par privāto pensiju fondu (PENSIJU 3.LĪMENIS) pensiju plāniem  30.06.2013</t>
  </si>
  <si>
    <t>*** Ienesīgums izteikts abosūtā pieauguma vērtībā no gada sākuma, nevis gada procentu likmē</t>
  </si>
  <si>
    <t>Pārskats par privāto pensiju fondu (PENSIJU 3.LĪMENIS) pensiju plāniem  31.07.2013</t>
  </si>
  <si>
    <t>Aktīvu pieaugums 7M 2013</t>
  </si>
  <si>
    <t>Dalībnieku skaita pieaugums 7M 2013</t>
  </si>
  <si>
    <t>Dalībnieku skaita pieaugums 6M 2013</t>
  </si>
  <si>
    <t>Pārskats par privāto pensiju fondu (PENSIJU 3.LĪMENIS) pensiju plāniem  31.08.2013</t>
  </si>
  <si>
    <t>Aktīvu pieaugums 8M 2013</t>
  </si>
  <si>
    <t>Dalībnieku skaita pieaugums 8M 2013</t>
  </si>
  <si>
    <t>Aktīvu pieaugums 6M 2013</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</si>
</sst>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
    <numFmt numFmtId="166" formatCode="0.0000"/>
  </numFmts>
  <fonts count="62">
    <font>
      <sz val="10"/>
      <name val="Arial"/>
      <family val="0"/>
    </font>
    <font>
      <sz val="11"/>
      <color indexed="8"/>
      <name val="Calibri"/>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9"/>
      <color indexed="10"/>
      <name val="Arial"/>
      <family val="2"/>
    </font>
    <font>
      <b/>
      <sz val="9"/>
      <color indexed="10"/>
      <name val="Arial"/>
      <family val="2"/>
    </font>
    <font>
      <b/>
      <sz val="8"/>
      <color indexed="21"/>
      <name val="Arial"/>
      <family val="2"/>
    </font>
    <font>
      <sz val="9"/>
      <color indexed="30"/>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9"/>
      <color indexed="30"/>
      <name val="Arial"/>
      <family val="2"/>
    </font>
    <font>
      <b/>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medium"/>
      <right style="thin"/>
      <top/>
      <bottom style="medium"/>
    </border>
    <border>
      <left style="thin"/>
      <right style="thin"/>
      <top/>
      <bottom style="medium"/>
    </border>
    <border>
      <left style="thin"/>
      <right/>
      <top/>
      <bottom/>
    </border>
    <border>
      <left/>
      <right style="thin"/>
      <top/>
      <bottom/>
    </border>
    <border>
      <left/>
      <right/>
      <top/>
      <bottom style="double"/>
    </border>
    <border>
      <left style="thin"/>
      <right style="thin"/>
      <top style="thin"/>
      <bottom style="double"/>
    </border>
    <border>
      <left style="thin"/>
      <right/>
      <top style="thin"/>
      <bottom style="double"/>
    </border>
    <border>
      <left style="thin"/>
      <right style="thin"/>
      <top/>
      <bottom style="thin"/>
    </border>
    <border>
      <left style="medium"/>
      <right style="thin"/>
      <top style="medium"/>
      <bottom style="medium"/>
    </border>
    <border>
      <left style="thin"/>
      <right style="thin"/>
      <top style="medium"/>
      <bottom style="medium"/>
    </border>
    <border>
      <left/>
      <right/>
      <top style="medium"/>
      <bottom/>
    </border>
    <border>
      <left style="thin"/>
      <right style="thin"/>
      <top/>
      <bottom/>
    </border>
    <border>
      <left style="thin"/>
      <right/>
      <top/>
      <bottom style="thin"/>
    </border>
    <border>
      <left style="thin"/>
      <right/>
      <top style="medium"/>
      <bottom style="medium"/>
    </border>
    <border>
      <left style="thin"/>
      <right style="medium"/>
      <top style="medium"/>
      <bottom style="medium"/>
    </border>
    <border>
      <left/>
      <right style="thin"/>
      <top style="medium"/>
      <bottom style="medium"/>
    </border>
    <border>
      <left style="medium"/>
      <right style="thin"/>
      <top/>
      <bottom/>
    </border>
    <border>
      <left style="medium"/>
      <right/>
      <top style="medium"/>
      <bottom style="medium"/>
    </border>
    <border>
      <left/>
      <right/>
      <top style="medium"/>
      <bottom style="medium"/>
    </border>
    <border>
      <left/>
      <right style="medium"/>
      <top style="medium"/>
      <bottom style="medium"/>
    </border>
    <border>
      <left/>
      <right/>
      <top style="thin"/>
      <bottom/>
    </border>
    <border>
      <left/>
      <right/>
      <top style="thin"/>
      <bottom style="thin"/>
    </border>
    <border>
      <left/>
      <right style="thin"/>
      <top style="thin"/>
      <bottom style="thin"/>
    </border>
    <border>
      <left/>
      <right/>
      <top/>
      <bottom style="thin"/>
    </border>
    <border>
      <left/>
      <right style="thin"/>
      <top/>
      <bottom style="thin"/>
    </border>
    <border>
      <left/>
      <right/>
      <top/>
      <bottom style="medium"/>
    </border>
    <border>
      <left/>
      <right style="medium"/>
      <top/>
      <bottom style="medium"/>
    </border>
    <border>
      <left style="thin"/>
      <right/>
      <top style="medium"/>
      <bottom/>
    </border>
    <border>
      <left/>
      <right style="thin"/>
      <top style="medium"/>
      <bottom/>
    </border>
    <border>
      <left/>
      <right style="medium"/>
      <top/>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98">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Fill="1" applyBorder="1" applyAlignment="1">
      <alignment horizontal="right"/>
    </xf>
    <xf numFmtId="0" fontId="6" fillId="0" borderId="0" xfId="0" applyFont="1" applyAlignment="1">
      <alignment/>
    </xf>
    <xf numFmtId="0" fontId="7"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10" fillId="0" borderId="0" xfId="0" applyNumberFormat="1" applyFont="1" applyBorder="1" applyAlignment="1">
      <alignment/>
    </xf>
    <xf numFmtId="0" fontId="9" fillId="0" borderId="0" xfId="0" applyFont="1" applyAlignment="1">
      <alignment horizontal="center"/>
    </xf>
    <xf numFmtId="0" fontId="9" fillId="0" borderId="0" xfId="0" applyNumberFormat="1" applyFont="1" applyBorder="1" applyAlignment="1">
      <alignment horizontal="center" wrapText="1"/>
    </xf>
    <xf numFmtId="0" fontId="3" fillId="0" borderId="10" xfId="0" applyFont="1" applyFill="1" applyBorder="1" applyAlignment="1">
      <alignment horizontal="center" wrapText="1"/>
    </xf>
    <xf numFmtId="0" fontId="3" fillId="0" borderId="10" xfId="0" applyFont="1" applyBorder="1" applyAlignment="1">
      <alignment horizontal="center"/>
    </xf>
    <xf numFmtId="2" fontId="3" fillId="0" borderId="10" xfId="58" applyNumberFormat="1" applyFont="1" applyBorder="1" applyAlignment="1">
      <alignment horizontal="right"/>
    </xf>
    <xf numFmtId="2" fontId="3" fillId="0" borderId="10" xfId="58" applyNumberFormat="1" applyFont="1" applyFill="1" applyBorder="1" applyAlignment="1">
      <alignment horizontal="right"/>
    </xf>
    <xf numFmtId="2" fontId="3" fillId="0" borderId="10" xfId="0" applyNumberFormat="1" applyFont="1" applyBorder="1" applyAlignment="1">
      <alignment horizontal="right"/>
    </xf>
    <xf numFmtId="2" fontId="3" fillId="0" borderId="0" xfId="58" applyNumberFormat="1" applyFont="1" applyFill="1" applyBorder="1" applyAlignment="1">
      <alignment horizontal="right"/>
    </xf>
    <xf numFmtId="0" fontId="8" fillId="0" borderId="0" xfId="0" applyFont="1" applyFill="1" applyBorder="1" applyAlignment="1">
      <alignment horizontal="center"/>
    </xf>
    <xf numFmtId="2" fontId="3" fillId="0" borderId="0" xfId="0" applyNumberFormat="1" applyFont="1" applyFill="1" applyBorder="1" applyAlignment="1">
      <alignment horizontal="right"/>
    </xf>
    <xf numFmtId="0" fontId="9" fillId="0" borderId="0" xfId="0" applyNumberFormat="1" applyFont="1" applyFill="1" applyBorder="1" applyAlignment="1">
      <alignment wrapText="1"/>
    </xf>
    <xf numFmtId="0" fontId="9"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9" fillId="0" borderId="0" xfId="0" applyFont="1" applyFill="1" applyBorder="1" applyAlignment="1">
      <alignment horizontal="center"/>
    </xf>
    <xf numFmtId="165" fontId="9" fillId="0" borderId="0" xfId="0" applyNumberFormat="1" applyFont="1" applyAlignment="1">
      <alignment horizontal="center"/>
    </xf>
    <xf numFmtId="165" fontId="10" fillId="0" borderId="0" xfId="0" applyNumberFormat="1" applyFont="1" applyBorder="1" applyAlignment="1">
      <alignment/>
    </xf>
    <xf numFmtId="165" fontId="0" fillId="0" borderId="0" xfId="0" applyNumberFormat="1" applyFont="1" applyBorder="1" applyAlignment="1">
      <alignment/>
    </xf>
    <xf numFmtId="165" fontId="0" fillId="0" borderId="0" xfId="0" applyNumberFormat="1" applyFont="1" applyAlignment="1">
      <alignment/>
    </xf>
    <xf numFmtId="0" fontId="11" fillId="0" borderId="0" xfId="0" applyFont="1" applyAlignment="1">
      <alignment/>
    </xf>
    <xf numFmtId="0" fontId="11" fillId="0" borderId="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5"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2" fontId="3" fillId="0" borderId="10" xfId="0" applyNumberFormat="1" applyFont="1" applyBorder="1" applyAlignment="1">
      <alignment horizontal="right" wrapText="1"/>
    </xf>
    <xf numFmtId="0" fontId="11"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2" fontId="3" fillId="0" borderId="10" xfId="58" applyNumberFormat="1" applyFont="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0" fontId="3" fillId="0" borderId="10" xfId="0" applyFont="1" applyFill="1" applyBorder="1" applyAlignment="1">
      <alignment horizontal="right"/>
    </xf>
    <xf numFmtId="2"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right" wrapText="1"/>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11" fillId="0" borderId="0" xfId="0" applyFont="1" applyFill="1" applyBorder="1" applyAlignment="1">
      <alignment/>
    </xf>
    <xf numFmtId="3" fontId="3" fillId="0" borderId="12" xfId="0" applyNumberFormat="1" applyFont="1" applyBorder="1" applyAlignment="1">
      <alignment/>
    </xf>
    <xf numFmtId="2" fontId="3" fillId="0" borderId="11" xfId="58" applyNumberFormat="1" applyFont="1" applyBorder="1" applyAlignment="1">
      <alignment horizontal="right"/>
    </xf>
    <xf numFmtId="2" fontId="3" fillId="0" borderId="11" xfId="58" applyNumberFormat="1" applyFont="1" applyFill="1" applyBorder="1" applyAlignment="1">
      <alignment horizontal="righ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5"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3" fontId="3" fillId="0" borderId="10" xfId="0" applyNumberFormat="1" applyFont="1" applyBorder="1" applyAlignment="1">
      <alignmen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5" fontId="2" fillId="0" borderId="0" xfId="0" applyNumberFormat="1" applyFont="1" applyFill="1" applyBorder="1" applyAlignment="1">
      <alignment/>
    </xf>
    <xf numFmtId="2" fontId="2" fillId="0" borderId="0" xfId="0" applyNumberFormat="1" applyFont="1" applyFill="1" applyBorder="1" applyAlignment="1">
      <alignment/>
    </xf>
    <xf numFmtId="0" fontId="3" fillId="0" borderId="0" xfId="0" applyFont="1" applyBorder="1" applyAlignment="1">
      <alignment horizontal="center" wrapText="1"/>
    </xf>
    <xf numFmtId="165"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2" fontId="2" fillId="33" borderId="10" xfId="58" applyNumberFormat="1" applyFont="1" applyFill="1" applyBorder="1" applyAlignment="1">
      <alignment horizontal="right"/>
    </xf>
    <xf numFmtId="2" fontId="2" fillId="33" borderId="10" xfId="58" applyNumberFormat="1" applyFont="1" applyFill="1" applyBorder="1" applyAlignment="1">
      <alignment/>
    </xf>
    <xf numFmtId="3" fontId="2" fillId="35" borderId="10" xfId="0" applyNumberFormat="1" applyFont="1" applyFill="1" applyBorder="1" applyAlignment="1">
      <alignment/>
    </xf>
    <xf numFmtId="0" fontId="2" fillId="36" borderId="13" xfId="0" applyFont="1" applyFill="1" applyBorder="1" applyAlignment="1">
      <alignment horizontal="center" wrapText="1"/>
    </xf>
    <xf numFmtId="165" fontId="12" fillId="37" borderId="14" xfId="0" applyNumberFormat="1" applyFont="1" applyFill="1" applyBorder="1" applyAlignment="1">
      <alignment horizontal="right" wrapText="1"/>
    </xf>
    <xf numFmtId="3" fontId="12" fillId="37" borderId="15" xfId="0" applyNumberFormat="1" applyFont="1" applyFill="1" applyBorder="1" applyAlignment="1">
      <alignment horizontal="right" wrapText="1"/>
    </xf>
    <xf numFmtId="0" fontId="13" fillId="37" borderId="15" xfId="0" applyFont="1" applyFill="1" applyBorder="1" applyAlignment="1">
      <alignment horizontal="center" vertical="center" wrapText="1"/>
    </xf>
    <xf numFmtId="14" fontId="3" fillId="0" borderId="10" xfId="0" applyNumberFormat="1" applyFont="1" applyBorder="1" applyAlignment="1">
      <alignment horizontal="right" wrapText="1"/>
    </xf>
    <xf numFmtId="0" fontId="17" fillId="0" borderId="16" xfId="0" applyFont="1" applyFill="1" applyBorder="1" applyAlignment="1">
      <alignment horizontal="left" wrapText="1"/>
    </xf>
    <xf numFmtId="2" fontId="3" fillId="0" borderId="17" xfId="58" applyNumberFormat="1" applyFont="1" applyFill="1" applyBorder="1" applyAlignment="1">
      <alignment horizontal="right"/>
    </xf>
    <xf numFmtId="0" fontId="3" fillId="0" borderId="16" xfId="0" applyFont="1" applyFill="1" applyBorder="1" applyAlignment="1">
      <alignment horizontal="left" wrapText="1"/>
    </xf>
    <xf numFmtId="2" fontId="3" fillId="0" borderId="17" xfId="0" applyNumberFormat="1" applyFont="1" applyFill="1" applyBorder="1" applyAlignment="1">
      <alignment horizontal="right"/>
    </xf>
    <xf numFmtId="0" fontId="2" fillId="0" borderId="16" xfId="0" applyFont="1" applyFill="1" applyBorder="1" applyAlignment="1">
      <alignment horizontal="left" wrapText="1"/>
    </xf>
    <xf numFmtId="2" fontId="2" fillId="0" borderId="17" xfId="0" applyNumberFormat="1" applyFont="1" applyFill="1" applyBorder="1" applyAlignment="1">
      <alignment/>
    </xf>
    <xf numFmtId="0" fontId="18" fillId="0" borderId="10" xfId="0" applyFont="1" applyBorder="1" applyAlignment="1">
      <alignment wrapText="1"/>
    </xf>
    <xf numFmtId="0" fontId="18" fillId="0" borderId="10" xfId="0" applyFont="1" applyFill="1" applyBorder="1" applyAlignment="1">
      <alignment wrapText="1"/>
    </xf>
    <xf numFmtId="0" fontId="18" fillId="0" borderId="11" xfId="0" applyFont="1" applyBorder="1" applyAlignment="1">
      <alignment wrapText="1"/>
    </xf>
    <xf numFmtId="0" fontId="18" fillId="0" borderId="10" xfId="0" applyFont="1" applyBorder="1" applyAlignment="1">
      <alignment horizontal="left" wrapText="1"/>
    </xf>
    <xf numFmtId="0" fontId="18" fillId="0" borderId="10" xfId="0" applyFont="1" applyFill="1" applyBorder="1" applyAlignment="1">
      <alignment horizontal="left" wrapText="1"/>
    </xf>
    <xf numFmtId="0" fontId="18" fillId="0" borderId="15" xfId="0" applyFont="1" applyFill="1" applyBorder="1" applyAlignment="1">
      <alignment horizontal="left" wrapText="1"/>
    </xf>
    <xf numFmtId="165" fontId="3" fillId="0" borderId="10" xfId="0" applyNumberFormat="1" applyFont="1" applyFill="1" applyBorder="1" applyAlignment="1">
      <alignment/>
    </xf>
    <xf numFmtId="165" fontId="3" fillId="0" borderId="10" xfId="0" applyNumberFormat="1" applyFont="1" applyFill="1" applyBorder="1" applyAlignment="1">
      <alignment horizontal="right"/>
    </xf>
    <xf numFmtId="165" fontId="3" fillId="0" borderId="10" xfId="0" applyNumberFormat="1" applyFont="1" applyFill="1" applyBorder="1" applyAlignment="1">
      <alignment/>
    </xf>
    <xf numFmtId="165" fontId="3" fillId="0" borderId="11" xfId="0" applyNumberFormat="1" applyFont="1" applyBorder="1" applyAlignment="1">
      <alignment/>
    </xf>
    <xf numFmtId="165"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2"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165" fontId="3" fillId="0" borderId="10" xfId="0" applyNumberFormat="1" applyFont="1" applyBorder="1" applyAlignment="1">
      <alignment/>
    </xf>
    <xf numFmtId="165" fontId="2" fillId="33" borderId="10" xfId="58" applyNumberFormat="1" applyFont="1" applyFill="1" applyBorder="1" applyAlignment="1">
      <alignment/>
    </xf>
    <xf numFmtId="165" fontId="2" fillId="0" borderId="0" xfId="58" applyNumberFormat="1" applyFont="1" applyFill="1" applyBorder="1" applyAlignment="1">
      <alignment/>
    </xf>
    <xf numFmtId="165" fontId="2" fillId="33" borderId="10" xfId="0" applyNumberFormat="1" applyFont="1" applyFill="1" applyBorder="1" applyAlignment="1">
      <alignment/>
    </xf>
    <xf numFmtId="165" fontId="2" fillId="0" borderId="0" xfId="0" applyNumberFormat="1" applyFont="1" applyFill="1" applyBorder="1" applyAlignment="1">
      <alignment/>
    </xf>
    <xf numFmtId="165" fontId="2" fillId="35" borderId="10" xfId="0" applyNumberFormat="1" applyFont="1" applyFill="1" applyBorder="1" applyAlignment="1">
      <alignment/>
    </xf>
    <xf numFmtId="0" fontId="3" fillId="0" borderId="16" xfId="0" applyFont="1" applyFill="1" applyBorder="1" applyAlignment="1">
      <alignment horizontal="center" wrapText="1"/>
    </xf>
    <xf numFmtId="0" fontId="3" fillId="0" borderId="0" xfId="58" applyNumberFormat="1" applyFont="1" applyFill="1" applyBorder="1" applyAlignment="1">
      <alignment/>
    </xf>
    <xf numFmtId="3" fontId="3" fillId="0" borderId="0" xfId="58"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Fill="1" applyBorder="1" applyAlignment="1">
      <alignment horizontal="right"/>
    </xf>
    <xf numFmtId="0" fontId="3" fillId="0" borderId="0" xfId="58" applyNumberFormat="1" applyFont="1" applyFill="1" applyBorder="1" applyAlignment="1">
      <alignment horizontal="right" readingOrder="1"/>
    </xf>
    <xf numFmtId="0"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3" fillId="0" borderId="0" xfId="0" applyNumberFormat="1" applyFont="1" applyFill="1" applyBorder="1" applyAlignment="1">
      <alignment horizontal="center" wrapText="1"/>
    </xf>
    <xf numFmtId="164" fontId="3" fillId="0" borderId="0" xfId="58" applyNumberFormat="1" applyFont="1" applyFill="1" applyBorder="1" applyAlignment="1">
      <alignment/>
    </xf>
    <xf numFmtId="3" fontId="3" fillId="0" borderId="0" xfId="0" applyNumberFormat="1" applyFont="1" applyFill="1" applyBorder="1" applyAlignment="1">
      <alignment/>
    </xf>
    <xf numFmtId="0" fontId="3" fillId="0" borderId="18" xfId="58" applyNumberFormat="1" applyFont="1" applyFill="1" applyBorder="1" applyAlignment="1">
      <alignment/>
    </xf>
    <xf numFmtId="3" fontId="3" fillId="0" borderId="18" xfId="0" applyNumberFormat="1" applyFont="1" applyFill="1" applyBorder="1" applyAlignment="1">
      <alignment/>
    </xf>
    <xf numFmtId="164" fontId="2" fillId="33" borderId="0" xfId="58" applyNumberFormat="1" applyFont="1" applyFill="1" applyBorder="1" applyAlignment="1">
      <alignment/>
    </xf>
    <xf numFmtId="1" fontId="2" fillId="33" borderId="0" xfId="58" applyNumberFormat="1" applyFont="1" applyFill="1" applyBorder="1" applyAlignment="1">
      <alignment/>
    </xf>
    <xf numFmtId="0" fontId="3" fillId="0" borderId="0" xfId="58" applyNumberFormat="1" applyFont="1" applyFill="1" applyBorder="1" applyAlignment="1">
      <alignment horizontal="right"/>
    </xf>
    <xf numFmtId="0" fontId="3" fillId="0" borderId="18" xfId="0" applyNumberFormat="1" applyFont="1" applyFill="1" applyBorder="1" applyAlignment="1">
      <alignment/>
    </xf>
    <xf numFmtId="0" fontId="2" fillId="33" borderId="0" xfId="0" applyNumberFormat="1" applyFont="1" applyFill="1" applyBorder="1" applyAlignment="1">
      <alignment/>
    </xf>
    <xf numFmtId="0" fontId="3" fillId="0" borderId="16" xfId="58" applyNumberFormat="1" applyFont="1" applyFill="1" applyBorder="1" applyAlignment="1">
      <alignment horizontal="right" readingOrder="1"/>
    </xf>
    <xf numFmtId="0" fontId="3" fillId="0" borderId="16" xfId="0" applyNumberFormat="1" applyFont="1" applyFill="1" applyBorder="1" applyAlignment="1">
      <alignment/>
    </xf>
    <xf numFmtId="164" fontId="5" fillId="0" borderId="0" xfId="58" applyNumberFormat="1" applyFont="1" applyFill="1" applyBorder="1" applyAlignment="1">
      <alignment horizontal="right"/>
    </xf>
    <xf numFmtId="1" fontId="5" fillId="0" borderId="0" xfId="58" applyNumberFormat="1" applyFont="1" applyFill="1" applyBorder="1" applyAlignment="1">
      <alignment horizontal="right"/>
    </xf>
    <xf numFmtId="164" fontId="19" fillId="0" borderId="0" xfId="58" applyNumberFormat="1" applyFont="1" applyFill="1" applyBorder="1" applyAlignment="1">
      <alignment horizontal="right" readingOrder="1"/>
    </xf>
    <xf numFmtId="3" fontId="19" fillId="0" borderId="0" xfId="58" applyNumberFormat="1" applyFont="1" applyFill="1" applyBorder="1" applyAlignment="1">
      <alignment horizontal="right" readingOrder="1"/>
    </xf>
    <xf numFmtId="3" fontId="3" fillId="0" borderId="0" xfId="0" applyNumberFormat="1" applyFont="1" applyBorder="1" applyAlignment="1">
      <alignment readingOrder="1"/>
    </xf>
    <xf numFmtId="0" fontId="3" fillId="38" borderId="16" xfId="0" applyNumberFormat="1" applyFont="1" applyFill="1" applyBorder="1" applyAlignment="1">
      <alignment/>
    </xf>
    <xf numFmtId="164" fontId="20" fillId="0" borderId="0" xfId="0" applyNumberFormat="1" applyFont="1" applyFill="1" applyBorder="1" applyAlignment="1">
      <alignment/>
    </xf>
    <xf numFmtId="3" fontId="20" fillId="0" borderId="0" xfId="0" applyNumberFormat="1" applyFont="1" applyFill="1" applyBorder="1" applyAlignment="1">
      <alignment/>
    </xf>
    <xf numFmtId="0" fontId="6" fillId="0" borderId="0" xfId="0" applyFont="1" applyBorder="1" applyAlignment="1">
      <alignment/>
    </xf>
    <xf numFmtId="0" fontId="9" fillId="0" borderId="10" xfId="0" applyFont="1" applyBorder="1" applyAlignment="1">
      <alignment horizontal="center" vertical="center"/>
    </xf>
    <xf numFmtId="0" fontId="0" fillId="0" borderId="16" xfId="0" applyFont="1" applyBorder="1" applyAlignment="1">
      <alignment/>
    </xf>
    <xf numFmtId="0" fontId="9" fillId="0" borderId="13" xfId="0" applyFont="1" applyBorder="1" applyAlignment="1">
      <alignment horizontal="center" vertical="center" wrapText="1"/>
    </xf>
    <xf numFmtId="2" fontId="3" fillId="0" borderId="13" xfId="58" applyNumberFormat="1" applyFont="1" applyFill="1" applyBorder="1" applyAlignment="1">
      <alignment horizontal="right"/>
    </xf>
    <xf numFmtId="164" fontId="3" fillId="0" borderId="10" xfId="0" applyNumberFormat="1" applyFont="1" applyFill="1" applyBorder="1" applyAlignment="1">
      <alignment horizontal="right"/>
    </xf>
    <xf numFmtId="3" fontId="3" fillId="0" borderId="13" xfId="0" applyNumberFormat="1" applyFont="1" applyFill="1" applyBorder="1" applyAlignment="1">
      <alignment horizontal="right"/>
    </xf>
    <xf numFmtId="2" fontId="3" fillId="0" borderId="13" xfId="0" applyNumberFormat="1" applyFont="1" applyBorder="1" applyAlignment="1">
      <alignment horizontal="right"/>
    </xf>
    <xf numFmtId="0" fontId="22" fillId="0" borderId="10" xfId="0" applyFont="1" applyFill="1" applyBorder="1" applyAlignment="1">
      <alignment wrapText="1"/>
    </xf>
    <xf numFmtId="0" fontId="3" fillId="0" borderId="0" xfId="0" applyFont="1" applyAlignment="1">
      <alignment horizontal="center"/>
    </xf>
    <xf numFmtId="0" fontId="3" fillId="39" borderId="10" xfId="0" applyFont="1" applyFill="1" applyBorder="1" applyAlignment="1">
      <alignment horizontal="center" wrapText="1"/>
    </xf>
    <xf numFmtId="2" fontId="3" fillId="0" borderId="19" xfId="58" applyNumberFormat="1" applyFont="1" applyBorder="1" applyAlignment="1">
      <alignment horizontal="right"/>
    </xf>
    <xf numFmtId="2" fontId="3" fillId="0" borderId="19" xfId="58" applyNumberFormat="1" applyFont="1" applyFill="1" applyBorder="1" applyAlignment="1">
      <alignment horizontal="right"/>
    </xf>
    <xf numFmtId="2" fontId="3" fillId="0" borderId="20" xfId="58" applyNumberFormat="1" applyFont="1" applyFill="1" applyBorder="1" applyAlignment="1">
      <alignment horizontal="right"/>
    </xf>
    <xf numFmtId="2" fontId="3" fillId="0" borderId="21" xfId="58" applyNumberFormat="1" applyFont="1" applyBorder="1" applyAlignment="1">
      <alignment horizontal="right"/>
    </xf>
    <xf numFmtId="2" fontId="3" fillId="0" borderId="21" xfId="58" applyNumberFormat="1" applyFont="1" applyFill="1" applyBorder="1" applyAlignment="1">
      <alignment horizontal="right"/>
    </xf>
    <xf numFmtId="164" fontId="3" fillId="0" borderId="19" xfId="0" applyNumberFormat="1" applyFont="1" applyFill="1" applyBorder="1" applyAlignment="1">
      <alignment horizontal="right"/>
    </xf>
    <xf numFmtId="3" fontId="3" fillId="0" borderId="20" xfId="0" applyNumberFormat="1" applyFont="1" applyFill="1" applyBorder="1" applyAlignment="1">
      <alignment horizontal="right"/>
    </xf>
    <xf numFmtId="2" fontId="3" fillId="0" borderId="19" xfId="0" applyNumberFormat="1" applyFont="1" applyBorder="1" applyAlignment="1">
      <alignment horizontal="right"/>
    </xf>
    <xf numFmtId="2" fontId="3" fillId="0" borderId="20" xfId="0" applyNumberFormat="1" applyFont="1" applyBorder="1" applyAlignment="1">
      <alignment horizontal="right"/>
    </xf>
    <xf numFmtId="164" fontId="20" fillId="0" borderId="22" xfId="0" applyNumberFormat="1" applyFont="1" applyBorder="1" applyAlignment="1">
      <alignment horizontal="right" wrapText="1"/>
    </xf>
    <xf numFmtId="3" fontId="20" fillId="0" borderId="23" xfId="0" applyNumberFormat="1" applyFont="1" applyBorder="1" applyAlignment="1">
      <alignment horizontal="right" wrapText="1"/>
    </xf>
    <xf numFmtId="0" fontId="9" fillId="0" borderId="24" xfId="0" applyNumberFormat="1" applyFont="1" applyBorder="1" applyAlignment="1">
      <alignment wrapText="1"/>
    </xf>
    <xf numFmtId="2" fontId="19" fillId="0" borderId="0" xfId="0" applyNumberFormat="1" applyFont="1" applyFill="1" applyBorder="1" applyAlignment="1">
      <alignment/>
    </xf>
    <xf numFmtId="0" fontId="7" fillId="0" borderId="0" xfId="0" applyFont="1" applyBorder="1" applyAlignment="1">
      <alignment/>
    </xf>
    <xf numFmtId="0" fontId="2" fillId="0" borderId="0" xfId="0" applyNumberFormat="1" applyFont="1" applyFill="1" applyBorder="1" applyAlignment="1">
      <alignment wrapText="1"/>
    </xf>
    <xf numFmtId="2" fontId="10" fillId="0" borderId="0" xfId="0" applyNumberFormat="1" applyFont="1" applyBorder="1" applyAlignment="1">
      <alignment/>
    </xf>
    <xf numFmtId="166" fontId="0" fillId="0" borderId="0" xfId="0" applyNumberFormat="1" applyFont="1" applyBorder="1" applyAlignment="1">
      <alignment/>
    </xf>
    <xf numFmtId="1" fontId="0" fillId="0" borderId="0" xfId="0" applyNumberFormat="1" applyFont="1" applyBorder="1" applyAlignment="1">
      <alignment/>
    </xf>
    <xf numFmtId="49" fontId="5" fillId="0" borderId="0" xfId="0"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wrapText="1"/>
    </xf>
    <xf numFmtId="0" fontId="9" fillId="0" borderId="0" xfId="0" applyFont="1" applyFill="1" applyBorder="1" applyAlignment="1">
      <alignment horizontal="center" wrapText="1"/>
    </xf>
    <xf numFmtId="10" fontId="10" fillId="0" borderId="0" xfId="0" applyNumberFormat="1" applyFont="1" applyFill="1" applyBorder="1" applyAlignment="1">
      <alignment/>
    </xf>
    <xf numFmtId="0" fontId="23" fillId="0" borderId="0" xfId="0" applyFont="1" applyAlignment="1">
      <alignment/>
    </xf>
    <xf numFmtId="0" fontId="10" fillId="0" borderId="0" xfId="0" applyFont="1" applyAlignment="1">
      <alignment/>
    </xf>
    <xf numFmtId="2" fontId="10" fillId="0" borderId="0" xfId="58" applyNumberFormat="1" applyFont="1" applyFill="1" applyBorder="1" applyAlignment="1">
      <alignment/>
    </xf>
    <xf numFmtId="2" fontId="10" fillId="0" borderId="0" xfId="58" applyNumberFormat="1" applyFont="1" applyFill="1" applyBorder="1" applyAlignment="1">
      <alignment horizontal="right"/>
    </xf>
    <xf numFmtId="0" fontId="10" fillId="0" borderId="0" xfId="0" applyFont="1" applyBorder="1" applyAlignment="1">
      <alignment/>
    </xf>
    <xf numFmtId="2" fontId="10" fillId="0" borderId="0" xfId="0" applyNumberFormat="1" applyFont="1" applyFill="1" applyBorder="1" applyAlignment="1">
      <alignment horizontal="right" wrapText="1"/>
    </xf>
    <xf numFmtId="2" fontId="9" fillId="0" borderId="0" xfId="0" applyNumberFormat="1" applyFont="1" applyFill="1" applyBorder="1" applyAlignment="1">
      <alignment horizontal="right" wrapText="1"/>
    </xf>
    <xf numFmtId="0" fontId="9" fillId="0" borderId="0" xfId="0" applyFont="1" applyFill="1" applyAlignment="1">
      <alignment/>
    </xf>
    <xf numFmtId="2" fontId="9" fillId="0" borderId="0" xfId="58" applyNumberFormat="1" applyFont="1" applyFill="1" applyBorder="1" applyAlignment="1">
      <alignment/>
    </xf>
    <xf numFmtId="0" fontId="9" fillId="0" borderId="0" xfId="0" applyFont="1" applyAlignment="1">
      <alignment/>
    </xf>
    <xf numFmtId="2" fontId="9" fillId="0" borderId="0" xfId="0" applyNumberFormat="1" applyFont="1" applyFill="1" applyBorder="1" applyAlignment="1">
      <alignment/>
    </xf>
    <xf numFmtId="0" fontId="25" fillId="0" borderId="0" xfId="0" applyFont="1" applyAlignment="1">
      <alignment/>
    </xf>
    <xf numFmtId="0" fontId="24" fillId="0" borderId="0" xfId="0" applyFont="1" applyFill="1" applyBorder="1" applyAlignment="1">
      <alignment horizontal="right"/>
    </xf>
    <xf numFmtId="10" fontId="10" fillId="0" borderId="0" xfId="58" applyNumberFormat="1" applyFont="1" applyFill="1" applyBorder="1" applyAlignment="1">
      <alignment/>
    </xf>
    <xf numFmtId="0" fontId="10" fillId="0" borderId="0" xfId="0" applyFont="1" applyFill="1" applyBorder="1" applyAlignment="1">
      <alignment/>
    </xf>
    <xf numFmtId="2" fontId="9" fillId="40" borderId="0" xfId="0" applyNumberFormat="1" applyFont="1" applyFill="1" applyBorder="1" applyAlignment="1">
      <alignment horizontal="right" wrapText="1"/>
    </xf>
    <xf numFmtId="9" fontId="9" fillId="40" borderId="0" xfId="58" applyNumberFormat="1" applyFont="1" applyFill="1" applyBorder="1" applyAlignment="1">
      <alignment horizontal="right" wrapText="1"/>
    </xf>
    <xf numFmtId="3" fontId="9" fillId="40" borderId="0" xfId="0" applyNumberFormat="1" applyFont="1" applyFill="1" applyAlignment="1">
      <alignment/>
    </xf>
    <xf numFmtId="9" fontId="9" fillId="40" borderId="0" xfId="58" applyFont="1" applyFill="1" applyAlignment="1">
      <alignment/>
    </xf>
    <xf numFmtId="2" fontId="9" fillId="0" borderId="0" xfId="0" applyNumberFormat="1" applyFont="1" applyFill="1" applyBorder="1" applyAlignment="1">
      <alignment horizontal="right"/>
    </xf>
    <xf numFmtId="2" fontId="9" fillId="0" borderId="0" xfId="58" applyNumberFormat="1" applyFont="1" applyFill="1" applyBorder="1" applyAlignment="1">
      <alignment horizontal="right"/>
    </xf>
    <xf numFmtId="2" fontId="9" fillId="40" borderId="0" xfId="58" applyNumberFormat="1" applyFont="1" applyFill="1" applyBorder="1" applyAlignment="1">
      <alignment horizontal="right"/>
    </xf>
    <xf numFmtId="2" fontId="9" fillId="40" borderId="0" xfId="0" applyNumberFormat="1" applyFont="1" applyFill="1" applyBorder="1" applyAlignment="1">
      <alignment horizontal="right"/>
    </xf>
    <xf numFmtId="9" fontId="9" fillId="40" borderId="0" xfId="58" applyFont="1" applyFill="1" applyBorder="1" applyAlignment="1">
      <alignment horizontal="right"/>
    </xf>
    <xf numFmtId="0" fontId="26" fillId="0" borderId="0" xfId="0" applyFont="1" applyFill="1" applyBorder="1" applyAlignment="1">
      <alignment/>
    </xf>
    <xf numFmtId="10" fontId="9" fillId="40" borderId="0" xfId="58" applyNumberFormat="1" applyFont="1" applyFill="1" applyAlignment="1">
      <alignment/>
    </xf>
    <xf numFmtId="165" fontId="9" fillId="40" borderId="0" xfId="0" applyNumberFormat="1" applyFont="1" applyFill="1" applyBorder="1" applyAlignment="1">
      <alignment horizontal="center" wrapText="1"/>
    </xf>
    <xf numFmtId="2" fontId="2" fillId="40" borderId="25" xfId="58" applyNumberFormat="1" applyFont="1" applyFill="1" applyBorder="1" applyAlignment="1">
      <alignment horizontal="right"/>
    </xf>
    <xf numFmtId="2" fontId="2" fillId="40" borderId="25" xfId="0" applyNumberFormat="1" applyFont="1" applyFill="1" applyBorder="1" applyAlignment="1">
      <alignment horizontal="right"/>
    </xf>
    <xf numFmtId="2" fontId="2" fillId="40" borderId="0" xfId="0" applyNumberFormat="1" applyFont="1" applyFill="1" applyBorder="1" applyAlignment="1">
      <alignment horizontal="right" wrapText="1"/>
    </xf>
    <xf numFmtId="2" fontId="2" fillId="40" borderId="0" xfId="58" applyNumberFormat="1" applyFont="1" applyFill="1" applyBorder="1" applyAlignment="1">
      <alignment horizontal="right"/>
    </xf>
    <xf numFmtId="2" fontId="2" fillId="40" borderId="0" xfId="0" applyNumberFormat="1" applyFont="1" applyFill="1" applyBorder="1" applyAlignment="1">
      <alignment horizontal="right"/>
    </xf>
    <xf numFmtId="2" fontId="2" fillId="40" borderId="0" xfId="0" applyNumberFormat="1" applyFont="1" applyFill="1" applyBorder="1" applyAlignment="1">
      <alignment/>
    </xf>
    <xf numFmtId="2" fontId="9" fillId="34" borderId="0" xfId="0" applyNumberFormat="1" applyFont="1" applyFill="1" applyAlignment="1">
      <alignment horizontal="center"/>
    </xf>
    <xf numFmtId="10" fontId="9" fillId="40" borderId="0" xfId="58" applyNumberFormat="1" applyFont="1" applyFill="1" applyBorder="1" applyAlignment="1">
      <alignment horizontal="center" wrapText="1"/>
    </xf>
    <xf numFmtId="0" fontId="3" fillId="0" borderId="10" xfId="0" applyNumberFormat="1" applyFont="1" applyFill="1" applyBorder="1" applyAlignment="1">
      <alignment horizontal="right" wrapText="1"/>
    </xf>
    <xf numFmtId="0" fontId="22" fillId="0" borderId="10" xfId="0" applyFont="1" applyBorder="1" applyAlignment="1">
      <alignment horizontal="left" wrapText="1"/>
    </xf>
    <xf numFmtId="165" fontId="3" fillId="0" borderId="10" xfId="0" applyNumberFormat="1" applyFont="1" applyFill="1" applyBorder="1" applyAlignment="1">
      <alignment/>
    </xf>
    <xf numFmtId="0" fontId="3" fillId="0" borderId="10" xfId="0" applyFont="1" applyFill="1" applyBorder="1" applyAlignment="1">
      <alignment/>
    </xf>
    <xf numFmtId="2" fontId="3" fillId="0" borderId="13" xfId="58" applyNumberFormat="1" applyFont="1" applyBorder="1" applyAlignment="1">
      <alignment/>
    </xf>
    <xf numFmtId="0" fontId="22" fillId="0" borderId="10" xfId="0" applyFont="1" applyFill="1" applyBorder="1" applyAlignment="1">
      <alignment horizontal="left" wrapText="1"/>
    </xf>
    <xf numFmtId="0" fontId="22" fillId="39" borderId="10" xfId="0" applyFont="1" applyFill="1" applyBorder="1" applyAlignment="1">
      <alignment horizontal="left" wrapText="1"/>
    </xf>
    <xf numFmtId="14" fontId="3" fillId="39" borderId="10" xfId="0" applyNumberFormat="1" applyFont="1" applyFill="1" applyBorder="1" applyAlignment="1">
      <alignment horizontal="right" wrapText="1"/>
    </xf>
    <xf numFmtId="164" fontId="3" fillId="39" borderId="10" xfId="0" applyNumberFormat="1" applyFont="1" applyFill="1" applyBorder="1" applyAlignment="1">
      <alignment/>
    </xf>
    <xf numFmtId="3" fontId="3" fillId="39" borderId="10" xfId="0" applyNumberFormat="1" applyFont="1" applyFill="1" applyBorder="1" applyAlignment="1">
      <alignment/>
    </xf>
    <xf numFmtId="2" fontId="3" fillId="39" borderId="10" xfId="0" applyNumberFormat="1" applyFont="1" applyFill="1" applyBorder="1" applyAlignment="1">
      <alignment horizontal="right" wrapText="1"/>
    </xf>
    <xf numFmtId="0" fontId="20" fillId="39" borderId="10" xfId="0" applyNumberFormat="1" applyFont="1" applyFill="1" applyBorder="1" applyAlignment="1">
      <alignment horizontal="right" wrapText="1"/>
    </xf>
    <xf numFmtId="2" fontId="3" fillId="39" borderId="13" xfId="0" applyNumberFormat="1" applyFont="1" applyFill="1" applyBorder="1" applyAlignment="1">
      <alignment horizontal="right" wrapText="1"/>
    </xf>
    <xf numFmtId="0" fontId="22" fillId="0" borderId="11" xfId="0" applyFont="1" applyBorder="1" applyAlignment="1">
      <alignment horizontal="left" wrapText="1"/>
    </xf>
    <xf numFmtId="164" fontId="3" fillId="0" borderId="10" xfId="0" applyNumberFormat="1" applyFont="1" applyBorder="1" applyAlignment="1">
      <alignment/>
    </xf>
    <xf numFmtId="0" fontId="3" fillId="0" borderId="13" xfId="0" applyFont="1" applyBorder="1" applyAlignment="1">
      <alignment/>
    </xf>
    <xf numFmtId="0" fontId="22" fillId="0" borderId="22" xfId="0" applyFont="1" applyBorder="1" applyAlignment="1">
      <alignment horizontal="center" wrapText="1"/>
    </xf>
    <xf numFmtId="2" fontId="3" fillId="0" borderId="13" xfId="0" applyNumberFormat="1" applyFont="1" applyFill="1" applyBorder="1" applyAlignment="1">
      <alignment horizontal="right"/>
    </xf>
    <xf numFmtId="14" fontId="3" fillId="39" borderId="10" xfId="0" applyNumberFormat="1" applyFont="1" applyFill="1" applyBorder="1" applyAlignment="1">
      <alignment horizontal="right"/>
    </xf>
    <xf numFmtId="0" fontId="22" fillId="0" borderId="19" xfId="0" applyFont="1" applyFill="1" applyBorder="1" applyAlignment="1">
      <alignment horizontal="left" wrapText="1"/>
    </xf>
    <xf numFmtId="0" fontId="3" fillId="0" borderId="19" xfId="0" applyFont="1" applyBorder="1" applyAlignment="1">
      <alignment horizontal="center" wrapText="1"/>
    </xf>
    <xf numFmtId="14" fontId="3" fillId="0" borderId="19" xfId="0" applyNumberFormat="1" applyFont="1" applyFill="1" applyBorder="1" applyAlignment="1">
      <alignment horizontal="right" wrapText="1"/>
    </xf>
    <xf numFmtId="164" fontId="3" fillId="0" borderId="19" xfId="0" applyNumberFormat="1" applyFont="1" applyBorder="1" applyAlignment="1">
      <alignment/>
    </xf>
    <xf numFmtId="3" fontId="3" fillId="0" borderId="20" xfId="0" applyNumberFormat="1" applyFont="1" applyBorder="1" applyAlignment="1">
      <alignment/>
    </xf>
    <xf numFmtId="0" fontId="22" fillId="0" borderId="25" xfId="0" applyFont="1" applyFill="1" applyBorder="1" applyAlignment="1">
      <alignment horizontal="left" wrapText="1"/>
    </xf>
    <xf numFmtId="0" fontId="3" fillId="0" borderId="25" xfId="0" applyFont="1" applyBorder="1" applyAlignment="1">
      <alignment horizontal="center" wrapText="1"/>
    </xf>
    <xf numFmtId="14" fontId="3" fillId="0" borderId="25" xfId="0" applyNumberFormat="1" applyFont="1" applyFill="1" applyBorder="1" applyAlignment="1">
      <alignment horizontal="right" wrapText="1"/>
    </xf>
    <xf numFmtId="164" fontId="2" fillId="33" borderId="0" xfId="58" applyNumberFormat="1" applyFont="1" applyFill="1" applyBorder="1" applyAlignment="1">
      <alignment/>
    </xf>
    <xf numFmtId="1" fontId="2" fillId="33" borderId="0" xfId="58" applyNumberFormat="1" applyFont="1" applyFill="1" applyBorder="1" applyAlignment="1">
      <alignment/>
    </xf>
    <xf numFmtId="0" fontId="22" fillId="0" borderId="21" xfId="0" applyFont="1" applyBorder="1" applyAlignment="1">
      <alignment horizontal="left" wrapText="1"/>
    </xf>
    <xf numFmtId="0" fontId="3" fillId="0" borderId="21" xfId="0" applyFont="1" applyBorder="1" applyAlignment="1">
      <alignment horizontal="center" wrapText="1"/>
    </xf>
    <xf numFmtId="14" fontId="3" fillId="0" borderId="21" xfId="0" applyNumberFormat="1" applyFont="1" applyFill="1" applyBorder="1" applyAlignment="1">
      <alignment horizontal="right" wrapText="1"/>
    </xf>
    <xf numFmtId="165" fontId="3" fillId="0" borderId="21" xfId="0" applyNumberFormat="1" applyFont="1" applyFill="1" applyBorder="1" applyAlignment="1">
      <alignment/>
    </xf>
    <xf numFmtId="3" fontId="3" fillId="0" borderId="21" xfId="0" applyNumberFormat="1" applyFont="1" applyFill="1" applyBorder="1" applyAlignment="1">
      <alignment/>
    </xf>
    <xf numFmtId="2" fontId="3" fillId="0" borderId="26" xfId="58" applyNumberFormat="1" applyFont="1" applyBorder="1" applyAlignment="1">
      <alignment/>
    </xf>
    <xf numFmtId="3" fontId="3" fillId="0" borderId="13" xfId="0" applyNumberFormat="1" applyFont="1" applyBorder="1" applyAlignment="1">
      <alignment/>
    </xf>
    <xf numFmtId="164" fontId="2" fillId="33" borderId="0" xfId="0" applyNumberFormat="1" applyFont="1" applyFill="1" applyBorder="1" applyAlignment="1">
      <alignment/>
    </xf>
    <xf numFmtId="0" fontId="2" fillId="33" borderId="0" xfId="0" applyNumberFormat="1" applyFont="1" applyFill="1" applyBorder="1" applyAlignment="1">
      <alignment/>
    </xf>
    <xf numFmtId="0" fontId="22" fillId="0" borderId="25" xfId="0" applyFont="1" applyBorder="1" applyAlignment="1">
      <alignment horizontal="left" wrapText="1"/>
    </xf>
    <xf numFmtId="2" fontId="3" fillId="0" borderId="21" xfId="58" applyNumberFormat="1" applyFont="1" applyBorder="1" applyAlignment="1">
      <alignment/>
    </xf>
    <xf numFmtId="0" fontId="22" fillId="0" borderId="17" xfId="0" applyFont="1" applyBorder="1" applyAlignment="1">
      <alignment horizontal="left" wrapText="1"/>
    </xf>
    <xf numFmtId="14" fontId="3" fillId="0" borderId="16" xfId="0" applyNumberFormat="1" applyFont="1" applyFill="1" applyBorder="1" applyAlignment="1">
      <alignment horizontal="right" wrapText="1"/>
    </xf>
    <xf numFmtId="0" fontId="22" fillId="0" borderId="23" xfId="0" applyFont="1" applyBorder="1" applyAlignment="1">
      <alignment/>
    </xf>
    <xf numFmtId="0" fontId="22" fillId="0" borderId="27" xfId="0" applyFont="1" applyBorder="1" applyAlignment="1">
      <alignment/>
    </xf>
    <xf numFmtId="164" fontId="22" fillId="0" borderId="22" xfId="0" applyNumberFormat="1" applyFont="1" applyBorder="1" applyAlignment="1">
      <alignment/>
    </xf>
    <xf numFmtId="3" fontId="22" fillId="0" borderId="27" xfId="0" applyNumberFormat="1" applyFont="1" applyBorder="1" applyAlignment="1">
      <alignment/>
    </xf>
    <xf numFmtId="2" fontId="3" fillId="0" borderId="23" xfId="0" applyNumberFormat="1" applyFont="1" applyBorder="1" applyAlignment="1">
      <alignment/>
    </xf>
    <xf numFmtId="2" fontId="3" fillId="0" borderId="28" xfId="0" applyNumberFormat="1" applyFont="1" applyBorder="1" applyAlignment="1">
      <alignment/>
    </xf>
    <xf numFmtId="0" fontId="5" fillId="0" borderId="23" xfId="0" applyFont="1" applyBorder="1" applyAlignment="1">
      <alignment horizontal="center" wrapText="1"/>
    </xf>
    <xf numFmtId="0" fontId="5" fillId="0" borderId="28" xfId="0" applyFont="1" applyBorder="1" applyAlignment="1">
      <alignment horizontal="center" wrapText="1"/>
    </xf>
    <xf numFmtId="164" fontId="5" fillId="0" borderId="29" xfId="0" applyNumberFormat="1" applyFont="1" applyBorder="1" applyAlignment="1">
      <alignment/>
    </xf>
    <xf numFmtId="3" fontId="5" fillId="0" borderId="23" xfId="0" applyNumberFormat="1" applyFont="1" applyBorder="1" applyAlignment="1">
      <alignment/>
    </xf>
    <xf numFmtId="0" fontId="5" fillId="0" borderId="23" xfId="0" applyFont="1" applyBorder="1" applyAlignment="1">
      <alignment/>
    </xf>
    <xf numFmtId="0" fontId="5" fillId="0" borderId="28" xfId="0" applyFont="1" applyBorder="1" applyAlignment="1">
      <alignment/>
    </xf>
    <xf numFmtId="0" fontId="22" fillId="0" borderId="15" xfId="0" applyFont="1" applyFill="1" applyBorder="1" applyAlignment="1">
      <alignment horizontal="left" wrapText="1"/>
    </xf>
    <xf numFmtId="0" fontId="3" fillId="0" borderId="15" xfId="0" applyFont="1" applyBorder="1" applyAlignment="1">
      <alignment horizontal="center" wrapText="1"/>
    </xf>
    <xf numFmtId="14" fontId="3" fillId="0" borderId="15" xfId="0" applyNumberFormat="1" applyFont="1" applyBorder="1" applyAlignment="1">
      <alignment horizontal="right" wrapText="1"/>
    </xf>
    <xf numFmtId="164" fontId="3" fillId="0" borderId="10" xfId="0" applyNumberFormat="1" applyFont="1" applyBorder="1" applyAlignment="1">
      <alignment horizontal="right" wrapText="1"/>
    </xf>
    <xf numFmtId="2" fontId="2" fillId="0" borderId="10" xfId="0" applyNumberFormat="1" applyFont="1" applyBorder="1" applyAlignment="1">
      <alignment horizontal="right" wrapText="1"/>
    </xf>
    <xf numFmtId="2" fontId="2" fillId="0" borderId="10" xfId="0" applyNumberFormat="1" applyFont="1" applyBorder="1" applyAlignment="1">
      <alignment horizontal="right"/>
    </xf>
    <xf numFmtId="2" fontId="9" fillId="34" borderId="0" xfId="0" applyNumberFormat="1" applyFont="1" applyFill="1" applyAlignment="1">
      <alignment horizontal="right"/>
    </xf>
    <xf numFmtId="2" fontId="2" fillId="41" borderId="10" xfId="58" applyNumberFormat="1" applyFont="1" applyFill="1" applyBorder="1" applyAlignment="1">
      <alignment horizontal="right"/>
    </xf>
    <xf numFmtId="2" fontId="2" fillId="41" borderId="23" xfId="0" applyNumberFormat="1" applyFont="1" applyFill="1" applyBorder="1" applyAlignment="1">
      <alignment/>
    </xf>
    <xf numFmtId="0" fontId="22" fillId="41" borderId="22" xfId="0" applyFont="1" applyFill="1" applyBorder="1" applyAlignment="1">
      <alignment horizontal="center" wrapText="1"/>
    </xf>
    <xf numFmtId="0" fontId="3" fillId="41" borderId="23" xfId="0" applyFont="1" applyFill="1" applyBorder="1" applyAlignment="1">
      <alignment horizontal="center" wrapText="1"/>
    </xf>
    <xf numFmtId="14" fontId="3" fillId="41" borderId="23" xfId="0" applyNumberFormat="1" applyFont="1" applyFill="1" applyBorder="1" applyAlignment="1">
      <alignment horizontal="right" wrapText="1"/>
    </xf>
    <xf numFmtId="2" fontId="2" fillId="41" borderId="23" xfId="0" applyNumberFormat="1" applyFont="1" applyFill="1" applyBorder="1" applyAlignment="1">
      <alignment horizontal="right" wrapText="1"/>
    </xf>
    <xf numFmtId="164" fontId="27" fillId="41" borderId="23" xfId="0" applyNumberFormat="1" applyFont="1" applyFill="1" applyBorder="1" applyAlignment="1">
      <alignment horizontal="right"/>
    </xf>
    <xf numFmtId="0" fontId="27" fillId="41" borderId="23" xfId="0" applyNumberFormat="1" applyFont="1" applyFill="1" applyBorder="1" applyAlignment="1">
      <alignment horizontal="right"/>
    </xf>
    <xf numFmtId="165" fontId="27" fillId="41" borderId="22" xfId="0" applyNumberFormat="1" applyFont="1" applyFill="1" applyBorder="1" applyAlignment="1">
      <alignment/>
    </xf>
    <xf numFmtId="3" fontId="27" fillId="41" borderId="22" xfId="0" applyNumberFormat="1" applyFont="1" applyFill="1" applyBorder="1" applyAlignment="1">
      <alignment/>
    </xf>
    <xf numFmtId="0" fontId="9" fillId="42" borderId="0" xfId="0" applyNumberFormat="1" applyFont="1" applyFill="1" applyBorder="1" applyAlignment="1">
      <alignment horizontal="center" wrapText="1"/>
    </xf>
    <xf numFmtId="2" fontId="9" fillId="42" borderId="0" xfId="0" applyNumberFormat="1" applyFont="1" applyFill="1" applyBorder="1" applyAlignment="1">
      <alignment horizontal="center" wrapText="1"/>
    </xf>
    <xf numFmtId="2" fontId="2" fillId="42" borderId="0" xfId="0" applyNumberFormat="1" applyFont="1" applyFill="1" applyBorder="1" applyAlignment="1">
      <alignment horizontal="right"/>
    </xf>
    <xf numFmtId="3" fontId="2" fillId="35" borderId="13" xfId="0" applyNumberFormat="1" applyFont="1" applyFill="1" applyBorder="1" applyAlignment="1">
      <alignment/>
    </xf>
    <xf numFmtId="165" fontId="12" fillId="37" borderId="30" xfId="0" applyNumberFormat="1" applyFont="1" applyFill="1" applyBorder="1" applyAlignment="1">
      <alignment horizontal="right" wrapText="1"/>
    </xf>
    <xf numFmtId="3" fontId="12" fillId="37" borderId="25" xfId="0" applyNumberFormat="1" applyFont="1" applyFill="1" applyBorder="1" applyAlignment="1">
      <alignment horizontal="right" wrapText="1"/>
    </xf>
    <xf numFmtId="0" fontId="13" fillId="37" borderId="25" xfId="0" applyFont="1" applyFill="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2" xfId="0" applyNumberFormat="1" applyFont="1" applyBorder="1" applyAlignment="1">
      <alignment/>
    </xf>
    <xf numFmtId="4" fontId="3" fillId="0" borderId="10" xfId="0" applyNumberFormat="1" applyFont="1" applyBorder="1" applyAlignment="1">
      <alignment/>
    </xf>
    <xf numFmtId="2" fontId="28" fillId="0" borderId="10" xfId="0" applyNumberFormat="1" applyFont="1" applyBorder="1" applyAlignment="1">
      <alignment horizontal="right" wrapText="1"/>
    </xf>
    <xf numFmtId="4" fontId="28" fillId="0" borderId="10" xfId="0" applyNumberFormat="1" applyFont="1" applyBorder="1" applyAlignment="1">
      <alignment horizontal="right" wrapText="1"/>
    </xf>
    <xf numFmtId="2" fontId="2" fillId="41" borderId="0" xfId="0" applyNumberFormat="1" applyFont="1" applyFill="1" applyBorder="1" applyAlignment="1">
      <alignment horizontal="right" wrapText="1"/>
    </xf>
    <xf numFmtId="3" fontId="0" fillId="0" borderId="0" xfId="0" applyNumberFormat="1" applyFont="1" applyAlignment="1">
      <alignment/>
    </xf>
    <xf numFmtId="9" fontId="3" fillId="0" borderId="0" xfId="58" applyFont="1" applyAlignment="1">
      <alignment/>
    </xf>
    <xf numFmtId="10" fontId="3" fillId="0" borderId="0" xfId="58" applyNumberFormat="1" applyFont="1" applyAlignment="1">
      <alignment/>
    </xf>
    <xf numFmtId="0" fontId="0" fillId="0" borderId="0" xfId="55" applyFont="1">
      <alignment/>
      <protection/>
    </xf>
    <xf numFmtId="0" fontId="10" fillId="0" borderId="0" xfId="55" applyFont="1" applyAlignment="1">
      <alignment/>
      <protection/>
    </xf>
    <xf numFmtId="0" fontId="10" fillId="0" borderId="0" xfId="55" applyFont="1" applyFill="1" applyBorder="1" applyAlignment="1">
      <alignment/>
      <protection/>
    </xf>
    <xf numFmtId="3" fontId="3" fillId="0" borderId="0" xfId="55" applyNumberFormat="1" applyFont="1">
      <alignment/>
      <protection/>
    </xf>
    <xf numFmtId="165" fontId="0" fillId="0" borderId="0" xfId="55" applyNumberFormat="1" applyFont="1">
      <alignment/>
      <protection/>
    </xf>
    <xf numFmtId="0" fontId="0" fillId="0" borderId="0" xfId="55" applyFont="1" applyAlignment="1">
      <alignment horizontal="center"/>
      <protection/>
    </xf>
    <xf numFmtId="10" fontId="10" fillId="0" borderId="0" xfId="59" applyNumberFormat="1" applyFont="1" applyFill="1" applyBorder="1" applyAlignment="1">
      <alignment/>
    </xf>
    <xf numFmtId="10" fontId="3" fillId="0" borderId="0" xfId="59" applyNumberFormat="1" applyFont="1" applyFill="1" applyBorder="1" applyAlignment="1">
      <alignment/>
    </xf>
    <xf numFmtId="10" fontId="3" fillId="0" borderId="0" xfId="59" applyNumberFormat="1" applyFont="1" applyAlignment="1">
      <alignment/>
    </xf>
    <xf numFmtId="3" fontId="0" fillId="0" borderId="0" xfId="55" applyNumberFormat="1" applyFont="1">
      <alignment/>
      <protection/>
    </xf>
    <xf numFmtId="0" fontId="10" fillId="0" borderId="0" xfId="55" applyFont="1" applyBorder="1" applyAlignment="1">
      <alignment/>
      <protection/>
    </xf>
    <xf numFmtId="10" fontId="10" fillId="0" borderId="0" xfId="55" applyNumberFormat="1" applyFont="1" applyFill="1" applyBorder="1" applyAlignment="1">
      <alignment/>
      <protection/>
    </xf>
    <xf numFmtId="10" fontId="3" fillId="0" borderId="0" xfId="55" applyNumberFormat="1" applyFont="1" applyBorder="1">
      <alignment/>
      <protection/>
    </xf>
    <xf numFmtId="9" fontId="3" fillId="0" borderId="0" xfId="59" applyFont="1" applyAlignment="1">
      <alignment/>
    </xf>
    <xf numFmtId="10" fontId="3" fillId="0" borderId="0" xfId="55" applyNumberFormat="1" applyFont="1" applyFill="1" applyBorder="1">
      <alignment/>
      <protection/>
    </xf>
    <xf numFmtId="0" fontId="24" fillId="0" borderId="0" xfId="55" applyFont="1" applyFill="1" applyBorder="1" applyAlignment="1">
      <alignment horizontal="right"/>
      <protection/>
    </xf>
    <xf numFmtId="3" fontId="3" fillId="0" borderId="0" xfId="55" applyNumberFormat="1" applyFont="1" applyBorder="1">
      <alignment/>
      <protection/>
    </xf>
    <xf numFmtId="165" fontId="0" fillId="0" borderId="0" xfId="55" applyNumberFormat="1" applyFont="1" applyBorder="1">
      <alignment/>
      <protection/>
    </xf>
    <xf numFmtId="10" fontId="10" fillId="0" borderId="0" xfId="55" applyNumberFormat="1" applyFont="1" applyBorder="1">
      <alignment/>
      <protection/>
    </xf>
    <xf numFmtId="165" fontId="10" fillId="0" borderId="0" xfId="55" applyNumberFormat="1" applyFont="1" applyBorder="1">
      <alignment/>
      <protection/>
    </xf>
    <xf numFmtId="0" fontId="9" fillId="0" borderId="0" xfId="55" applyFont="1" applyFill="1" applyBorder="1" applyAlignment="1">
      <alignment horizontal="center"/>
      <protection/>
    </xf>
    <xf numFmtId="2" fontId="9" fillId="34" borderId="0" xfId="55" applyNumberFormat="1" applyFont="1" applyFill="1" applyAlignment="1">
      <alignment horizontal="right"/>
      <protection/>
    </xf>
    <xf numFmtId="3" fontId="2" fillId="0" borderId="0" xfId="55" applyNumberFormat="1" applyFont="1" applyAlignment="1">
      <alignment horizontal="center"/>
      <protection/>
    </xf>
    <xf numFmtId="165" fontId="9" fillId="0" borderId="0" xfId="55" applyNumberFormat="1" applyFont="1" applyAlignment="1">
      <alignment horizontal="center"/>
      <protection/>
    </xf>
    <xf numFmtId="0" fontId="9" fillId="0" borderId="0" xfId="55" applyFont="1" applyAlignment="1">
      <alignment horizontal="center"/>
      <protection/>
    </xf>
    <xf numFmtId="0" fontId="9" fillId="0" borderId="0" xfId="55" applyNumberFormat="1" applyFont="1" applyFill="1" applyBorder="1" applyAlignment="1">
      <alignment horizontal="center" wrapText="1"/>
      <protection/>
    </xf>
    <xf numFmtId="2" fontId="2" fillId="42" borderId="0" xfId="55" applyNumberFormat="1" applyFont="1" applyFill="1" applyBorder="1" applyAlignment="1">
      <alignment horizontal="right"/>
      <protection/>
    </xf>
    <xf numFmtId="0" fontId="9" fillId="0" borderId="0" xfId="55" applyNumberFormat="1" applyFont="1" applyBorder="1" applyAlignment="1">
      <alignment horizontal="center" wrapText="1"/>
      <protection/>
    </xf>
    <xf numFmtId="0" fontId="7" fillId="0" borderId="0" xfId="55" applyFont="1">
      <alignment/>
      <protection/>
    </xf>
    <xf numFmtId="0" fontId="25" fillId="0" borderId="0" xfId="55" applyFont="1" applyAlignment="1">
      <alignment/>
      <protection/>
    </xf>
    <xf numFmtId="0" fontId="9" fillId="0" borderId="0" xfId="55" applyNumberFormat="1" applyFont="1" applyFill="1" applyBorder="1" applyAlignment="1">
      <alignment wrapText="1"/>
      <protection/>
    </xf>
    <xf numFmtId="10" fontId="9" fillId="40" borderId="0" xfId="59" applyNumberFormat="1" applyFont="1" applyFill="1" applyAlignment="1">
      <alignment/>
    </xf>
    <xf numFmtId="3" fontId="9" fillId="40" borderId="0" xfId="55" applyNumberFormat="1" applyFont="1" applyFill="1" applyAlignment="1">
      <alignment/>
      <protection/>
    </xf>
    <xf numFmtId="10" fontId="9" fillId="40" borderId="0" xfId="59" applyNumberFormat="1" applyFont="1" applyFill="1" applyBorder="1" applyAlignment="1">
      <alignment horizontal="center" wrapText="1"/>
    </xf>
    <xf numFmtId="165" fontId="9" fillId="40" borderId="0" xfId="55" applyNumberFormat="1" applyFont="1" applyFill="1" applyBorder="1" applyAlignment="1">
      <alignment horizontal="center" wrapText="1"/>
      <protection/>
    </xf>
    <xf numFmtId="0" fontId="13" fillId="37" borderId="25" xfId="55" applyFont="1" applyFill="1" applyBorder="1" applyAlignment="1">
      <alignment horizontal="center" vertical="center" wrapText="1"/>
      <protection/>
    </xf>
    <xf numFmtId="3" fontId="12" fillId="37" borderId="25" xfId="55" applyNumberFormat="1" applyFont="1" applyFill="1" applyBorder="1" applyAlignment="1">
      <alignment horizontal="right" wrapText="1"/>
      <protection/>
    </xf>
    <xf numFmtId="165" fontId="12" fillId="37" borderId="30" xfId="55" applyNumberFormat="1" applyFont="1" applyFill="1" applyBorder="1" applyAlignment="1">
      <alignment horizontal="right" wrapText="1"/>
      <protection/>
    </xf>
    <xf numFmtId="0" fontId="9" fillId="0" borderId="0" xfId="55" applyFont="1" applyAlignment="1">
      <alignment/>
      <protection/>
    </xf>
    <xf numFmtId="2" fontId="9" fillId="0" borderId="0" xfId="55" applyNumberFormat="1" applyFont="1" applyFill="1" applyBorder="1" applyAlignment="1">
      <alignment horizontal="right"/>
      <protection/>
    </xf>
    <xf numFmtId="2" fontId="2" fillId="0" borderId="10" xfId="55" applyNumberFormat="1" applyFont="1" applyBorder="1" applyAlignment="1">
      <alignment horizontal="right"/>
      <protection/>
    </xf>
    <xf numFmtId="2" fontId="2" fillId="0" borderId="10" xfId="55" applyNumberFormat="1" applyFont="1" applyBorder="1" applyAlignment="1">
      <alignment horizontal="right" wrapText="1"/>
      <protection/>
    </xf>
    <xf numFmtId="4" fontId="28" fillId="0" borderId="10" xfId="55" applyNumberFormat="1" applyFont="1" applyBorder="1" applyAlignment="1">
      <alignment horizontal="right" wrapText="1"/>
      <protection/>
    </xf>
    <xf numFmtId="3" fontId="3" fillId="0" borderId="10" xfId="55" applyNumberFormat="1" applyFont="1" applyBorder="1" applyAlignment="1">
      <alignment horizontal="right" wrapText="1"/>
      <protection/>
    </xf>
    <xf numFmtId="165" fontId="3" fillId="0" borderId="10" xfId="55" applyNumberFormat="1" applyFont="1" applyBorder="1" applyAlignment="1">
      <alignment horizontal="right" wrapText="1"/>
      <protection/>
    </xf>
    <xf numFmtId="14" fontId="3" fillId="0" borderId="10" xfId="55" applyNumberFormat="1" applyFont="1" applyBorder="1" applyAlignment="1">
      <alignment horizontal="right" wrapText="1"/>
      <protection/>
    </xf>
    <xf numFmtId="0" fontId="3" fillId="0" borderId="10" xfId="55" applyFont="1" applyBorder="1" applyAlignment="1">
      <alignment horizontal="center" wrapText="1"/>
      <protection/>
    </xf>
    <xf numFmtId="0" fontId="18" fillId="0" borderId="15" xfId="55" applyFont="1" applyFill="1" applyBorder="1" applyAlignment="1">
      <alignment horizontal="left" wrapText="1"/>
      <protection/>
    </xf>
    <xf numFmtId="0" fontId="0" fillId="0" borderId="0" xfId="55" applyFont="1" applyBorder="1">
      <alignment/>
      <protection/>
    </xf>
    <xf numFmtId="0" fontId="26" fillId="0" borderId="0" xfId="55" applyFont="1" applyFill="1" applyBorder="1" applyAlignment="1">
      <alignment/>
      <protection/>
    </xf>
    <xf numFmtId="3" fontId="3" fillId="0" borderId="0" xfId="55" applyNumberFormat="1" applyFont="1" applyBorder="1" applyAlignment="1">
      <alignment/>
      <protection/>
    </xf>
    <xf numFmtId="165" fontId="3" fillId="0" borderId="0" xfId="55" applyNumberFormat="1" applyFont="1" applyBorder="1" applyAlignment="1">
      <alignment/>
      <protection/>
    </xf>
    <xf numFmtId="0" fontId="3" fillId="0" borderId="0" xfId="55" applyFont="1" applyBorder="1" applyAlignment="1">
      <alignment horizontal="center" wrapText="1"/>
      <protection/>
    </xf>
    <xf numFmtId="0" fontId="2" fillId="36" borderId="13" xfId="55" applyFont="1" applyFill="1" applyBorder="1" applyAlignment="1">
      <alignment horizontal="center" wrapText="1"/>
      <protection/>
    </xf>
    <xf numFmtId="0" fontId="11" fillId="0" borderId="0" xfId="55" applyFont="1" applyFill="1">
      <alignment/>
      <protection/>
    </xf>
    <xf numFmtId="0" fontId="11" fillId="0" borderId="0" xfId="55" applyFont="1" applyFill="1" applyBorder="1">
      <alignment/>
      <protection/>
    </xf>
    <xf numFmtId="0" fontId="9" fillId="0" borderId="0" xfId="55" applyFont="1" applyFill="1" applyAlignment="1">
      <alignment/>
      <protection/>
    </xf>
    <xf numFmtId="2" fontId="9" fillId="0" borderId="0" xfId="55" applyNumberFormat="1" applyFont="1" applyFill="1" applyBorder="1" applyAlignment="1">
      <alignment/>
      <protection/>
    </xf>
    <xf numFmtId="2" fontId="2" fillId="0" borderId="17" xfId="55" applyNumberFormat="1" applyFont="1" applyFill="1" applyBorder="1" applyAlignment="1">
      <alignment/>
      <protection/>
    </xf>
    <xf numFmtId="2" fontId="2" fillId="0" borderId="0" xfId="55" applyNumberFormat="1" applyFont="1" applyFill="1" applyBorder="1" applyAlignment="1">
      <alignment/>
      <protection/>
    </xf>
    <xf numFmtId="3" fontId="2" fillId="0" borderId="0" xfId="55" applyNumberFormat="1" applyFont="1" applyFill="1" applyBorder="1" applyAlignment="1">
      <alignment/>
      <protection/>
    </xf>
    <xf numFmtId="165" fontId="2" fillId="0" borderId="0" xfId="55" applyNumberFormat="1" applyFont="1" applyFill="1" applyBorder="1" applyAlignment="1">
      <alignment/>
      <protection/>
    </xf>
    <xf numFmtId="0" fontId="2" fillId="0" borderId="0" xfId="55" applyFont="1" applyFill="1" applyBorder="1" applyAlignment="1">
      <alignment horizontal="left" wrapText="1"/>
      <protection/>
    </xf>
    <xf numFmtId="0" fontId="2" fillId="0" borderId="16" xfId="55" applyFont="1" applyFill="1" applyBorder="1" applyAlignment="1">
      <alignment horizontal="left" wrapText="1"/>
      <protection/>
    </xf>
    <xf numFmtId="0" fontId="11" fillId="0" borderId="0" xfId="55" applyFont="1">
      <alignment/>
      <protection/>
    </xf>
    <xf numFmtId="0" fontId="11" fillId="0" borderId="0" xfId="55" applyFont="1" applyBorder="1">
      <alignment/>
      <protection/>
    </xf>
    <xf numFmtId="3" fontId="2" fillId="35" borderId="13" xfId="55" applyNumberFormat="1" applyFont="1" applyFill="1" applyBorder="1" applyAlignment="1">
      <alignment/>
      <protection/>
    </xf>
    <xf numFmtId="3" fontId="2" fillId="35" borderId="10" xfId="55" applyNumberFormat="1" applyFont="1" applyFill="1" applyBorder="1" applyAlignment="1">
      <alignment/>
      <protection/>
    </xf>
    <xf numFmtId="165" fontId="2" fillId="35" borderId="10" xfId="55" applyNumberFormat="1" applyFont="1" applyFill="1" applyBorder="1" applyAlignment="1">
      <alignment/>
      <protection/>
    </xf>
    <xf numFmtId="2" fontId="9" fillId="0" borderId="0" xfId="59" applyNumberFormat="1" applyFont="1" applyFill="1" applyBorder="1" applyAlignment="1">
      <alignment/>
    </xf>
    <xf numFmtId="2" fontId="2" fillId="41" borderId="10" xfId="59" applyNumberFormat="1" applyFont="1" applyFill="1" applyBorder="1" applyAlignment="1">
      <alignment horizontal="right"/>
    </xf>
    <xf numFmtId="3" fontId="2" fillId="33" borderId="10" xfId="55" applyNumberFormat="1" applyFont="1" applyFill="1" applyBorder="1" applyAlignment="1">
      <alignment/>
      <protection/>
    </xf>
    <xf numFmtId="165" fontId="2" fillId="33" borderId="10" xfId="55" applyNumberFormat="1" applyFont="1" applyFill="1" applyBorder="1" applyAlignment="1">
      <alignment/>
      <protection/>
    </xf>
    <xf numFmtId="0" fontId="2" fillId="33" borderId="10" xfId="55" applyFont="1" applyFill="1" applyBorder="1" applyAlignment="1">
      <alignment/>
      <protection/>
    </xf>
    <xf numFmtId="0" fontId="2" fillId="33" borderId="10" xfId="55" applyFont="1" applyFill="1" applyBorder="1" applyAlignment="1">
      <alignment horizontal="left" wrapText="1"/>
      <protection/>
    </xf>
    <xf numFmtId="0" fontId="0" fillId="0" borderId="0" xfId="55" applyFont="1" applyFill="1">
      <alignment/>
      <protection/>
    </xf>
    <xf numFmtId="2" fontId="9" fillId="0" borderId="0" xfId="59" applyNumberFormat="1" applyFont="1" applyFill="1" applyBorder="1" applyAlignment="1">
      <alignment horizontal="right"/>
    </xf>
    <xf numFmtId="2" fontId="3" fillId="0" borderId="17" xfId="59" applyNumberFormat="1" applyFont="1" applyFill="1" applyBorder="1" applyAlignment="1">
      <alignment horizontal="right"/>
    </xf>
    <xf numFmtId="2" fontId="3" fillId="0" borderId="0" xfId="59" applyNumberFormat="1" applyFont="1" applyFill="1" applyBorder="1" applyAlignment="1">
      <alignment horizontal="right"/>
    </xf>
    <xf numFmtId="14" fontId="3" fillId="0" borderId="0" xfId="55" applyNumberFormat="1" applyFont="1" applyFill="1" applyBorder="1" applyAlignment="1">
      <alignment horizontal="right" wrapText="1"/>
      <protection/>
    </xf>
    <xf numFmtId="0" fontId="3" fillId="0" borderId="0" xfId="55" applyFont="1" applyFill="1" applyBorder="1" applyAlignment="1">
      <alignment horizontal="center" wrapText="1"/>
      <protection/>
    </xf>
    <xf numFmtId="0" fontId="3" fillId="0" borderId="16" xfId="55" applyFont="1" applyFill="1" applyBorder="1" applyAlignment="1">
      <alignment horizontal="left" wrapText="1"/>
      <protection/>
    </xf>
    <xf numFmtId="9" fontId="9" fillId="40" borderId="0" xfId="59" applyFont="1" applyFill="1" applyAlignment="1">
      <alignment/>
    </xf>
    <xf numFmtId="2" fontId="9" fillId="40" borderId="0" xfId="59" applyNumberFormat="1" applyFont="1" applyFill="1" applyBorder="1" applyAlignment="1">
      <alignment horizontal="right"/>
    </xf>
    <xf numFmtId="2" fontId="2" fillId="40" borderId="0" xfId="59" applyNumberFormat="1" applyFont="1" applyFill="1" applyBorder="1" applyAlignment="1">
      <alignment horizontal="right"/>
    </xf>
    <xf numFmtId="14" fontId="3" fillId="33" borderId="10" xfId="55" applyNumberFormat="1" applyFont="1" applyFill="1" applyBorder="1" applyAlignment="1">
      <alignment horizontal="right" wrapText="1"/>
      <protection/>
    </xf>
    <xf numFmtId="0" fontId="3" fillId="33" borderId="10" xfId="55" applyFont="1" applyFill="1" applyBorder="1" applyAlignment="1">
      <alignment horizontal="center" wrapText="1"/>
      <protection/>
    </xf>
    <xf numFmtId="0" fontId="2" fillId="33" borderId="10" xfId="55" applyFont="1" applyFill="1" applyBorder="1" applyAlignment="1">
      <alignment horizontal="center" wrapText="1"/>
      <protection/>
    </xf>
    <xf numFmtId="0" fontId="2" fillId="33" borderId="10" xfId="55" applyFont="1" applyFill="1" applyBorder="1" applyAlignment="1">
      <alignment horizontal="right" wrapText="1"/>
      <protection/>
    </xf>
    <xf numFmtId="2" fontId="3" fillId="0" borderId="10" xfId="59" applyNumberFormat="1" applyFont="1" applyFill="1" applyBorder="1" applyAlignment="1">
      <alignment horizontal="right"/>
    </xf>
    <xf numFmtId="4" fontId="3" fillId="0" borderId="10" xfId="55" applyNumberFormat="1" applyFont="1" applyBorder="1" applyAlignment="1">
      <alignment/>
      <protection/>
    </xf>
    <xf numFmtId="3" fontId="3" fillId="0" borderId="10" xfId="55" applyNumberFormat="1" applyFont="1" applyBorder="1" applyAlignment="1">
      <alignment/>
      <protection/>
    </xf>
    <xf numFmtId="165" fontId="3" fillId="0" borderId="10" xfId="55" applyNumberFormat="1" applyFont="1" applyBorder="1" applyAlignment="1">
      <alignment/>
      <protection/>
    </xf>
    <xf numFmtId="14" fontId="3" fillId="0" borderId="10" xfId="55" applyNumberFormat="1" applyFont="1" applyFill="1" applyBorder="1" applyAlignment="1">
      <alignment horizontal="right" wrapText="1"/>
      <protection/>
    </xf>
    <xf numFmtId="0" fontId="18" fillId="0" borderId="10" xfId="55" applyFont="1" applyBorder="1" applyAlignment="1">
      <alignment horizontal="left" wrapText="1"/>
      <protection/>
    </xf>
    <xf numFmtId="2" fontId="3" fillId="0" borderId="10" xfId="59" applyNumberFormat="1" applyFont="1" applyBorder="1" applyAlignment="1">
      <alignment/>
    </xf>
    <xf numFmtId="2" fontId="3" fillId="0" borderId="10" xfId="59" applyNumberFormat="1" applyFont="1" applyBorder="1" applyAlignment="1">
      <alignment horizontal="right"/>
    </xf>
    <xf numFmtId="4" fontId="3" fillId="0" borderId="10" xfId="55" applyNumberFormat="1" applyFont="1" applyFill="1" applyBorder="1">
      <alignment/>
      <protection/>
    </xf>
    <xf numFmtId="3" fontId="3" fillId="0" borderId="10" xfId="55" applyNumberFormat="1" applyFont="1" applyFill="1" applyBorder="1">
      <alignment/>
      <protection/>
    </xf>
    <xf numFmtId="165" fontId="3" fillId="0" borderId="10" xfId="55" applyNumberFormat="1" applyFont="1" applyFill="1" applyBorder="1">
      <alignment/>
      <protection/>
    </xf>
    <xf numFmtId="2" fontId="3" fillId="0" borderId="17" xfId="55" applyNumberFormat="1" applyFont="1" applyFill="1" applyBorder="1" applyAlignment="1">
      <alignment horizontal="right"/>
      <protection/>
    </xf>
    <xf numFmtId="2" fontId="3" fillId="0" borderId="0" xfId="55" applyNumberFormat="1" applyFont="1" applyFill="1" applyBorder="1" applyAlignment="1">
      <alignment horizontal="right"/>
      <protection/>
    </xf>
    <xf numFmtId="9" fontId="9" fillId="40" borderId="0" xfId="59" applyFont="1" applyFill="1" applyBorder="1" applyAlignment="1">
      <alignment horizontal="right"/>
    </xf>
    <xf numFmtId="2" fontId="9" fillId="40" borderId="0" xfId="55" applyNumberFormat="1" applyFont="1" applyFill="1" applyBorder="1" applyAlignment="1">
      <alignment horizontal="right"/>
      <protection/>
    </xf>
    <xf numFmtId="2" fontId="2" fillId="40" borderId="0" xfId="55" applyNumberFormat="1" applyFont="1" applyFill="1" applyBorder="1" applyAlignment="1">
      <alignment horizontal="right"/>
      <protection/>
    </xf>
    <xf numFmtId="14" fontId="2" fillId="33" borderId="10" xfId="55" applyNumberFormat="1" applyFont="1" applyFill="1" applyBorder="1" applyAlignment="1">
      <alignment horizontal="right" wrapText="1"/>
      <protection/>
    </xf>
    <xf numFmtId="2" fontId="3" fillId="0" borderId="10" xfId="55" applyNumberFormat="1" applyFont="1" applyBorder="1" applyAlignment="1">
      <alignment horizontal="right"/>
      <protection/>
    </xf>
    <xf numFmtId="4" fontId="3" fillId="0" borderId="10" xfId="55" applyNumberFormat="1" applyFont="1" applyFill="1" applyBorder="1" applyAlignment="1">
      <alignment horizontal="right"/>
      <protection/>
    </xf>
    <xf numFmtId="3" fontId="3" fillId="0" borderId="10" xfId="55" applyNumberFormat="1" applyFont="1" applyFill="1" applyBorder="1" applyAlignment="1">
      <alignment horizontal="right"/>
      <protection/>
    </xf>
    <xf numFmtId="165" fontId="3" fillId="0" borderId="10" xfId="55" applyNumberFormat="1" applyFont="1" applyFill="1" applyBorder="1" applyAlignment="1">
      <alignment horizontal="right"/>
      <protection/>
    </xf>
    <xf numFmtId="0" fontId="18" fillId="0" borderId="10" xfId="55" applyFont="1" applyFill="1" applyBorder="1" applyAlignment="1">
      <alignment horizontal="left" wrapText="1"/>
      <protection/>
    </xf>
    <xf numFmtId="0" fontId="3" fillId="0" borderId="10" xfId="55" applyFont="1" applyFill="1" applyBorder="1" applyAlignment="1">
      <alignment horizontal="right"/>
      <protection/>
    </xf>
    <xf numFmtId="2" fontId="3" fillId="0" borderId="10" xfId="55" applyNumberFormat="1" applyFont="1" applyFill="1" applyBorder="1" applyAlignment="1">
      <alignment horizontal="right"/>
      <protection/>
    </xf>
    <xf numFmtId="14" fontId="3" fillId="0" borderId="10" xfId="55" applyNumberFormat="1" applyFont="1" applyFill="1" applyBorder="1" applyAlignment="1">
      <alignment horizontal="right"/>
      <protection/>
    </xf>
    <xf numFmtId="0" fontId="3" fillId="0" borderId="10" xfId="55" applyFont="1" applyFill="1" applyBorder="1" applyAlignment="1">
      <alignment horizontal="center" wrapText="1"/>
      <protection/>
    </xf>
    <xf numFmtId="0" fontId="18" fillId="0" borderId="10" xfId="55" applyFont="1" applyFill="1" applyBorder="1" applyAlignment="1">
      <alignment wrapText="1"/>
      <protection/>
    </xf>
    <xf numFmtId="2" fontId="9" fillId="0" borderId="0" xfId="55" applyNumberFormat="1" applyFont="1" applyFill="1" applyBorder="1" applyAlignment="1">
      <alignment horizontal="right" wrapText="1"/>
      <protection/>
    </xf>
    <xf numFmtId="2" fontId="3" fillId="0" borderId="10" xfId="55" applyNumberFormat="1" applyFont="1" applyFill="1" applyBorder="1" applyAlignment="1">
      <alignment horizontal="right" wrapText="1"/>
      <protection/>
    </xf>
    <xf numFmtId="49" fontId="3" fillId="0" borderId="10" xfId="55" applyNumberFormat="1" applyFont="1" applyFill="1" applyBorder="1" applyAlignment="1">
      <alignment horizontal="right" wrapText="1"/>
      <protection/>
    </xf>
    <xf numFmtId="4" fontId="3" fillId="0" borderId="10" xfId="55" applyNumberFormat="1" applyFont="1" applyFill="1" applyBorder="1" applyAlignment="1">
      <alignment/>
      <protection/>
    </xf>
    <xf numFmtId="3" fontId="3" fillId="0" borderId="10" xfId="55" applyNumberFormat="1" applyFont="1" applyFill="1" applyBorder="1" applyAlignment="1">
      <alignment/>
      <protection/>
    </xf>
    <xf numFmtId="165" fontId="3" fillId="0" borderId="10" xfId="55" applyNumberFormat="1" applyFont="1" applyFill="1" applyBorder="1" applyAlignment="1">
      <alignment/>
      <protection/>
    </xf>
    <xf numFmtId="3" fontId="2" fillId="0" borderId="0" xfId="59" applyNumberFormat="1" applyFont="1" applyFill="1" applyBorder="1" applyAlignment="1">
      <alignment/>
    </xf>
    <xf numFmtId="165" fontId="2" fillId="0" borderId="0" xfId="59" applyNumberFormat="1" applyFont="1" applyFill="1" applyBorder="1" applyAlignment="1">
      <alignment/>
    </xf>
    <xf numFmtId="9" fontId="9" fillId="40" borderId="0" xfId="59" applyNumberFormat="1" applyFont="1" applyFill="1" applyBorder="1" applyAlignment="1">
      <alignment horizontal="right" wrapText="1"/>
    </xf>
    <xf numFmtId="3" fontId="2" fillId="33" borderId="10" xfId="59" applyNumberFormat="1" applyFont="1" applyFill="1" applyBorder="1" applyAlignment="1">
      <alignment/>
    </xf>
    <xf numFmtId="165" fontId="2" fillId="33" borderId="10" xfId="59" applyNumberFormat="1" applyFont="1" applyFill="1" applyBorder="1" applyAlignment="1">
      <alignment/>
    </xf>
    <xf numFmtId="14" fontId="3" fillId="0" borderId="10" xfId="55" applyNumberFormat="1" applyFont="1" applyFill="1" applyBorder="1" applyAlignment="1">
      <alignment/>
      <protection/>
    </xf>
    <xf numFmtId="0" fontId="3" fillId="0" borderId="10" xfId="55" applyFont="1" applyBorder="1" applyAlignment="1">
      <alignment horizontal="center"/>
      <protection/>
    </xf>
    <xf numFmtId="3" fontId="2" fillId="0" borderId="0" xfId="55" applyNumberFormat="1" applyFont="1" applyFill="1" applyBorder="1" applyAlignment="1">
      <alignment horizontal="right"/>
      <protection/>
    </xf>
    <xf numFmtId="165" fontId="2" fillId="0" borderId="0" xfId="55" applyNumberFormat="1" applyFont="1" applyFill="1" applyBorder="1" applyAlignment="1">
      <alignment horizontal="right"/>
      <protection/>
    </xf>
    <xf numFmtId="14" fontId="2" fillId="0" borderId="0" xfId="55" applyNumberFormat="1" applyFont="1" applyFill="1" applyBorder="1" applyAlignment="1">
      <alignment horizontal="right" wrapText="1"/>
      <protection/>
    </xf>
    <xf numFmtId="0" fontId="2" fillId="0" borderId="0" xfId="55" applyFont="1" applyFill="1" applyBorder="1" applyAlignment="1">
      <alignment horizontal="center" wrapText="1"/>
      <protection/>
    </xf>
    <xf numFmtId="0" fontId="17" fillId="0" borderId="16" xfId="55" applyFont="1" applyFill="1" applyBorder="1" applyAlignment="1">
      <alignment horizontal="left" wrapText="1"/>
      <protection/>
    </xf>
    <xf numFmtId="2" fontId="9" fillId="40" borderId="0" xfId="55" applyNumberFormat="1" applyFont="1" applyFill="1" applyBorder="1" applyAlignment="1">
      <alignment horizontal="right" wrapText="1"/>
      <protection/>
    </xf>
    <xf numFmtId="2" fontId="2" fillId="41" borderId="0" xfId="55" applyNumberFormat="1" applyFont="1" applyFill="1" applyBorder="1" applyAlignment="1">
      <alignment horizontal="right" wrapText="1"/>
      <protection/>
    </xf>
    <xf numFmtId="3" fontId="2" fillId="34" borderId="10" xfId="55" applyNumberFormat="1" applyFont="1" applyFill="1" applyBorder="1" applyAlignment="1">
      <alignment horizontal="right"/>
      <protection/>
    </xf>
    <xf numFmtId="165" fontId="2" fillId="34" borderId="10" xfId="55" applyNumberFormat="1" applyFont="1" applyFill="1" applyBorder="1" applyAlignment="1">
      <alignment horizontal="right"/>
      <protection/>
    </xf>
    <xf numFmtId="14" fontId="2" fillId="34" borderId="10" xfId="55" applyNumberFormat="1" applyFont="1" applyFill="1" applyBorder="1" applyAlignment="1">
      <alignment horizontal="right" wrapText="1"/>
      <protection/>
    </xf>
    <xf numFmtId="0" fontId="2" fillId="34" borderId="10" xfId="55" applyFont="1" applyFill="1" applyBorder="1" applyAlignment="1">
      <alignment horizontal="center" wrapText="1"/>
      <protection/>
    </xf>
    <xf numFmtId="0" fontId="2" fillId="34" borderId="10" xfId="55" applyFont="1" applyFill="1" applyBorder="1" applyAlignment="1">
      <alignment horizontal="left" wrapText="1"/>
      <protection/>
    </xf>
    <xf numFmtId="2" fontId="10" fillId="0" borderId="0" xfId="59" applyNumberFormat="1" applyFont="1" applyFill="1" applyBorder="1" applyAlignment="1">
      <alignment horizontal="right"/>
    </xf>
    <xf numFmtId="2" fontId="3" fillId="0" borderId="11" xfId="59" applyNumberFormat="1" applyFont="1" applyFill="1" applyBorder="1" applyAlignment="1">
      <alignment horizontal="right"/>
    </xf>
    <xf numFmtId="2" fontId="3" fillId="0" borderId="11" xfId="59" applyNumberFormat="1" applyFont="1" applyBorder="1" applyAlignment="1">
      <alignment horizontal="right"/>
    </xf>
    <xf numFmtId="4" fontId="3" fillId="0" borderId="12" xfId="55" applyNumberFormat="1" applyFont="1" applyBorder="1" applyAlignment="1">
      <alignment/>
      <protection/>
    </xf>
    <xf numFmtId="3" fontId="3" fillId="0" borderId="12" xfId="55" applyNumberFormat="1" applyFont="1" applyBorder="1" applyAlignment="1">
      <alignment/>
      <protection/>
    </xf>
    <xf numFmtId="165" fontId="3" fillId="0" borderId="11" xfId="55" applyNumberFormat="1" applyFont="1" applyBorder="1" applyAlignment="1">
      <alignment/>
      <protection/>
    </xf>
    <xf numFmtId="14" fontId="3" fillId="0" borderId="11" xfId="55" applyNumberFormat="1" applyFont="1" applyFill="1" applyBorder="1" applyAlignment="1">
      <alignment horizontal="right" wrapText="1"/>
      <protection/>
    </xf>
    <xf numFmtId="0" fontId="3" fillId="0" borderId="11" xfId="55" applyFont="1" applyBorder="1" applyAlignment="1">
      <alignment horizontal="center" wrapText="1"/>
      <protection/>
    </xf>
    <xf numFmtId="0" fontId="18" fillId="0" borderId="11" xfId="55" applyFont="1" applyBorder="1" applyAlignment="1">
      <alignment wrapText="1"/>
      <protection/>
    </xf>
    <xf numFmtId="2" fontId="10" fillId="0" borderId="0" xfId="55" applyNumberFormat="1" applyFont="1" applyFill="1" applyBorder="1" applyAlignment="1">
      <alignment horizontal="right" wrapText="1"/>
      <protection/>
    </xf>
    <xf numFmtId="2" fontId="10" fillId="0" borderId="0" xfId="59" applyNumberFormat="1" applyFont="1" applyFill="1" applyBorder="1" applyAlignment="1">
      <alignment/>
    </xf>
    <xf numFmtId="0" fontId="18" fillId="0" borderId="10" xfId="55" applyFont="1" applyBorder="1" applyAlignment="1">
      <alignment wrapText="1"/>
      <protection/>
    </xf>
    <xf numFmtId="0" fontId="9" fillId="0" borderId="0" xfId="55" applyFont="1" applyFill="1" applyBorder="1" applyAlignment="1">
      <alignment horizontal="center" wrapText="1"/>
      <protection/>
    </xf>
    <xf numFmtId="0" fontId="2" fillId="0" borderId="10" xfId="55" applyFont="1" applyBorder="1" applyAlignment="1">
      <alignment horizontal="center" vertical="center" wrapText="1"/>
      <protection/>
    </xf>
    <xf numFmtId="4" fontId="2" fillId="0" borderId="10" xfId="55" applyNumberFormat="1" applyFont="1" applyBorder="1" applyAlignment="1">
      <alignment horizontal="center" vertical="center"/>
      <protection/>
    </xf>
    <xf numFmtId="0" fontId="2" fillId="0" borderId="10" xfId="55" applyFont="1" applyBorder="1" applyAlignment="1">
      <alignment horizontal="center" vertical="center"/>
      <protection/>
    </xf>
    <xf numFmtId="4" fontId="2" fillId="0" borderId="10" xfId="55" applyNumberFormat="1" applyFont="1" applyBorder="1" applyAlignment="1">
      <alignment horizontal="center" vertical="center" wrapText="1"/>
      <protection/>
    </xf>
    <xf numFmtId="0" fontId="6" fillId="0" borderId="0" xfId="55" applyFont="1">
      <alignment/>
      <protection/>
    </xf>
    <xf numFmtId="0" fontId="23" fillId="0" borderId="0" xfId="55" applyFont="1" applyAlignment="1">
      <alignment/>
      <protection/>
    </xf>
    <xf numFmtId="0" fontId="8" fillId="0" borderId="0" xfId="55" applyFont="1" applyFill="1" applyBorder="1" applyAlignment="1">
      <alignment horizontal="center"/>
      <protection/>
    </xf>
    <xf numFmtId="4" fontId="3" fillId="0" borderId="10" xfId="0" applyNumberFormat="1" applyFont="1" applyFill="1" applyBorder="1" applyAlignment="1">
      <alignment horizontal="right" wrapText="1"/>
    </xf>
    <xf numFmtId="4" fontId="3" fillId="0" borderId="10" xfId="58" applyNumberFormat="1" applyFont="1" applyBorder="1" applyAlignment="1">
      <alignment/>
    </xf>
    <xf numFmtId="4" fontId="3" fillId="0" borderId="10" xfId="58" applyNumberFormat="1" applyFont="1" applyFill="1" applyBorder="1" applyAlignment="1">
      <alignment horizontal="right"/>
    </xf>
    <xf numFmtId="4" fontId="3" fillId="0" borderId="11" xfId="58" applyNumberFormat="1" applyFont="1" applyBorder="1" applyAlignment="1">
      <alignment horizontal="right"/>
    </xf>
    <xf numFmtId="4" fontId="3" fillId="0" borderId="11" xfId="58" applyNumberFormat="1" applyFont="1" applyFill="1" applyBorder="1" applyAlignment="1">
      <alignment horizontal="right"/>
    </xf>
    <xf numFmtId="4" fontId="2" fillId="41" borderId="0" xfId="0" applyNumberFormat="1" applyFont="1" applyFill="1" applyBorder="1" applyAlignment="1">
      <alignment horizontal="right" wrapText="1"/>
    </xf>
    <xf numFmtId="4" fontId="3" fillId="0" borderId="10" xfId="0" applyNumberFormat="1" applyFont="1" applyBorder="1" applyAlignment="1">
      <alignment horizontal="right"/>
    </xf>
    <xf numFmtId="4" fontId="3" fillId="0" borderId="10" xfId="58" applyNumberFormat="1" applyFont="1" applyBorder="1" applyAlignment="1">
      <alignment horizontal="right"/>
    </xf>
    <xf numFmtId="4" fontId="2" fillId="40"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40"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41" borderId="10" xfId="58" applyNumberFormat="1" applyFont="1" applyFill="1" applyBorder="1" applyAlignment="1">
      <alignment horizontal="right"/>
    </xf>
    <xf numFmtId="4" fontId="2" fillId="35" borderId="13" xfId="0" applyNumberFormat="1" applyFont="1" applyFill="1" applyBorder="1" applyAlignment="1">
      <alignmen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2" fillId="37" borderId="25" xfId="0" applyNumberFormat="1" applyFont="1" applyFill="1" applyBorder="1" applyAlignment="1">
      <alignment horizontal="right" wrapText="1"/>
    </xf>
    <xf numFmtId="4" fontId="13" fillId="37" borderId="25" xfId="0" applyNumberFormat="1" applyFont="1" applyFill="1" applyBorder="1" applyAlignment="1">
      <alignment horizontal="center" vertical="center" wrapText="1"/>
    </xf>
    <xf numFmtId="4" fontId="2" fillId="42" borderId="0" xfId="0" applyNumberFormat="1" applyFont="1" applyFill="1" applyBorder="1" applyAlignment="1">
      <alignment horizontal="right"/>
    </xf>
    <xf numFmtId="4" fontId="9" fillId="34" borderId="0" xfId="0" applyNumberFormat="1" applyFont="1" applyFill="1" applyAlignment="1">
      <alignment horizontal="right"/>
    </xf>
    <xf numFmtId="0" fontId="0" fillId="0" borderId="0" xfId="0" applyFont="1" applyAlignment="1">
      <alignment/>
    </xf>
    <xf numFmtId="0" fontId="0" fillId="0" borderId="0" xfId="55" applyFont="1">
      <alignment/>
      <protection/>
    </xf>
    <xf numFmtId="0" fontId="21" fillId="0" borderId="10" xfId="0" applyFont="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xf>
    <xf numFmtId="0" fontId="2" fillId="0" borderId="24" xfId="0" applyNumberFormat="1" applyFont="1" applyBorder="1" applyAlignment="1">
      <alignment horizontal="center" wrapText="1"/>
    </xf>
    <xf numFmtId="0" fontId="2" fillId="0" borderId="0" xfId="0" applyFont="1" applyAlignment="1">
      <alignment horizontal="center"/>
    </xf>
    <xf numFmtId="0" fontId="3" fillId="0" borderId="21" xfId="0" applyFont="1" applyBorder="1" applyAlignment="1">
      <alignment horizontal="center"/>
    </xf>
    <xf numFmtId="0" fontId="3" fillId="0" borderId="26" xfId="0" applyFont="1" applyBorder="1" applyAlignment="1">
      <alignment horizontal="center"/>
    </xf>
    <xf numFmtId="0" fontId="22" fillId="0" borderId="31" xfId="0" applyFont="1" applyBorder="1" applyAlignment="1">
      <alignment horizontal="left" wrapText="1"/>
    </xf>
    <xf numFmtId="0" fontId="22" fillId="0" borderId="32" xfId="0" applyFont="1" applyBorder="1" applyAlignment="1">
      <alignment horizontal="left" wrapText="1"/>
    </xf>
    <xf numFmtId="0" fontId="22" fillId="0" borderId="33" xfId="0" applyFont="1" applyBorder="1" applyAlignment="1">
      <alignment horizontal="left" wrapText="1"/>
    </xf>
    <xf numFmtId="0" fontId="20" fillId="0" borderId="31" xfId="0" applyFont="1" applyBorder="1" applyAlignment="1">
      <alignment horizontal="left" wrapText="1"/>
    </xf>
    <xf numFmtId="0" fontId="20" fillId="0" borderId="32" xfId="0" applyFont="1" applyBorder="1" applyAlignment="1">
      <alignment horizontal="left" wrapText="1"/>
    </xf>
    <xf numFmtId="0" fontId="20" fillId="0" borderId="33" xfId="0" applyFont="1" applyBorder="1" applyAlignment="1">
      <alignment horizontal="left" wrapText="1"/>
    </xf>
    <xf numFmtId="0" fontId="16" fillId="37" borderId="10" xfId="0" applyFont="1" applyFill="1" applyBorder="1" applyAlignment="1">
      <alignment horizontal="center"/>
    </xf>
    <xf numFmtId="0" fontId="2" fillId="0" borderId="10" xfId="0" applyFont="1" applyBorder="1" applyAlignment="1">
      <alignment horizontal="center" vertical="center"/>
    </xf>
    <xf numFmtId="165"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6" xfId="0" applyFont="1" applyFill="1" applyBorder="1" applyAlignment="1">
      <alignment horizontal="center" wrapText="1"/>
    </xf>
    <xf numFmtId="0" fontId="9" fillId="0" borderId="17" xfId="0" applyFont="1" applyFill="1" applyBorder="1" applyAlignment="1">
      <alignment horizontal="center" wrapText="1"/>
    </xf>
    <xf numFmtId="0" fontId="0" fillId="0" borderId="0" xfId="0" applyAlignment="1">
      <alignment/>
    </xf>
    <xf numFmtId="3" fontId="2" fillId="0" borderId="34" xfId="0" applyNumberFormat="1" applyFont="1" applyBorder="1" applyAlignment="1">
      <alignment horizontal="center" wrapText="1"/>
    </xf>
    <xf numFmtId="0" fontId="0" fillId="0" borderId="34" xfId="0" applyBorder="1" applyAlignment="1">
      <alignment/>
    </xf>
    <xf numFmtId="0" fontId="2" fillId="35" borderId="13" xfId="0" applyFont="1" applyFill="1" applyBorder="1" applyAlignment="1">
      <alignment horizontal="center" vertical="center" wrapText="1"/>
    </xf>
    <xf numFmtId="0" fontId="0" fillId="35" borderId="35" xfId="0" applyFill="1" applyBorder="1" applyAlignment="1">
      <alignment horizontal="center" vertical="center" wrapText="1"/>
    </xf>
    <xf numFmtId="0" fontId="0" fillId="35" borderId="36" xfId="0" applyFill="1" applyBorder="1" applyAlignment="1">
      <alignment horizontal="center" vertical="center" wrapText="1"/>
    </xf>
    <xf numFmtId="2" fontId="2" fillId="34" borderId="13" xfId="0" applyNumberFormat="1" applyFont="1" applyFill="1" applyBorder="1" applyAlignment="1">
      <alignment horizontal="right" wrapText="1"/>
    </xf>
    <xf numFmtId="0" fontId="0" fillId="0" borderId="35" xfId="0" applyBorder="1" applyAlignment="1">
      <alignment horizontal="right" wrapText="1"/>
    </xf>
    <xf numFmtId="0" fontId="0" fillId="0" borderId="36" xfId="0" applyBorder="1" applyAlignment="1">
      <alignment horizontal="right" wrapText="1"/>
    </xf>
    <xf numFmtId="2" fontId="2" fillId="35" borderId="13" xfId="0" applyNumberFormat="1" applyFont="1" applyFill="1" applyBorder="1" applyAlignment="1">
      <alignment/>
    </xf>
    <xf numFmtId="2" fontId="2" fillId="35" borderId="35" xfId="0" applyNumberFormat="1" applyFont="1" applyFill="1" applyBorder="1" applyAlignment="1">
      <alignment/>
    </xf>
    <xf numFmtId="2" fontId="2" fillId="35" borderId="36" xfId="0" applyNumberFormat="1" applyFont="1" applyFill="1" applyBorder="1" applyAlignment="1">
      <alignment/>
    </xf>
    <xf numFmtId="0" fontId="14" fillId="0" borderId="26" xfId="0" applyFont="1" applyBorder="1" applyAlignment="1">
      <alignment horizontal="left"/>
    </xf>
    <xf numFmtId="0" fontId="14" fillId="0" borderId="37" xfId="0" applyFont="1" applyBorder="1" applyAlignment="1">
      <alignment horizontal="left"/>
    </xf>
    <xf numFmtId="0" fontId="14" fillId="0" borderId="38" xfId="0" applyFont="1" applyBorder="1" applyAlignment="1">
      <alignment horizontal="left"/>
    </xf>
    <xf numFmtId="0" fontId="12" fillId="37" borderId="27" xfId="0" applyFont="1" applyFill="1" applyBorder="1" applyAlignment="1">
      <alignment horizontal="left" wrapText="1"/>
    </xf>
    <xf numFmtId="0" fontId="12" fillId="37" borderId="39" xfId="0" applyFont="1" applyFill="1" applyBorder="1" applyAlignment="1">
      <alignment horizontal="left" wrapText="1"/>
    </xf>
    <xf numFmtId="0" fontId="12" fillId="37" borderId="40" xfId="0" applyFont="1" applyFill="1" applyBorder="1" applyAlignment="1">
      <alignment horizontal="left" wrapText="1"/>
    </xf>
    <xf numFmtId="0" fontId="2" fillId="35" borderId="10" xfId="0" applyFont="1" applyFill="1" applyBorder="1" applyAlignment="1">
      <alignment horizontal="left" wrapText="1"/>
    </xf>
    <xf numFmtId="0" fontId="14" fillId="0" borderId="41" xfId="0" applyNumberFormat="1" applyFont="1" applyBorder="1" applyAlignment="1">
      <alignment horizontal="left" wrapText="1"/>
    </xf>
    <xf numFmtId="0" fontId="14" fillId="0" borderId="24" xfId="0" applyNumberFormat="1" applyFont="1" applyBorder="1" applyAlignment="1">
      <alignment horizontal="left" wrapText="1"/>
    </xf>
    <xf numFmtId="0" fontId="15" fillId="0" borderId="42" xfId="0" applyFont="1" applyBorder="1" applyAlignment="1">
      <alignment horizontal="left"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3" fontId="2" fillId="0" borderId="34" xfId="0" applyNumberFormat="1" applyFont="1" applyBorder="1" applyAlignment="1">
      <alignment horizontal="right" wrapText="1"/>
    </xf>
    <xf numFmtId="0" fontId="0" fillId="0" borderId="34" xfId="0" applyBorder="1" applyAlignment="1">
      <alignment horizontal="right"/>
    </xf>
    <xf numFmtId="3" fontId="2" fillId="0" borderId="0" xfId="0" applyNumberFormat="1" applyFont="1" applyBorder="1" applyAlignment="1">
      <alignment horizontal="right" wrapText="1"/>
    </xf>
    <xf numFmtId="0" fontId="0" fillId="0" borderId="0" xfId="0" applyBorder="1" applyAlignment="1">
      <alignment horizontal="right"/>
    </xf>
    <xf numFmtId="0" fontId="14" fillId="0" borderId="16" xfId="0" applyFont="1" applyBorder="1" applyAlignment="1">
      <alignment horizontal="left"/>
    </xf>
    <xf numFmtId="0" fontId="14" fillId="0" borderId="0" xfId="0" applyFont="1" applyBorder="1" applyAlignment="1">
      <alignment horizontal="left"/>
    </xf>
    <xf numFmtId="0" fontId="14" fillId="0" borderId="17" xfId="0" applyFont="1" applyBorder="1" applyAlignment="1">
      <alignment horizontal="left"/>
    </xf>
    <xf numFmtId="0" fontId="12" fillId="37" borderId="41" xfId="0" applyFont="1" applyFill="1" applyBorder="1" applyAlignment="1">
      <alignment horizontal="left" wrapText="1"/>
    </xf>
    <xf numFmtId="0" fontId="12" fillId="37" borderId="0" xfId="0" applyFont="1" applyFill="1" applyBorder="1" applyAlignment="1">
      <alignment horizontal="left" wrapText="1"/>
    </xf>
    <xf numFmtId="0" fontId="12" fillId="37" borderId="43" xfId="0" applyFont="1" applyFill="1" applyBorder="1" applyAlignment="1">
      <alignment horizontal="left" wrapText="1"/>
    </xf>
    <xf numFmtId="0" fontId="14" fillId="0" borderId="12" xfId="0" applyNumberFormat="1" applyFont="1" applyBorder="1" applyAlignment="1">
      <alignment horizontal="left" wrapText="1"/>
    </xf>
    <xf numFmtId="0" fontId="14" fillId="0" borderId="34" xfId="0" applyNumberFormat="1" applyFont="1" applyBorder="1" applyAlignment="1">
      <alignment horizontal="left" wrapText="1"/>
    </xf>
    <xf numFmtId="0" fontId="15" fillId="0" borderId="44" xfId="0" applyFont="1" applyBorder="1" applyAlignment="1">
      <alignment horizontal="left" wrapText="1"/>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4" fillId="0" borderId="16" xfId="55" applyFont="1" applyBorder="1" applyAlignment="1">
      <alignment horizontal="left"/>
      <protection/>
    </xf>
    <xf numFmtId="0" fontId="14" fillId="0" borderId="0" xfId="55" applyFont="1" applyBorder="1" applyAlignment="1">
      <alignment horizontal="left"/>
      <protection/>
    </xf>
    <xf numFmtId="0" fontId="14" fillId="0" borderId="17" xfId="55" applyFont="1" applyBorder="1" applyAlignment="1">
      <alignment horizontal="left"/>
      <protection/>
    </xf>
    <xf numFmtId="0" fontId="14" fillId="0" borderId="26" xfId="55" applyFont="1" applyBorder="1" applyAlignment="1">
      <alignment horizontal="left"/>
      <protection/>
    </xf>
    <xf numFmtId="0" fontId="14" fillId="0" borderId="37" xfId="55" applyFont="1" applyBorder="1" applyAlignment="1">
      <alignment horizontal="left"/>
      <protection/>
    </xf>
    <xf numFmtId="0" fontId="14" fillId="0" borderId="38" xfId="55" applyFont="1" applyBorder="1" applyAlignment="1">
      <alignment horizontal="left"/>
      <protection/>
    </xf>
    <xf numFmtId="3" fontId="2" fillId="0" borderId="0" xfId="55" applyNumberFormat="1" applyFont="1" applyBorder="1" applyAlignment="1">
      <alignment horizontal="right" wrapText="1"/>
      <protection/>
    </xf>
    <xf numFmtId="0" fontId="0" fillId="0" borderId="0" xfId="55" applyBorder="1" applyAlignment="1">
      <alignment horizontal="right"/>
      <protection/>
    </xf>
    <xf numFmtId="0" fontId="9" fillId="0" borderId="16" xfId="55" applyFont="1" applyFill="1" applyBorder="1" applyAlignment="1">
      <alignment horizontal="center" wrapText="1"/>
      <protection/>
    </xf>
    <xf numFmtId="0" fontId="9" fillId="0" borderId="17" xfId="55" applyFont="1" applyFill="1" applyBorder="1" applyAlignment="1">
      <alignment horizontal="center" wrapText="1"/>
      <protection/>
    </xf>
    <xf numFmtId="0" fontId="2" fillId="35" borderId="10" xfId="55" applyFont="1" applyFill="1" applyBorder="1" applyAlignment="1">
      <alignment horizontal="left" wrapText="1"/>
      <protection/>
    </xf>
    <xf numFmtId="2" fontId="2" fillId="35" borderId="13" xfId="55" applyNumberFormat="1" applyFont="1" applyFill="1" applyBorder="1" applyAlignment="1">
      <alignment/>
      <protection/>
    </xf>
    <xf numFmtId="2" fontId="2" fillId="35" borderId="35" xfId="55" applyNumberFormat="1" applyFont="1" applyFill="1" applyBorder="1" applyAlignment="1">
      <alignment/>
      <protection/>
    </xf>
    <xf numFmtId="2" fontId="2" fillId="35" borderId="36" xfId="55" applyNumberFormat="1" applyFont="1" applyFill="1" applyBorder="1" applyAlignment="1">
      <alignment/>
      <protection/>
    </xf>
    <xf numFmtId="0" fontId="12" fillId="37" borderId="41" xfId="55" applyFont="1" applyFill="1" applyBorder="1" applyAlignment="1">
      <alignment horizontal="left" wrapText="1"/>
      <protection/>
    </xf>
    <xf numFmtId="0" fontId="12" fillId="37" borderId="0" xfId="55" applyFont="1" applyFill="1" applyBorder="1" applyAlignment="1">
      <alignment horizontal="left" wrapText="1"/>
      <protection/>
    </xf>
    <xf numFmtId="0" fontId="12" fillId="37" borderId="43" xfId="55" applyFont="1" applyFill="1" applyBorder="1" applyAlignment="1">
      <alignment horizontal="left" wrapText="1"/>
      <protection/>
    </xf>
    <xf numFmtId="0" fontId="14" fillId="0" borderId="12" xfId="55" applyNumberFormat="1" applyFont="1" applyBorder="1" applyAlignment="1">
      <alignment horizontal="left" wrapText="1"/>
      <protection/>
    </xf>
    <xf numFmtId="0" fontId="14" fillId="0" borderId="34" xfId="55" applyNumberFormat="1" applyFont="1" applyBorder="1" applyAlignment="1">
      <alignment horizontal="left" wrapText="1"/>
      <protection/>
    </xf>
    <xf numFmtId="0" fontId="15" fillId="0" borderId="44" xfId="55" applyFont="1" applyBorder="1" applyAlignment="1">
      <alignment horizontal="left" wrapText="1"/>
      <protection/>
    </xf>
    <xf numFmtId="3" fontId="2" fillId="0" borderId="10" xfId="55" applyNumberFormat="1" applyFont="1" applyBorder="1" applyAlignment="1">
      <alignment horizontal="center" vertical="center" wrapText="1"/>
      <protection/>
    </xf>
    <xf numFmtId="0" fontId="2" fillId="0" borderId="13" xfId="55" applyFont="1" applyBorder="1" applyAlignment="1">
      <alignment horizontal="center" vertical="center"/>
      <protection/>
    </xf>
    <xf numFmtId="0" fontId="2" fillId="0" borderId="35" xfId="55" applyFont="1" applyBorder="1" applyAlignment="1">
      <alignment horizontal="center" vertical="center"/>
      <protection/>
    </xf>
    <xf numFmtId="0" fontId="2" fillId="0" borderId="36" xfId="55" applyFont="1" applyBorder="1" applyAlignment="1">
      <alignment horizontal="center" vertical="center"/>
      <protection/>
    </xf>
    <xf numFmtId="0" fontId="0" fillId="0" borderId="0" xfId="55" applyAlignment="1">
      <alignment/>
      <protection/>
    </xf>
    <xf numFmtId="0" fontId="2" fillId="35" borderId="13" xfId="55" applyFont="1" applyFill="1" applyBorder="1" applyAlignment="1">
      <alignment horizontal="center" vertical="center" wrapText="1"/>
      <protection/>
    </xf>
    <xf numFmtId="0" fontId="0" fillId="35" borderId="35" xfId="55" applyFill="1" applyBorder="1" applyAlignment="1">
      <alignment horizontal="center" vertical="center" wrapText="1"/>
      <protection/>
    </xf>
    <xf numFmtId="0" fontId="0" fillId="35" borderId="36" xfId="55" applyFill="1" applyBorder="1" applyAlignment="1">
      <alignment horizontal="center" vertical="center" wrapText="1"/>
      <protection/>
    </xf>
    <xf numFmtId="0" fontId="2" fillId="34" borderId="10" xfId="55" applyFont="1" applyFill="1" applyBorder="1" applyAlignment="1">
      <alignment horizontal="center" vertical="center"/>
      <protection/>
    </xf>
    <xf numFmtId="0" fontId="2" fillId="33" borderId="10" xfId="55" applyFont="1" applyFill="1" applyBorder="1" applyAlignment="1">
      <alignment horizontal="center"/>
      <protection/>
    </xf>
    <xf numFmtId="0" fontId="16" fillId="37" borderId="10" xfId="55" applyFont="1" applyFill="1" applyBorder="1" applyAlignment="1">
      <alignment horizontal="center"/>
      <protection/>
    </xf>
    <xf numFmtId="0" fontId="2" fillId="0" borderId="10" xfId="55" applyFont="1" applyBorder="1" applyAlignment="1">
      <alignment horizontal="center" vertical="center"/>
      <protection/>
    </xf>
    <xf numFmtId="0" fontId="3" fillId="0" borderId="10" xfId="55" applyFont="1" applyBorder="1" applyAlignment="1">
      <alignment horizontal="center" vertical="center" wrapText="1"/>
      <protection/>
    </xf>
    <xf numFmtId="0" fontId="9" fillId="0" borderId="10" xfId="55" applyFont="1" applyBorder="1" applyAlignment="1">
      <alignment horizontal="center" vertical="center" wrapText="1"/>
      <protection/>
    </xf>
    <xf numFmtId="0" fontId="2" fillId="0" borderId="10" xfId="55" applyFont="1" applyBorder="1" applyAlignment="1">
      <alignment horizontal="center" vertical="center" wrapText="1"/>
      <protection/>
    </xf>
    <xf numFmtId="165" fontId="2" fillId="0" borderId="10" xfId="55" applyNumberFormat="1" applyFont="1" applyBorder="1" applyAlignment="1">
      <alignment horizontal="center" vertical="center" wrapText="1"/>
      <protection/>
    </xf>
    <xf numFmtId="4" fontId="2" fillId="35" borderId="13" xfId="0" applyNumberFormat="1" applyFont="1" applyFill="1" applyBorder="1" applyAlignment="1">
      <alignment/>
    </xf>
    <xf numFmtId="4" fontId="2" fillId="35" borderId="35" xfId="0" applyNumberFormat="1" applyFont="1" applyFill="1" applyBorder="1" applyAlignment="1">
      <alignment/>
    </xf>
    <xf numFmtId="4" fontId="2" fillId="35" borderId="36"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xl\UniPensija\Dokumenti\PRIVATO%20PENSIJU%20FONDU%20INDUSTRIJA\STATISTIKA%202013\06-2013\PPF%20Planu_gradacija_06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sheetName val="JAN-2013"/>
      <sheetName val="FEB-2013"/>
      <sheetName val="MAR-2013"/>
      <sheetName val="APR-2013"/>
      <sheetName val="MAI-2013"/>
      <sheetName val="JUN-2013"/>
    </sheetNames>
    <sheetDataSet>
      <sheetData sheetId="0">
        <row r="9">
          <cell r="E9">
            <v>58.23850091652686</v>
          </cell>
          <cell r="F9">
            <v>82130</v>
          </cell>
        </row>
        <row r="18">
          <cell r="E18">
            <v>18.310129778056748</v>
          </cell>
          <cell r="F18">
            <v>66533</v>
          </cell>
        </row>
        <row r="24">
          <cell r="E24">
            <v>27.979643103172947</v>
          </cell>
          <cell r="F24">
            <v>44831</v>
          </cell>
        </row>
        <row r="27">
          <cell r="E27">
            <v>1.3228358246818814</v>
          </cell>
          <cell r="F27">
            <v>1711</v>
          </cell>
        </row>
        <row r="32">
          <cell r="E32">
            <v>142.36810962243842</v>
          </cell>
          <cell r="F32">
            <v>207145</v>
          </cell>
        </row>
        <row r="35">
          <cell r="G35">
            <v>8.824816868684177</v>
          </cell>
          <cell r="H35">
            <v>3.066018592145226</v>
          </cell>
          <cell r="I35">
            <v>4.690089814534151</v>
          </cell>
          <cell r="J35">
            <v>2.359981274444554</v>
          </cell>
          <cell r="K35">
            <v>5.249540217915787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zoomScale="125" zoomScaleNormal="125" zoomScalePageLayoutView="0" workbookViewId="0" topLeftCell="A1">
      <selection activeCell="O33" sqref="O33"/>
    </sheetView>
  </sheetViews>
  <sheetFormatPr defaultColWidth="9.140625" defaultRowHeight="12.75"/>
  <cols>
    <col min="1" max="1" width="36.8515625" style="1" customWidth="1"/>
    <col min="2" max="3" width="8.57421875" style="9" customWidth="1"/>
    <col min="4" max="4" width="11.421875" style="1" customWidth="1"/>
    <col min="5" max="5" width="13.57421875" style="1" customWidth="1"/>
    <col min="6" max="6" width="12.28125" style="1" customWidth="1"/>
    <col min="7" max="11" width="9.00390625" style="1" customWidth="1"/>
    <col min="12" max="12" width="10.140625" style="1" customWidth="1"/>
    <col min="13" max="13" width="11.7109375" style="1" customWidth="1"/>
    <col min="14" max="16384" width="9.140625" style="1" customWidth="1"/>
  </cols>
  <sheetData>
    <row r="1" spans="1:12" s="4" customFormat="1" ht="12.75">
      <c r="A1" s="494" t="s">
        <v>56</v>
      </c>
      <c r="B1" s="494"/>
      <c r="C1" s="494"/>
      <c r="D1" s="494"/>
      <c r="E1" s="495"/>
      <c r="F1" s="495"/>
      <c r="G1" s="495"/>
      <c r="H1" s="495"/>
      <c r="I1" s="495"/>
      <c r="J1" s="495"/>
      <c r="K1" s="496"/>
      <c r="L1" s="145"/>
    </row>
    <row r="2" spans="1:12" ht="12.75">
      <c r="A2" s="497" t="s">
        <v>0</v>
      </c>
      <c r="B2" s="498" t="s">
        <v>13</v>
      </c>
      <c r="C2" s="498" t="s">
        <v>20</v>
      </c>
      <c r="D2" s="499" t="s">
        <v>57</v>
      </c>
      <c r="E2" s="499" t="s">
        <v>1</v>
      </c>
      <c r="F2" s="499" t="s">
        <v>2</v>
      </c>
      <c r="G2" s="497" t="s">
        <v>3</v>
      </c>
      <c r="H2" s="497"/>
      <c r="I2" s="497"/>
      <c r="J2" s="497"/>
      <c r="K2" s="500"/>
      <c r="L2" s="147"/>
    </row>
    <row r="3" spans="1:13" ht="48" customHeight="1">
      <c r="A3" s="497"/>
      <c r="B3" s="498"/>
      <c r="C3" s="498"/>
      <c r="D3" s="499"/>
      <c r="E3" s="499"/>
      <c r="F3" s="499"/>
      <c r="G3" s="146" t="s">
        <v>4</v>
      </c>
      <c r="H3" s="146" t="s">
        <v>5</v>
      </c>
      <c r="I3" s="146" t="s">
        <v>6</v>
      </c>
      <c r="J3" s="146" t="s">
        <v>7</v>
      </c>
      <c r="K3" s="148" t="s">
        <v>8</v>
      </c>
      <c r="L3" s="117">
        <v>2011</v>
      </c>
      <c r="M3" s="1">
        <v>2011</v>
      </c>
    </row>
    <row r="4" spans="1:13" ht="12.75">
      <c r="A4" s="497" t="s">
        <v>58</v>
      </c>
      <c r="B4" s="497"/>
      <c r="C4" s="497"/>
      <c r="D4" s="497"/>
      <c r="E4" s="497"/>
      <c r="F4" s="497"/>
      <c r="G4" s="497"/>
      <c r="H4" s="497"/>
      <c r="I4" s="497"/>
      <c r="J4" s="497"/>
      <c r="K4" s="500"/>
      <c r="L4" s="117" t="s">
        <v>54</v>
      </c>
      <c r="M4" s="1" t="s">
        <v>55</v>
      </c>
    </row>
    <row r="5" spans="1:13" ht="12.75">
      <c r="A5" s="214" t="s">
        <v>30</v>
      </c>
      <c r="B5" s="38" t="s">
        <v>10</v>
      </c>
      <c r="C5" s="38" t="s">
        <v>29</v>
      </c>
      <c r="D5" s="39">
        <v>36433</v>
      </c>
      <c r="E5" s="215">
        <v>12.967</v>
      </c>
      <c r="F5" s="216">
        <v>26029</v>
      </c>
      <c r="G5" s="41">
        <v>8.91</v>
      </c>
      <c r="H5" s="41">
        <v>2.91</v>
      </c>
      <c r="I5" s="41">
        <v>6.05</v>
      </c>
      <c r="J5" s="41">
        <v>3.39</v>
      </c>
      <c r="K5" s="217">
        <v>5.95</v>
      </c>
      <c r="L5" s="118">
        <v>11.217</v>
      </c>
      <c r="M5" s="119">
        <v>25611</v>
      </c>
    </row>
    <row r="6" spans="1:13" s="2" customFormat="1" ht="12.75" customHeight="1">
      <c r="A6" s="218" t="s">
        <v>59</v>
      </c>
      <c r="B6" s="38" t="s">
        <v>10</v>
      </c>
      <c r="C6" s="38" t="s">
        <v>23</v>
      </c>
      <c r="D6" s="42">
        <v>40834</v>
      </c>
      <c r="E6" s="150">
        <v>0.857</v>
      </c>
      <c r="F6" s="45">
        <v>1426</v>
      </c>
      <c r="G6" s="44">
        <v>8.55</v>
      </c>
      <c r="H6" s="44"/>
      <c r="I6" s="44"/>
      <c r="J6" s="45"/>
      <c r="K6" s="149">
        <v>7.37</v>
      </c>
      <c r="L6" s="120">
        <v>0.046</v>
      </c>
      <c r="M6" s="109">
        <v>114</v>
      </c>
    </row>
    <row r="7" spans="1:13" s="2" customFormat="1" ht="12.75" customHeight="1">
      <c r="A7" s="219" t="s">
        <v>60</v>
      </c>
      <c r="B7" s="155" t="s">
        <v>10</v>
      </c>
      <c r="C7" s="155" t="s">
        <v>23</v>
      </c>
      <c r="D7" s="220">
        <v>36738</v>
      </c>
      <c r="E7" s="221">
        <v>37.832192</v>
      </c>
      <c r="F7" s="222">
        <v>38887</v>
      </c>
      <c r="G7" s="223">
        <v>7.79</v>
      </c>
      <c r="H7" s="223">
        <v>3.28</v>
      </c>
      <c r="I7" s="223">
        <v>4.32</v>
      </c>
      <c r="J7" s="224">
        <v>4.53</v>
      </c>
      <c r="K7" s="225">
        <v>4.56</v>
      </c>
      <c r="L7" s="121">
        <v>31.731</v>
      </c>
      <c r="M7" s="109">
        <v>36917</v>
      </c>
    </row>
    <row r="8" spans="1:13" ht="12.75" customHeight="1" thickBot="1">
      <c r="A8" s="226" t="s">
        <v>14</v>
      </c>
      <c r="B8" s="48" t="s">
        <v>10</v>
      </c>
      <c r="C8" s="48" t="s">
        <v>23</v>
      </c>
      <c r="D8" s="49">
        <v>37816</v>
      </c>
      <c r="E8" s="227">
        <v>6.582308916526865</v>
      </c>
      <c r="F8" s="228">
        <v>15788</v>
      </c>
      <c r="G8" s="15">
        <v>9.37</v>
      </c>
      <c r="H8" s="15">
        <v>4.08</v>
      </c>
      <c r="I8" s="15">
        <v>5.42</v>
      </c>
      <c r="J8" s="16">
        <v>2.84</v>
      </c>
      <c r="K8" s="149">
        <v>2.85</v>
      </c>
      <c r="L8" s="122">
        <v>4.335</v>
      </c>
      <c r="M8" s="110">
        <v>12733</v>
      </c>
    </row>
    <row r="9" spans="1:13" ht="15.75" customHeight="1" thickBot="1">
      <c r="A9" s="276" t="s">
        <v>61</v>
      </c>
      <c r="B9" s="277"/>
      <c r="C9" s="277"/>
      <c r="D9" s="278"/>
      <c r="E9" s="280">
        <f>SUM(E5:E8)</f>
        <v>58.23850091652686</v>
      </c>
      <c r="F9" s="281">
        <f>SUM(F5:F8)</f>
        <v>82130</v>
      </c>
      <c r="G9" s="279">
        <f>($E$5*G5+$E$6*G6+$E$7*G7+$E$8*G8+$E$31*G31)/($E$9+$E$31)</f>
        <v>8.294981532737237</v>
      </c>
      <c r="H9" s="279">
        <f>($E$5*H5+$E$6*H6+$E$7*H7+$E$8*H8+$E$31*H31)/($E$9+$E$31)</f>
        <v>3.401719129988894</v>
      </c>
      <c r="I9" s="279">
        <f>($E$5*I5+$E$6*I6+$E$7*I7+$E$8*I8+$E$31*I31)/($E$9+$E$31)</f>
        <v>4.840730610158945</v>
      </c>
      <c r="J9" s="279">
        <f>($E$5*J5+$E$6*J6+$E$7*J7+$E$8*J8+$E$31*J31)/($E$9+$E$31)</f>
        <v>3.4525707100755367</v>
      </c>
      <c r="K9" s="279">
        <f>($E$5*K5+$E$6*K6+$E$7*K7+$E$8*K8+$E$31*K31)/($E$9+$E$31)</f>
        <v>5.778304168477085</v>
      </c>
      <c r="L9" s="123">
        <f>SUM(L5:L8)</f>
        <v>47.329</v>
      </c>
      <c r="M9" s="124">
        <f>SUM(M5:M8)</f>
        <v>75375</v>
      </c>
    </row>
    <row r="10" spans="1:13" ht="12.75">
      <c r="A10" s="503" t="s">
        <v>62</v>
      </c>
      <c r="B10" s="503"/>
      <c r="C10" s="503"/>
      <c r="D10" s="503"/>
      <c r="E10" s="503"/>
      <c r="F10" s="503"/>
      <c r="G10" s="503"/>
      <c r="H10" s="503"/>
      <c r="I10" s="503"/>
      <c r="J10" s="503"/>
      <c r="K10" s="504"/>
      <c r="L10" s="125"/>
      <c r="M10" s="110"/>
    </row>
    <row r="11" spans="1:13" ht="12.75">
      <c r="A11" s="214" t="s">
        <v>31</v>
      </c>
      <c r="B11" s="38" t="s">
        <v>10</v>
      </c>
      <c r="C11" s="38" t="s">
        <v>21</v>
      </c>
      <c r="D11" s="39">
        <v>36606</v>
      </c>
      <c r="E11" s="215">
        <v>4.31</v>
      </c>
      <c r="F11" s="40">
        <v>20512</v>
      </c>
      <c r="G11" s="41">
        <v>11.58</v>
      </c>
      <c r="H11" s="41">
        <v>3.3</v>
      </c>
      <c r="I11" s="41">
        <v>5.92</v>
      </c>
      <c r="J11" s="41">
        <v>2.66</v>
      </c>
      <c r="K11" s="217">
        <v>5.65</v>
      </c>
      <c r="L11" s="126">
        <v>3.7</v>
      </c>
      <c r="M11" s="127">
        <v>20757</v>
      </c>
    </row>
    <row r="12" spans="1:13" ht="12.75">
      <c r="A12" s="218" t="s">
        <v>33</v>
      </c>
      <c r="B12" s="38" t="s">
        <v>10</v>
      </c>
      <c r="C12" s="38" t="s">
        <v>22</v>
      </c>
      <c r="D12" s="39">
        <v>36091</v>
      </c>
      <c r="E12" s="150">
        <v>0.338</v>
      </c>
      <c r="F12" s="151">
        <v>556</v>
      </c>
      <c r="G12" s="17">
        <v>7.67</v>
      </c>
      <c r="H12" s="17">
        <v>3.87</v>
      </c>
      <c r="I12" s="17">
        <v>4.37</v>
      </c>
      <c r="J12" s="17"/>
      <c r="K12" s="152">
        <v>5.29</v>
      </c>
      <c r="L12" s="121">
        <v>0.094</v>
      </c>
      <c r="M12" s="127">
        <v>229</v>
      </c>
    </row>
    <row r="13" spans="1:13" ht="12.75">
      <c r="A13" s="214" t="s">
        <v>63</v>
      </c>
      <c r="B13" s="38" t="s">
        <v>10</v>
      </c>
      <c r="C13" s="38" t="s">
        <v>21</v>
      </c>
      <c r="D13" s="39">
        <v>39514</v>
      </c>
      <c r="E13" s="150">
        <v>0.447</v>
      </c>
      <c r="F13" s="151">
        <v>1733</v>
      </c>
      <c r="G13" s="17">
        <v>6.29</v>
      </c>
      <c r="H13" s="17">
        <v>3.2</v>
      </c>
      <c r="I13" s="17">
        <v>4.11</v>
      </c>
      <c r="J13" s="17"/>
      <c r="K13" s="152">
        <v>5.82</v>
      </c>
      <c r="L13" s="121">
        <v>0.504</v>
      </c>
      <c r="M13" s="127">
        <v>1914</v>
      </c>
    </row>
    <row r="14" spans="1:13" ht="12.75">
      <c r="A14" s="153" t="s">
        <v>64</v>
      </c>
      <c r="B14" s="14" t="s">
        <v>10</v>
      </c>
      <c r="C14" s="154" t="s">
        <v>22</v>
      </c>
      <c r="D14" s="50">
        <v>38360</v>
      </c>
      <c r="E14" s="150">
        <v>0.464</v>
      </c>
      <c r="F14" s="43">
        <v>2393</v>
      </c>
      <c r="G14" s="45">
        <v>2.72</v>
      </c>
      <c r="H14" s="44">
        <v>1.3</v>
      </c>
      <c r="I14" s="44">
        <v>1.99</v>
      </c>
      <c r="J14" s="44">
        <v>1.74</v>
      </c>
      <c r="K14" s="230">
        <v>2.24</v>
      </c>
      <c r="L14" s="121">
        <v>0.456</v>
      </c>
      <c r="M14" s="127">
        <v>2520</v>
      </c>
    </row>
    <row r="15" spans="1:13" ht="12.75">
      <c r="A15" s="153" t="s">
        <v>19</v>
      </c>
      <c r="B15" s="13" t="s">
        <v>10</v>
      </c>
      <c r="C15" s="13" t="s">
        <v>21</v>
      </c>
      <c r="D15" s="50">
        <v>39182</v>
      </c>
      <c r="E15" s="150">
        <v>0.108</v>
      </c>
      <c r="F15" s="43">
        <v>338</v>
      </c>
      <c r="G15" s="44">
        <v>2.24</v>
      </c>
      <c r="H15" s="44">
        <v>-0.18</v>
      </c>
      <c r="I15" s="44">
        <v>-0.01</v>
      </c>
      <c r="J15" s="45">
        <v>-0.4</v>
      </c>
      <c r="K15" s="230">
        <v>-0.48</v>
      </c>
      <c r="L15" s="121">
        <v>0.108</v>
      </c>
      <c r="M15" s="127">
        <v>385</v>
      </c>
    </row>
    <row r="16" spans="1:13" ht="12.75">
      <c r="A16" s="219" t="s">
        <v>65</v>
      </c>
      <c r="B16" s="155" t="s">
        <v>10</v>
      </c>
      <c r="C16" s="155" t="s">
        <v>21</v>
      </c>
      <c r="D16" s="231">
        <v>38245</v>
      </c>
      <c r="E16" s="221">
        <v>8.304618</v>
      </c>
      <c r="F16" s="222">
        <v>27650</v>
      </c>
      <c r="G16" s="223">
        <v>8.6</v>
      </c>
      <c r="H16" s="223">
        <v>2.61</v>
      </c>
      <c r="I16" s="223">
        <v>4.07</v>
      </c>
      <c r="J16" s="224">
        <v>3.6</v>
      </c>
      <c r="K16" s="225">
        <v>3.77</v>
      </c>
      <c r="L16" s="120">
        <v>7.164</v>
      </c>
      <c r="M16" s="127">
        <v>27902</v>
      </c>
    </row>
    <row r="17" spans="1:13" ht="12.75" customHeight="1" thickBot="1">
      <c r="A17" s="232" t="s">
        <v>66</v>
      </c>
      <c r="B17" s="233" t="s">
        <v>10</v>
      </c>
      <c r="C17" s="233" t="s">
        <v>35</v>
      </c>
      <c r="D17" s="234">
        <v>39078</v>
      </c>
      <c r="E17" s="235">
        <v>4.338511778056747</v>
      </c>
      <c r="F17" s="236">
        <v>13351</v>
      </c>
      <c r="G17" s="156">
        <v>11.85</v>
      </c>
      <c r="H17" s="156">
        <v>-1.34</v>
      </c>
      <c r="I17" s="156">
        <v>3.85</v>
      </c>
      <c r="J17" s="157">
        <v>-6.08</v>
      </c>
      <c r="K17" s="158">
        <v>-4.6</v>
      </c>
      <c r="L17" s="128">
        <v>3.39</v>
      </c>
      <c r="M17" s="129">
        <v>13154</v>
      </c>
    </row>
    <row r="18" spans="1:13" ht="12.75" customHeight="1" thickTop="1">
      <c r="A18" s="237"/>
      <c r="B18" s="238"/>
      <c r="C18" s="238"/>
      <c r="D18" s="239"/>
      <c r="E18" s="240">
        <f>SUM(E11:E17)</f>
        <v>18.310129778056748</v>
      </c>
      <c r="F18" s="241">
        <f>SUM(F11:F17)</f>
        <v>66533</v>
      </c>
      <c r="G18" s="205">
        <f>($E$11*G11+$E$12*G12+$E$13*G13+$E$14*G14+$E$15*G15+$E$16*G16+$E$17*G17)/$E$18</f>
        <v>9.811452542803252</v>
      </c>
      <c r="H18" s="205">
        <f>($E$11*H11+$E$12*H12+$E$13*H13+$E$14*H14+$E$15*H15+$E$16*H16+$E$17*H17)/$E$18</f>
        <v>1.8244910113875443</v>
      </c>
      <c r="I18" s="205">
        <f>($E$11*I11+$E$12*I12+$E$13*I13+$E$14*I14+$E$15*I15+$E$16*I16+$E$17*I17)/$E$18</f>
        <v>4.383080654168684</v>
      </c>
      <c r="J18" s="205">
        <f>($E$11*J11+$E$12*J12+$E$13*J13+$E$14*J14+$E$15*J15+$E$16*J16+$E$17*J17)/($E$18-E12-E13)</f>
        <v>0.8985515878536959</v>
      </c>
      <c r="K18" s="205">
        <f>($E$11*K11+$E$12*K12+$E$13*K13+$E$14*K14+$E$15*K15+$E$16*K16+$E$17*K17)/$E$18</f>
        <v>2.243557865448333</v>
      </c>
      <c r="L18" s="130">
        <f>SUM(L11:L17)</f>
        <v>15.416</v>
      </c>
      <c r="M18" s="131">
        <f>SUM(M11:M17)</f>
        <v>66861</v>
      </c>
    </row>
    <row r="19" spans="1:13" ht="12.75" customHeight="1">
      <c r="A19" s="242" t="s">
        <v>67</v>
      </c>
      <c r="B19" s="243" t="s">
        <v>11</v>
      </c>
      <c r="C19" s="243" t="s">
        <v>21</v>
      </c>
      <c r="D19" s="244">
        <v>39367</v>
      </c>
      <c r="E19" s="245">
        <v>2.559</v>
      </c>
      <c r="F19" s="246">
        <v>3700</v>
      </c>
      <c r="G19" s="159">
        <v>9.07</v>
      </c>
      <c r="H19" s="160">
        <v>2.54</v>
      </c>
      <c r="I19" s="159">
        <v>4.95</v>
      </c>
      <c r="J19" s="159">
        <v>3.31</v>
      </c>
      <c r="K19" s="247">
        <v>3.16</v>
      </c>
      <c r="L19" s="120">
        <v>2.089</v>
      </c>
      <c r="M19" s="127">
        <v>3757</v>
      </c>
    </row>
    <row r="20" spans="1:13" ht="12.75" customHeight="1">
      <c r="A20" s="219" t="s">
        <v>68</v>
      </c>
      <c r="B20" s="155" t="s">
        <v>11</v>
      </c>
      <c r="C20" s="155" t="s">
        <v>21</v>
      </c>
      <c r="D20" s="220">
        <v>37606</v>
      </c>
      <c r="E20" s="221">
        <v>10.038832</v>
      </c>
      <c r="F20" s="222">
        <v>8823</v>
      </c>
      <c r="G20" s="223">
        <v>9.44</v>
      </c>
      <c r="H20" s="223">
        <v>2.47</v>
      </c>
      <c r="I20" s="223">
        <v>3.56</v>
      </c>
      <c r="J20" s="224">
        <v>3.26</v>
      </c>
      <c r="K20" s="225">
        <v>3.26</v>
      </c>
      <c r="L20" s="120">
        <v>9.08</v>
      </c>
      <c r="M20" s="127">
        <v>8814</v>
      </c>
    </row>
    <row r="21" spans="1:13" ht="12.75" customHeight="1">
      <c r="A21" s="214" t="s">
        <v>16</v>
      </c>
      <c r="B21" s="38" t="s">
        <v>11</v>
      </c>
      <c r="C21" s="38" t="s">
        <v>26</v>
      </c>
      <c r="D21" s="39">
        <v>37834</v>
      </c>
      <c r="E21" s="227">
        <v>14.805811103172946</v>
      </c>
      <c r="F21" s="248">
        <v>30908</v>
      </c>
      <c r="G21" s="15">
        <v>10.36</v>
      </c>
      <c r="H21" s="15">
        <v>2.33</v>
      </c>
      <c r="I21" s="15">
        <v>4.56</v>
      </c>
      <c r="J21" s="16">
        <v>-1.13</v>
      </c>
      <c r="K21" s="149">
        <v>3.29</v>
      </c>
      <c r="L21" s="122">
        <v>11.376</v>
      </c>
      <c r="M21" s="127">
        <v>29683</v>
      </c>
    </row>
    <row r="22" spans="1:13" ht="12.75" customHeight="1">
      <c r="A22" s="153" t="s">
        <v>15</v>
      </c>
      <c r="B22" s="13" t="s">
        <v>11</v>
      </c>
      <c r="C22" s="13" t="s">
        <v>24</v>
      </c>
      <c r="D22" s="42">
        <v>40834</v>
      </c>
      <c r="E22" s="150">
        <v>0.537</v>
      </c>
      <c r="F22" s="43">
        <v>1288</v>
      </c>
      <c r="G22" s="44">
        <v>5</v>
      </c>
      <c r="H22" s="44"/>
      <c r="I22" s="44"/>
      <c r="J22" s="45"/>
      <c r="K22" s="149">
        <v>4.46</v>
      </c>
      <c r="L22" s="132">
        <v>0.026</v>
      </c>
      <c r="M22" s="127">
        <v>117</v>
      </c>
    </row>
    <row r="23" spans="1:13" ht="12.75" customHeight="1" thickBot="1">
      <c r="A23" s="232" t="s">
        <v>18</v>
      </c>
      <c r="B23" s="233" t="s">
        <v>11</v>
      </c>
      <c r="C23" s="233" t="s">
        <v>27</v>
      </c>
      <c r="D23" s="234">
        <v>39514</v>
      </c>
      <c r="E23" s="161">
        <v>0.039</v>
      </c>
      <c r="F23" s="162">
        <v>112</v>
      </c>
      <c r="G23" s="163">
        <v>9.32</v>
      </c>
      <c r="H23" s="163">
        <v>3.95</v>
      </c>
      <c r="I23" s="163">
        <v>3.78</v>
      </c>
      <c r="J23" s="163"/>
      <c r="K23" s="164">
        <v>5.04</v>
      </c>
      <c r="L23" s="133">
        <v>0.084</v>
      </c>
      <c r="M23" s="129">
        <v>138</v>
      </c>
    </row>
    <row r="24" spans="1:13" ht="12.75" customHeight="1" thickTop="1">
      <c r="A24" s="237"/>
      <c r="B24" s="238"/>
      <c r="C24" s="238"/>
      <c r="D24" s="239"/>
      <c r="E24" s="249">
        <f>SUM(E19:E23)</f>
        <v>27.979643103172947</v>
      </c>
      <c r="F24" s="250">
        <f>SUM(F19:F23)</f>
        <v>44831</v>
      </c>
      <c r="G24" s="206">
        <f>($E$19*G19+$E$20*G20+$E$21*G21+$E$22*G22+$E$23*G23)/$E$24</f>
        <v>9.807608556584936</v>
      </c>
      <c r="H24" s="206">
        <f>($E$19*H19+$E$20*H20+$E$21*H21+$E$22*H22+$E$23*H23)/($E$24-$E$22)</f>
        <v>2.403098151386448</v>
      </c>
      <c r="I24" s="206">
        <f>($E$19*I19+$E$20*I20+$E$21*I21+$E$22*I22+$E$23*I23)/($E$24-$E$22-E23)</f>
        <v>4.235466434644587</v>
      </c>
      <c r="J24" s="206">
        <f>($E$19*J19+$E$20*J20+$E$21*J21+$E$22*J22+$E$23*J23)/($E$24-$E$22-E23)</f>
        <v>0.8928125242800917</v>
      </c>
      <c r="K24" s="206">
        <f>($E$19*K19+$E$20*K20+$E$21*K21+$E$22*K22+$E$23*K23)/$E$24</f>
        <v>3.2922410950621774</v>
      </c>
      <c r="L24" s="134">
        <f>SUM(L19:L23)</f>
        <v>22.655</v>
      </c>
      <c r="M24" s="134">
        <f>SUM(M19:M23)</f>
        <v>42509</v>
      </c>
    </row>
    <row r="25" spans="1:13" ht="12.75" customHeight="1">
      <c r="A25" s="251" t="s">
        <v>32</v>
      </c>
      <c r="B25" s="238" t="s">
        <v>12</v>
      </c>
      <c r="C25" s="238" t="s">
        <v>21</v>
      </c>
      <c r="D25" s="239">
        <v>38808</v>
      </c>
      <c r="E25" s="245">
        <v>0.482</v>
      </c>
      <c r="F25" s="246">
        <v>674</v>
      </c>
      <c r="G25" s="159">
        <v>12.39</v>
      </c>
      <c r="H25" s="159">
        <v>4.38</v>
      </c>
      <c r="I25" s="159">
        <v>5.07</v>
      </c>
      <c r="J25" s="159">
        <v>4.24</v>
      </c>
      <c r="K25" s="252">
        <v>5.62</v>
      </c>
      <c r="L25" s="135">
        <v>0.405</v>
      </c>
      <c r="M25" s="127">
        <v>672</v>
      </c>
    </row>
    <row r="26" spans="1:13" ht="12.75" customHeight="1">
      <c r="A26" s="226" t="s">
        <v>17</v>
      </c>
      <c r="B26" s="48" t="s">
        <v>12</v>
      </c>
      <c r="C26" s="48" t="s">
        <v>26</v>
      </c>
      <c r="D26" s="49">
        <v>37816</v>
      </c>
      <c r="E26" s="227">
        <v>0.8408358246818816</v>
      </c>
      <c r="F26" s="248">
        <v>1037</v>
      </c>
      <c r="G26" s="16">
        <v>7.74</v>
      </c>
      <c r="H26" s="16">
        <v>2.36</v>
      </c>
      <c r="I26" s="16">
        <v>4.13</v>
      </c>
      <c r="J26" s="16">
        <v>-2</v>
      </c>
      <c r="K26" s="16">
        <v>2.57</v>
      </c>
      <c r="L26" s="136">
        <v>0.65</v>
      </c>
      <c r="M26" s="127">
        <v>918</v>
      </c>
    </row>
    <row r="27" spans="1:13" ht="12.75" customHeight="1" thickBot="1">
      <c r="A27" s="253"/>
      <c r="B27" s="238"/>
      <c r="C27" s="238"/>
      <c r="D27" s="254"/>
      <c r="E27" s="249">
        <f>SUM(E25:E26)</f>
        <v>1.3228358246818814</v>
      </c>
      <c r="F27" s="250">
        <f>SUM(F25:F26)</f>
        <v>1711</v>
      </c>
      <c r="G27" s="205">
        <f>($E$25*G25+$E$26*G26)/$E$27</f>
        <v>9.434314561324339</v>
      </c>
      <c r="H27" s="205">
        <f>($E$25*H25+$E$26*H26)/$E$27</f>
        <v>3.0960248201882066</v>
      </c>
      <c r="I27" s="205">
        <f>($E$25*I25+$E$26*I26)/$E$27</f>
        <v>4.472506599493522</v>
      </c>
      <c r="J27" s="205">
        <f>($E$25*J25+$E$26*J26)/$E$27</f>
        <v>0.27366083068040103</v>
      </c>
      <c r="K27" s="205">
        <f>($E$25*K25+$E$26*K26)/$E$27</f>
        <v>3.6813246047396193</v>
      </c>
      <c r="L27" s="134">
        <f>SUM(L25:L26)</f>
        <v>1.0550000000000002</v>
      </c>
      <c r="M27" s="134">
        <f>SUM(M25:M26)</f>
        <v>1590</v>
      </c>
    </row>
    <row r="28" spans="1:16" ht="12.75" customHeight="1" thickBot="1">
      <c r="A28" s="276" t="s">
        <v>69</v>
      </c>
      <c r="B28" s="255"/>
      <c r="C28" s="255"/>
      <c r="D28" s="256"/>
      <c r="E28" s="282">
        <f>E27+E24+E18</f>
        <v>47.612608705911576</v>
      </c>
      <c r="F28" s="283">
        <f>F27+F24+F18</f>
        <v>113075</v>
      </c>
      <c r="G28" s="275">
        <f>($E$18*G18+$E$24*G24+$E$27*G27)/$E$28</f>
        <v>9.79871547563316</v>
      </c>
      <c r="H28" s="275">
        <f>($E$18*H18+$E$24*H24+$E$27*H27)/$E$28</f>
        <v>2.1998380514768177</v>
      </c>
      <c r="I28" s="275">
        <f>($E$18*I18+$E$24*I24+$E$27*I27)/$E$28</f>
        <v>4.298819416564877</v>
      </c>
      <c r="J28" s="275">
        <f>($E$18*J18+$E$24*J24+$E$27*J27)/$E$28</f>
        <v>0.877817482803184</v>
      </c>
      <c r="K28" s="275">
        <f>($E$18*K18+$E$24*K24+$E$27*K27)/$E$28</f>
        <v>2.899764544568385</v>
      </c>
      <c r="L28" s="137">
        <f>L27+L24+L18</f>
        <v>39.126000000000005</v>
      </c>
      <c r="M28" s="138">
        <f>M27+M24+M18</f>
        <v>110960</v>
      </c>
      <c r="P28" s="2"/>
    </row>
    <row r="29" spans="1:16" ht="12.75" customHeight="1" thickBot="1">
      <c r="A29" s="505" t="s">
        <v>70</v>
      </c>
      <c r="B29" s="506"/>
      <c r="C29" s="506"/>
      <c r="D29" s="507"/>
      <c r="E29" s="257">
        <f>SUM(E9,E28)</f>
        <v>105.85110962243843</v>
      </c>
      <c r="F29" s="258">
        <f>SUM(F9,F28)</f>
        <v>195205</v>
      </c>
      <c r="H29" s="259"/>
      <c r="I29" s="259"/>
      <c r="J29" s="259"/>
      <c r="K29" s="260"/>
      <c r="L29" s="139">
        <f>L28+L9</f>
        <v>86.45500000000001</v>
      </c>
      <c r="M29" s="140">
        <f>M28+M9</f>
        <v>186335</v>
      </c>
      <c r="P29" s="2"/>
    </row>
    <row r="30" spans="1:16" ht="12.75" customHeight="1" thickBot="1">
      <c r="A30" s="229" t="s">
        <v>28</v>
      </c>
      <c r="B30" s="261"/>
      <c r="C30" s="261"/>
      <c r="D30" s="262"/>
      <c r="E30" s="263"/>
      <c r="F30" s="264"/>
      <c r="G30" s="265"/>
      <c r="H30" s="265"/>
      <c r="I30" s="265"/>
      <c r="J30" s="265"/>
      <c r="K30" s="266"/>
      <c r="L30" s="122"/>
      <c r="M30" s="141"/>
      <c r="P30" s="2"/>
    </row>
    <row r="31" spans="1:13" ht="22.5" customHeight="1" thickBot="1">
      <c r="A31" s="267" t="s">
        <v>71</v>
      </c>
      <c r="B31" s="268" t="s">
        <v>10</v>
      </c>
      <c r="C31" s="268" t="s">
        <v>25</v>
      </c>
      <c r="D31" s="269">
        <v>36495</v>
      </c>
      <c r="E31" s="270">
        <v>36.517</v>
      </c>
      <c r="F31" s="35">
        <v>11940</v>
      </c>
      <c r="G31" s="271">
        <v>8.4</v>
      </c>
      <c r="H31" s="271">
        <v>3.66</v>
      </c>
      <c r="I31" s="271">
        <v>4.96</v>
      </c>
      <c r="J31" s="271">
        <v>2.55</v>
      </c>
      <c r="K31" s="272">
        <v>7.47</v>
      </c>
      <c r="L31" s="142">
        <v>32.706</v>
      </c>
      <c r="M31" s="109">
        <v>11779</v>
      </c>
    </row>
    <row r="32" spans="1:13" ht="20.25" customHeight="1" thickBot="1">
      <c r="A32" s="508" t="s">
        <v>72</v>
      </c>
      <c r="B32" s="509"/>
      <c r="C32" s="509"/>
      <c r="D32" s="510"/>
      <c r="E32" s="165">
        <f>SUM(E9,E28,E31)</f>
        <v>142.36810962243842</v>
      </c>
      <c r="F32" s="166">
        <f>SUM(F9+F28+F31)</f>
        <v>207145</v>
      </c>
      <c r="G32" s="261"/>
      <c r="H32" s="261"/>
      <c r="I32" s="261"/>
      <c r="J32" s="261"/>
      <c r="K32" s="262"/>
      <c r="L32" s="143">
        <f>L31+L29</f>
        <v>119.16100000000002</v>
      </c>
      <c r="M32" s="144">
        <f>M31+M29</f>
        <v>198114</v>
      </c>
    </row>
    <row r="33" spans="1:11" ht="36" customHeight="1">
      <c r="A33" s="501" t="s">
        <v>9</v>
      </c>
      <c r="B33" s="501"/>
      <c r="C33" s="501"/>
      <c r="D33" s="501"/>
      <c r="E33" s="501"/>
      <c r="F33" s="501"/>
      <c r="G33" s="501"/>
      <c r="H33" s="501"/>
      <c r="I33" s="501"/>
      <c r="J33" s="501"/>
      <c r="K33" s="167"/>
    </row>
    <row r="34" spans="1:13" s="5" customFormat="1" ht="12.75" customHeight="1">
      <c r="A34" s="502" t="s">
        <v>34</v>
      </c>
      <c r="B34" s="502"/>
      <c r="C34" s="502"/>
      <c r="D34" s="502"/>
      <c r="E34" s="502"/>
      <c r="F34" s="502"/>
      <c r="G34" s="502"/>
      <c r="H34" s="502"/>
      <c r="I34" s="502"/>
      <c r="J34" s="502"/>
      <c r="K34" s="502"/>
      <c r="L34" s="168"/>
      <c r="M34" s="169"/>
    </row>
    <row r="35" spans="2:13" ht="18" customHeight="1">
      <c r="B35" s="12"/>
      <c r="C35" s="12"/>
      <c r="D35" s="12"/>
      <c r="E35" s="12"/>
      <c r="F35" s="284" t="s">
        <v>75</v>
      </c>
      <c r="G35" s="285">
        <f>($E$9*G9+$E$18*G18+$E$24*G24+$E$27*G27+$E$31*G31)/$E$32</f>
        <v>8.824816868684177</v>
      </c>
      <c r="H35" s="285">
        <f>($E$9*H9+$E$18*H18+$E$24*H24+$E$27*H27+$E$31*H31)/$E$32</f>
        <v>3.066018592145226</v>
      </c>
      <c r="I35" s="285">
        <f>($E$9*I9+$E$18*I18+$E$24*I24+$E$27*I27+$E$31*I31)/$E$32</f>
        <v>4.690089814534151</v>
      </c>
      <c r="J35" s="285">
        <f>($E$9*J9+$E$18*J18+$E$24*J24+$E$27*J27+$E$31*J31)/$E$32</f>
        <v>2.359981274444554</v>
      </c>
      <c r="K35" s="285">
        <f>($E$9*K9+$E$18*K18+$E$24*K24+$E$27*K27+$E$31*K31)/$E$32</f>
        <v>5.249540217915787</v>
      </c>
      <c r="L35" s="170"/>
      <c r="M35" s="2"/>
    </row>
    <row r="36" spans="2:11" ht="12.75">
      <c r="B36" s="11"/>
      <c r="C36" s="11"/>
      <c r="D36" s="11"/>
      <c r="E36" s="11"/>
      <c r="F36" s="11"/>
      <c r="G36" s="11"/>
      <c r="H36" s="11"/>
      <c r="I36" s="11"/>
      <c r="J36" s="11"/>
      <c r="K36" s="11"/>
    </row>
    <row r="37" spans="5:11" ht="12.75">
      <c r="E37" s="171"/>
      <c r="F37" s="171"/>
      <c r="G37" s="10"/>
      <c r="H37" s="10"/>
      <c r="I37" s="10"/>
      <c r="J37" s="10"/>
      <c r="K37" s="10"/>
    </row>
    <row r="38" spans="5:14" ht="12.75">
      <c r="E38" s="172"/>
      <c r="F38" s="173"/>
      <c r="G38" s="7"/>
      <c r="H38" s="7"/>
      <c r="I38" s="7"/>
      <c r="J38" s="7"/>
      <c r="K38" s="7"/>
      <c r="L38" s="174"/>
      <c r="M38" s="175"/>
      <c r="N38" s="3"/>
    </row>
    <row r="39" spans="7:14" ht="12.75">
      <c r="G39" s="8"/>
      <c r="H39" s="7"/>
      <c r="I39" s="7"/>
      <c r="J39" s="7"/>
      <c r="K39" s="7"/>
      <c r="L39" s="2"/>
      <c r="M39" s="2"/>
      <c r="N39" s="2"/>
    </row>
    <row r="40" spans="7:14" ht="12.75">
      <c r="G40" s="7"/>
      <c r="H40" s="7"/>
      <c r="I40" s="7"/>
      <c r="J40" s="7"/>
      <c r="K40" s="7"/>
      <c r="L40" s="2"/>
      <c r="M40" s="2"/>
      <c r="N40" s="2"/>
    </row>
    <row r="41" spans="7:11" ht="12.75">
      <c r="G41" s="6"/>
      <c r="H41" s="6"/>
      <c r="I41" s="6"/>
      <c r="J41" s="6"/>
      <c r="K41" s="6"/>
    </row>
  </sheetData>
  <sheetProtection/>
  <mergeCells count="14">
    <mergeCell ref="A33:J33"/>
    <mergeCell ref="A34:K34"/>
    <mergeCell ref="A4:K4"/>
    <mergeCell ref="A10:K10"/>
    <mergeCell ref="A29:D29"/>
    <mergeCell ref="A32:D32"/>
    <mergeCell ref="A1:K1"/>
    <mergeCell ref="A2:A3"/>
    <mergeCell ref="B2:B3"/>
    <mergeCell ref="C2:C3"/>
    <mergeCell ref="D2:D3"/>
    <mergeCell ref="E2:E3"/>
    <mergeCell ref="F2:F3"/>
    <mergeCell ref="G2:K2"/>
  </mergeCells>
  <printOptions/>
  <pageMargins left="0.34" right="0.32" top="0.67" bottom="0.69" header="0.5" footer="0.5"/>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5">
      <selection activeCell="J31" sqref="J3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0" style="179" hidden="1" customWidth="1"/>
    <col min="16" max="16384" width="9.140625" style="1" customWidth="1"/>
  </cols>
  <sheetData>
    <row r="1" spans="1:15" s="4" customFormat="1" ht="27" customHeight="1">
      <c r="A1" s="511" t="s">
        <v>52</v>
      </c>
      <c r="B1" s="511"/>
      <c r="C1" s="511"/>
      <c r="D1" s="511"/>
      <c r="E1" s="511"/>
      <c r="F1" s="511"/>
      <c r="G1" s="511"/>
      <c r="H1" s="511"/>
      <c r="I1" s="511"/>
      <c r="J1" s="511"/>
      <c r="K1" s="511"/>
      <c r="L1" s="19"/>
      <c r="M1" s="19"/>
      <c r="N1" s="178"/>
      <c r="O1" s="178"/>
    </row>
    <row r="2" spans="1:13" ht="24" customHeight="1">
      <c r="A2" s="512" t="s">
        <v>0</v>
      </c>
      <c r="B2" s="516" t="s">
        <v>13</v>
      </c>
      <c r="C2" s="499" t="s">
        <v>20</v>
      </c>
      <c r="D2" s="515" t="s">
        <v>41</v>
      </c>
      <c r="E2" s="513" t="s">
        <v>1</v>
      </c>
      <c r="F2" s="514" t="s">
        <v>2</v>
      </c>
      <c r="G2" s="512" t="s">
        <v>3</v>
      </c>
      <c r="H2" s="512"/>
      <c r="I2" s="512"/>
      <c r="J2" s="512"/>
      <c r="K2" s="512"/>
      <c r="L2" s="25"/>
      <c r="M2" s="25"/>
    </row>
    <row r="3" spans="1:15" ht="42.75" customHeight="1">
      <c r="A3" s="512"/>
      <c r="B3" s="516"/>
      <c r="C3" s="499"/>
      <c r="D3" s="515"/>
      <c r="E3" s="513"/>
      <c r="F3" s="514"/>
      <c r="G3" s="32" t="s">
        <v>4</v>
      </c>
      <c r="H3" s="32" t="s">
        <v>5</v>
      </c>
      <c r="I3" s="32" t="s">
        <v>6</v>
      </c>
      <c r="J3" s="32" t="s">
        <v>7</v>
      </c>
      <c r="K3" s="33" t="s">
        <v>8</v>
      </c>
      <c r="L3" s="517" t="s">
        <v>73</v>
      </c>
      <c r="M3" s="518"/>
      <c r="N3" s="517" t="s">
        <v>74</v>
      </c>
      <c r="O3" s="519"/>
    </row>
    <row r="4" spans="1:13" ht="26.25" customHeight="1">
      <c r="A4" s="522" t="s">
        <v>51</v>
      </c>
      <c r="B4" s="523"/>
      <c r="C4" s="523"/>
      <c r="D4" s="523"/>
      <c r="E4" s="523"/>
      <c r="F4" s="523"/>
      <c r="G4" s="523"/>
      <c r="H4" s="523"/>
      <c r="I4" s="523"/>
      <c r="J4" s="523"/>
      <c r="K4" s="524"/>
      <c r="L4" s="176"/>
      <c r="M4" s="176"/>
    </row>
    <row r="5" spans="1:13" ht="23.25" customHeight="1">
      <c r="A5" s="541" t="s">
        <v>46</v>
      </c>
      <c r="B5" s="541"/>
      <c r="C5" s="541"/>
      <c r="D5" s="541"/>
      <c r="E5" s="541"/>
      <c r="F5" s="541"/>
      <c r="G5" s="541"/>
      <c r="H5" s="541"/>
      <c r="I5" s="541"/>
      <c r="J5" s="541"/>
      <c r="K5" s="541"/>
      <c r="L5" s="25"/>
      <c r="M5" s="25"/>
    </row>
    <row r="6" spans="1:13" ht="12.75">
      <c r="A6" s="96" t="s">
        <v>30</v>
      </c>
      <c r="B6" s="38" t="s">
        <v>10</v>
      </c>
      <c r="C6" s="38" t="s">
        <v>29</v>
      </c>
      <c r="D6" s="39">
        <v>36433</v>
      </c>
      <c r="E6" s="102">
        <v>13.113</v>
      </c>
      <c r="F6" s="107">
        <v>26081</v>
      </c>
      <c r="G6" s="41">
        <v>7.57</v>
      </c>
      <c r="H6" s="41">
        <v>3.47</v>
      </c>
      <c r="I6" s="41">
        <v>5.63</v>
      </c>
      <c r="J6" s="41">
        <v>3.76</v>
      </c>
      <c r="K6" s="41">
        <v>5.96</v>
      </c>
      <c r="L6" s="180"/>
      <c r="M6" s="180"/>
    </row>
    <row r="7" spans="1:15" s="2" customFormat="1" ht="12.75" customHeight="1">
      <c r="A7" s="97" t="s">
        <v>37</v>
      </c>
      <c r="B7" s="38" t="s">
        <v>10</v>
      </c>
      <c r="C7" s="38" t="s">
        <v>23</v>
      </c>
      <c r="D7" s="42">
        <v>40834</v>
      </c>
      <c r="E7" s="103">
        <v>0.905</v>
      </c>
      <c r="F7" s="43">
        <v>1488</v>
      </c>
      <c r="G7" s="44">
        <v>7.25</v>
      </c>
      <c r="H7" s="44"/>
      <c r="I7" s="44"/>
      <c r="J7" s="45"/>
      <c r="K7" s="16">
        <v>6.83</v>
      </c>
      <c r="L7" s="181"/>
      <c r="M7" s="181"/>
      <c r="N7" s="182"/>
      <c r="O7" s="182"/>
    </row>
    <row r="8" spans="1:15" s="2" customFormat="1" ht="12.75" customHeight="1">
      <c r="A8" s="97" t="s">
        <v>42</v>
      </c>
      <c r="B8" s="13" t="s">
        <v>10</v>
      </c>
      <c r="C8" s="13" t="s">
        <v>23</v>
      </c>
      <c r="D8" s="39">
        <v>36738</v>
      </c>
      <c r="E8" s="104">
        <v>38.024005</v>
      </c>
      <c r="F8" s="40">
        <v>38918</v>
      </c>
      <c r="G8" s="46">
        <v>6.42</v>
      </c>
      <c r="H8" s="46">
        <v>3.23</v>
      </c>
      <c r="I8" s="46">
        <v>4.28</v>
      </c>
      <c r="J8" s="213">
        <v>4.62</v>
      </c>
      <c r="K8" s="46">
        <v>4.57</v>
      </c>
      <c r="L8" s="183"/>
      <c r="M8" s="183"/>
      <c r="N8" s="182"/>
      <c r="O8" s="182"/>
    </row>
    <row r="9" spans="1:13" ht="12.75" customHeight="1">
      <c r="A9" s="98" t="s">
        <v>14</v>
      </c>
      <c r="B9" s="48" t="s">
        <v>10</v>
      </c>
      <c r="C9" s="48" t="s">
        <v>23</v>
      </c>
      <c r="D9" s="49">
        <v>37816</v>
      </c>
      <c r="E9" s="105">
        <v>6.767972942668265</v>
      </c>
      <c r="F9" s="54">
        <v>16190</v>
      </c>
      <c r="G9" s="55">
        <v>7.4935747283451315</v>
      </c>
      <c r="H9" s="55">
        <v>4.260561436120258</v>
      </c>
      <c r="I9" s="55">
        <v>5.216356097079844</v>
      </c>
      <c r="J9" s="56">
        <v>3.2911234641781917</v>
      </c>
      <c r="K9" s="56">
        <v>2.8294475261015473</v>
      </c>
      <c r="L9" s="181"/>
      <c r="M9" s="181"/>
    </row>
    <row r="10" spans="1:15" s="30" customFormat="1" ht="23.25" customHeight="1">
      <c r="A10" s="68" t="s">
        <v>48</v>
      </c>
      <c r="B10" s="69" t="s">
        <v>10</v>
      </c>
      <c r="C10" s="69"/>
      <c r="D10" s="70"/>
      <c r="E10" s="106">
        <f>SUM(E6:E9)</f>
        <v>58.80997794266827</v>
      </c>
      <c r="F10" s="71">
        <f>SUM(F6:F9)</f>
        <v>82677</v>
      </c>
      <c r="G10" s="525"/>
      <c r="H10" s="526"/>
      <c r="I10" s="526"/>
      <c r="J10" s="526"/>
      <c r="K10" s="527"/>
      <c r="L10" s="193">
        <f>E10-'2012'!E9</f>
        <v>0.5714770261414088</v>
      </c>
      <c r="M10" s="194">
        <f>L10/'2012'!E9</f>
        <v>0.009812701514424382</v>
      </c>
      <c r="N10" s="195">
        <f>F10-'2012'!F9</f>
        <v>547</v>
      </c>
      <c r="O10" s="196">
        <f>N10/'2012'!F9</f>
        <v>0.006660172896627298</v>
      </c>
    </row>
    <row r="11" spans="1:15" s="37" customFormat="1" ht="12" customHeight="1">
      <c r="A11" s="90"/>
      <c r="B11" s="64"/>
      <c r="C11" s="64"/>
      <c r="D11" s="65"/>
      <c r="E11" s="66"/>
      <c r="F11" s="67"/>
      <c r="G11" s="207">
        <f>($E$6*G6+$E$7*G7+$E$8*G8+$E$9*G9)/$E$10</f>
        <v>6.812739897571271</v>
      </c>
      <c r="H11" s="207">
        <f>($E$6*H6+$E$7*H7+$E$8*H8+$E$9*H9)/($E$10-$E$7)</f>
        <v>3.404802448339433</v>
      </c>
      <c r="I11" s="207">
        <f>($E$6*I6+$E$7*I7+$E$8*I8+$E$9*I9)/($E$10-$E$7)</f>
        <v>4.695159172559235</v>
      </c>
      <c r="J11" s="207">
        <f>($E$6*J6+$E$7*J7+$E$8*J8+$E$9*J9)/($E$10-$E$7)</f>
        <v>4.269926808388408</v>
      </c>
      <c r="K11" s="207">
        <f>($E$6*K6+$E$7*K7+$E$8*K8+$E$9*K9)/($E$10-$E$7)</f>
        <v>4.788085014450124</v>
      </c>
      <c r="L11" s="184"/>
      <c r="M11" s="184"/>
      <c r="N11" s="185"/>
      <c r="O11" s="185"/>
    </row>
    <row r="12" spans="1:15" ht="21" customHeight="1">
      <c r="A12" s="542" t="s">
        <v>47</v>
      </c>
      <c r="B12" s="542"/>
      <c r="C12" s="542"/>
      <c r="D12" s="542"/>
      <c r="E12" s="542"/>
      <c r="F12" s="542"/>
      <c r="G12" s="542"/>
      <c r="H12" s="542"/>
      <c r="I12" s="542"/>
      <c r="J12" s="542"/>
      <c r="K12" s="542"/>
      <c r="L12" s="25"/>
      <c r="M12" s="25"/>
      <c r="N12" s="187"/>
      <c r="O12" s="187"/>
    </row>
    <row r="13" spans="1:15" ht="12.75">
      <c r="A13" s="99" t="s">
        <v>31</v>
      </c>
      <c r="B13" s="38" t="s">
        <v>10</v>
      </c>
      <c r="C13" s="38" t="s">
        <v>21</v>
      </c>
      <c r="D13" s="39">
        <v>36606</v>
      </c>
      <c r="E13" s="102">
        <v>4.361</v>
      </c>
      <c r="F13" s="107">
        <v>20502</v>
      </c>
      <c r="G13" s="41">
        <v>10.06</v>
      </c>
      <c r="H13" s="41">
        <v>4.34</v>
      </c>
      <c r="I13" s="41">
        <v>5.56</v>
      </c>
      <c r="J13" s="41">
        <v>3.15</v>
      </c>
      <c r="K13" s="41">
        <v>5.66</v>
      </c>
      <c r="L13" s="186"/>
      <c r="M13" s="186"/>
      <c r="N13" s="187"/>
      <c r="O13" s="187"/>
    </row>
    <row r="14" spans="1:15" ht="12.75">
      <c r="A14" s="100" t="s">
        <v>33</v>
      </c>
      <c r="B14" s="38" t="s">
        <v>10</v>
      </c>
      <c r="C14" s="38" t="s">
        <v>22</v>
      </c>
      <c r="D14" s="39">
        <v>36091</v>
      </c>
      <c r="E14" s="103">
        <v>0.33552993500000006</v>
      </c>
      <c r="F14" s="43">
        <v>553</v>
      </c>
      <c r="G14" s="17">
        <v>7.884156544036203</v>
      </c>
      <c r="H14" s="17">
        <v>4.213756865865603</v>
      </c>
      <c r="I14" s="17">
        <v>4.088647635277742</v>
      </c>
      <c r="J14" s="17"/>
      <c r="K14" s="17">
        <v>5.2884651640468405</v>
      </c>
      <c r="L14" s="197"/>
      <c r="M14" s="197"/>
      <c r="N14" s="187"/>
      <c r="O14" s="187"/>
    </row>
    <row r="15" spans="1:15" ht="12.75" customHeight="1">
      <c r="A15" s="99" t="s">
        <v>38</v>
      </c>
      <c r="B15" s="38" t="s">
        <v>10</v>
      </c>
      <c r="C15" s="38" t="s">
        <v>21</v>
      </c>
      <c r="D15" s="39">
        <v>39514</v>
      </c>
      <c r="E15" s="103">
        <v>0.4488702650000005</v>
      </c>
      <c r="F15" s="43">
        <v>1731</v>
      </c>
      <c r="G15" s="17">
        <v>6.668596992181719</v>
      </c>
      <c r="H15" s="17">
        <v>3.5751985778671003</v>
      </c>
      <c r="I15" s="17">
        <v>3.939342795478762</v>
      </c>
      <c r="J15" s="17"/>
      <c r="K15" s="17">
        <v>5.830173380446557</v>
      </c>
      <c r="L15" s="197"/>
      <c r="M15" s="197"/>
      <c r="N15" s="187"/>
      <c r="O15" s="187"/>
    </row>
    <row r="16" spans="1:15" ht="12.75">
      <c r="A16" s="97" t="s">
        <v>39</v>
      </c>
      <c r="B16" s="14" t="s">
        <v>10</v>
      </c>
      <c r="C16" s="14" t="s">
        <v>22</v>
      </c>
      <c r="D16" s="50">
        <v>38360</v>
      </c>
      <c r="E16" s="103">
        <v>0.445</v>
      </c>
      <c r="F16" s="43">
        <v>2349</v>
      </c>
      <c r="G16" s="45">
        <v>2.19</v>
      </c>
      <c r="H16" s="44">
        <v>1.68</v>
      </c>
      <c r="I16" s="44">
        <v>2</v>
      </c>
      <c r="J16" s="44">
        <v>1.98</v>
      </c>
      <c r="K16" s="44">
        <v>2.31</v>
      </c>
      <c r="L16" s="197"/>
      <c r="M16" s="197"/>
      <c r="N16" s="187"/>
      <c r="O16" s="187"/>
    </row>
    <row r="17" spans="1:15" ht="12.75">
      <c r="A17" s="97" t="s">
        <v>19</v>
      </c>
      <c r="B17" s="13" t="s">
        <v>10</v>
      </c>
      <c r="C17" s="13" t="s">
        <v>21</v>
      </c>
      <c r="D17" s="50">
        <v>39182</v>
      </c>
      <c r="E17" s="103">
        <v>0.102</v>
      </c>
      <c r="F17" s="43">
        <v>327</v>
      </c>
      <c r="G17" s="44">
        <v>1.62</v>
      </c>
      <c r="H17" s="44">
        <v>0.33</v>
      </c>
      <c r="I17" s="44">
        <v>0.2</v>
      </c>
      <c r="J17" s="45">
        <v>0.27</v>
      </c>
      <c r="K17" s="44">
        <v>-0.37</v>
      </c>
      <c r="L17" s="197"/>
      <c r="M17" s="197"/>
      <c r="N17" s="187"/>
      <c r="O17" s="187"/>
    </row>
    <row r="18" spans="1:15" ht="12.75">
      <c r="A18" s="100" t="s">
        <v>43</v>
      </c>
      <c r="B18" s="13" t="s">
        <v>10</v>
      </c>
      <c r="C18" s="13" t="s">
        <v>21</v>
      </c>
      <c r="D18" s="42">
        <v>38245</v>
      </c>
      <c r="E18" s="104">
        <v>8.396032</v>
      </c>
      <c r="F18" s="40">
        <v>27622</v>
      </c>
      <c r="G18" s="46">
        <v>6.98</v>
      </c>
      <c r="H18" s="46">
        <v>2.76</v>
      </c>
      <c r="I18" s="46">
        <v>4.19</v>
      </c>
      <c r="J18" s="213">
        <v>3.95</v>
      </c>
      <c r="K18" s="46">
        <v>4</v>
      </c>
      <c r="L18" s="184"/>
      <c r="M18" s="184"/>
      <c r="N18" s="187"/>
      <c r="O18" s="187"/>
    </row>
    <row r="19" spans="1:15" ht="12.75" customHeight="1">
      <c r="A19" s="100" t="s">
        <v>40</v>
      </c>
      <c r="B19" s="38" t="s">
        <v>10</v>
      </c>
      <c r="C19" s="38" t="s">
        <v>35</v>
      </c>
      <c r="D19" s="39">
        <v>39078</v>
      </c>
      <c r="E19" s="111">
        <v>4.451479070564243</v>
      </c>
      <c r="F19" s="72">
        <v>13387</v>
      </c>
      <c r="G19" s="15">
        <v>8.31883616991178</v>
      </c>
      <c r="H19" s="15">
        <v>-0.18524977047938984</v>
      </c>
      <c r="I19" s="15">
        <v>4.709386519716774</v>
      </c>
      <c r="J19" s="16">
        <v>-3.2372707577642656</v>
      </c>
      <c r="K19" s="16">
        <v>-4.277288455801342</v>
      </c>
      <c r="L19" s="198"/>
      <c r="M19" s="198"/>
      <c r="N19" s="187"/>
      <c r="O19" s="187"/>
    </row>
    <row r="20" spans="1:15" ht="12.75" customHeight="1">
      <c r="A20" s="57" t="s">
        <v>47</v>
      </c>
      <c r="B20" s="58" t="s">
        <v>10</v>
      </c>
      <c r="C20" s="58"/>
      <c r="D20" s="59"/>
      <c r="E20" s="112">
        <f>SUM(E13:E19)</f>
        <v>18.539911270564247</v>
      </c>
      <c r="F20" s="60">
        <f>SUM(F13:F19)</f>
        <v>66471</v>
      </c>
      <c r="G20" s="208">
        <f>($E$13*G13+$E$14*G14+$E$15*G15+$E$16*G16+$E$17*G17+$E$18*G18+$E$19*G19)/$E$20</f>
        <v>7.890306580155069</v>
      </c>
      <c r="H20" s="208">
        <f>($E$13*H13+$E$14*H14+$E$15*H15+$E$16*H16+$E$17*H17+$E$18*H18+$E$19*H19)/$E$20</f>
        <v>2.4312443617696378</v>
      </c>
      <c r="I20" s="208">
        <f>($E$13*I13+$E$14*I14+$E$15*I15+$E$16*I16+$E$17*I17+$E$18*I18+$E$19*I19)/$E$20</f>
        <v>4.554541059838726</v>
      </c>
      <c r="J20" s="208">
        <f>($E$13*J13+$E$14*J14+$E$15*J15+$E$16*J16+$E$17*J17+$E$18*J18+$E$19*J19)/($E$20-E14-E15)</f>
        <v>1.881076429922292</v>
      </c>
      <c r="K20" s="208">
        <f>($E$13*K13+$E$14*K14+$E$15*K15+$E$16*K16+$E$17*K17+$E$18*K18+$E$19*K19)/$E$20</f>
        <v>2.4060939209606067</v>
      </c>
      <c r="L20" s="199">
        <f>E20-'2012'!E18</f>
        <v>0.2297814925074988</v>
      </c>
      <c r="M20" s="194">
        <f>L20/'2012'!E18</f>
        <v>0.012549419108043344</v>
      </c>
      <c r="N20" s="195">
        <f>F20-'2012'!F18</f>
        <v>-62</v>
      </c>
      <c r="O20" s="196">
        <f>N20/'2012'!F18</f>
        <v>-0.0009318683961342492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2.617</v>
      </c>
      <c r="F22" s="40">
        <v>3725</v>
      </c>
      <c r="G22" s="15">
        <v>7.12</v>
      </c>
      <c r="H22" s="16">
        <v>2.84</v>
      </c>
      <c r="I22" s="15">
        <v>4.53</v>
      </c>
      <c r="J22" s="15">
        <v>3.33</v>
      </c>
      <c r="K22" s="41">
        <v>3.15</v>
      </c>
      <c r="L22" s="186"/>
      <c r="M22" s="186"/>
      <c r="N22" s="187"/>
      <c r="O22" s="187"/>
    </row>
    <row r="23" spans="1:15" ht="12.75" customHeight="1">
      <c r="A23" s="100" t="s">
        <v>44</v>
      </c>
      <c r="B23" s="13" t="s">
        <v>11</v>
      </c>
      <c r="C23" s="13" t="s">
        <v>21</v>
      </c>
      <c r="D23" s="39">
        <v>37606</v>
      </c>
      <c r="E23" s="104">
        <v>10.198823</v>
      </c>
      <c r="F23" s="40">
        <v>8848</v>
      </c>
      <c r="G23" s="46">
        <v>7.01</v>
      </c>
      <c r="H23" s="46">
        <v>2.77</v>
      </c>
      <c r="I23" s="46">
        <v>3.78</v>
      </c>
      <c r="J23" s="213">
        <v>3.35</v>
      </c>
      <c r="K23" s="46">
        <v>3.45</v>
      </c>
      <c r="L23" s="184"/>
      <c r="M23" s="184"/>
      <c r="N23" s="187"/>
      <c r="O23" s="187"/>
    </row>
    <row r="24" spans="1:15" ht="12.75" customHeight="1">
      <c r="A24" s="99" t="s">
        <v>16</v>
      </c>
      <c r="B24" s="38" t="s">
        <v>11</v>
      </c>
      <c r="C24" s="38" t="s">
        <v>26</v>
      </c>
      <c r="D24" s="39">
        <v>37834</v>
      </c>
      <c r="E24" s="111">
        <v>15.092140055430594</v>
      </c>
      <c r="F24" s="72">
        <v>31188</v>
      </c>
      <c r="G24" s="15">
        <v>7.54066524119319</v>
      </c>
      <c r="H24" s="15">
        <v>2.98395304092145</v>
      </c>
      <c r="I24" s="15">
        <v>4.821516897664679</v>
      </c>
      <c r="J24" s="16">
        <v>0.41702829608107894</v>
      </c>
      <c r="K24" s="16">
        <v>3.311998827339324</v>
      </c>
      <c r="L24" s="198"/>
      <c r="M24" s="198"/>
      <c r="N24" s="187"/>
      <c r="O24" s="187"/>
    </row>
    <row r="25" spans="1:15" ht="12.75" customHeight="1">
      <c r="A25" s="97" t="s">
        <v>15</v>
      </c>
      <c r="B25" s="13" t="s">
        <v>11</v>
      </c>
      <c r="C25" s="13" t="s">
        <v>24</v>
      </c>
      <c r="D25" s="42">
        <v>40834</v>
      </c>
      <c r="E25" s="103">
        <v>0.5804458236</v>
      </c>
      <c r="F25" s="43">
        <v>1336</v>
      </c>
      <c r="G25" s="44">
        <v>5.19</v>
      </c>
      <c r="H25" s="44"/>
      <c r="I25" s="44"/>
      <c r="J25" s="45"/>
      <c r="K25" s="16">
        <v>5.2</v>
      </c>
      <c r="L25" s="198"/>
      <c r="M25" s="198"/>
      <c r="N25" s="187"/>
      <c r="O25" s="187"/>
    </row>
    <row r="26" spans="1:15" ht="13.5" customHeight="1">
      <c r="A26" s="100" t="s">
        <v>18</v>
      </c>
      <c r="B26" s="38" t="s">
        <v>11</v>
      </c>
      <c r="C26" s="38" t="s">
        <v>27</v>
      </c>
      <c r="D26" s="39">
        <v>39514</v>
      </c>
      <c r="E26" s="103">
        <v>0.040770394470180035</v>
      </c>
      <c r="F26" s="43">
        <v>112</v>
      </c>
      <c r="G26" s="17">
        <v>9.268979785408614</v>
      </c>
      <c r="H26" s="17">
        <v>4.316053136110498</v>
      </c>
      <c r="I26" s="17">
        <v>3.4507941131625364</v>
      </c>
      <c r="J26" s="17"/>
      <c r="K26" s="17">
        <v>5.091815091464902</v>
      </c>
      <c r="L26" s="197"/>
      <c r="M26" s="197"/>
      <c r="N26" s="187"/>
      <c r="O26" s="187"/>
    </row>
    <row r="27" spans="1:15" ht="12.75" customHeight="1">
      <c r="A27" s="57" t="s">
        <v>47</v>
      </c>
      <c r="B27" s="58" t="s">
        <v>11</v>
      </c>
      <c r="C27" s="58"/>
      <c r="D27" s="59"/>
      <c r="E27" s="114">
        <f>SUM(E22:E26)</f>
        <v>28.529179273500777</v>
      </c>
      <c r="F27" s="61">
        <f>SUM(F22:F26)</f>
        <v>45209</v>
      </c>
      <c r="G27" s="209">
        <f>($E$22*G22+$E$23*G23+$E$24*G24+$E$25*G25+$E$26*G26)/($E$27)</f>
        <v>7.267015183309057</v>
      </c>
      <c r="H27" s="209">
        <f>($E$22*H22+$E$23*H23+$E$24*H24+$E$25*H25+$E$26*H26)/($E$27)</f>
        <v>2.835455704344969</v>
      </c>
      <c r="I27" s="209">
        <f>($E$22*I22+$E$23*I23+$E$24*I24+$E$25*I25+$E$26*I26)/($E$27-$E$25)</f>
        <v>4.412159130482793</v>
      </c>
      <c r="J27" s="209">
        <f>($E$22*J22+$E$23*J23+$E$24*J24+$E$25*J25+$E$26*J26)/($E$27-$E$25-$E$26)</f>
        <v>1.7620245663885663</v>
      </c>
      <c r="K27" s="209">
        <f>($E$22*K22+$E$23*K23+$E$24*K24+$E$25*K25+$E$26*K26)/($E$27)</f>
        <v>3.387428435347926</v>
      </c>
      <c r="L27" s="200">
        <f>E27-'2012'!E24</f>
        <v>0.5495361703278299</v>
      </c>
      <c r="M27" s="201">
        <f>L27/'2012'!E24</f>
        <v>0.019640571121706387</v>
      </c>
      <c r="N27" s="195">
        <f>F27-'2012'!F24</f>
        <v>378</v>
      </c>
      <c r="O27" s="196">
        <f>N27/'2012'!F24</f>
        <v>0.008431665588543642</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0.476</v>
      </c>
      <c r="F29" s="107">
        <v>673</v>
      </c>
      <c r="G29" s="15">
        <v>10.49</v>
      </c>
      <c r="H29" s="15">
        <v>4.77</v>
      </c>
      <c r="I29" s="15">
        <v>5.31</v>
      </c>
      <c r="J29" s="15">
        <v>4.74</v>
      </c>
      <c r="K29" s="41">
        <v>5.67</v>
      </c>
      <c r="L29" s="186"/>
      <c r="M29" s="186"/>
      <c r="N29" s="187"/>
      <c r="O29" s="187"/>
    </row>
    <row r="30" spans="1:15" ht="12.75" customHeight="1">
      <c r="A30" s="99" t="s">
        <v>17</v>
      </c>
      <c r="B30" s="38" t="s">
        <v>12</v>
      </c>
      <c r="C30" s="38" t="s">
        <v>26</v>
      </c>
      <c r="D30" s="39">
        <v>37816</v>
      </c>
      <c r="E30" s="111">
        <v>0.8502775863905828</v>
      </c>
      <c r="F30" s="72">
        <v>1046</v>
      </c>
      <c r="G30" s="16">
        <v>5.698568829028039</v>
      </c>
      <c r="H30" s="16">
        <v>2.658185500036647</v>
      </c>
      <c r="I30" s="16">
        <v>4.829367424928588</v>
      </c>
      <c r="J30" s="16">
        <v>-0.3840876800449311</v>
      </c>
      <c r="K30" s="16">
        <v>2.702081214802443</v>
      </c>
      <c r="L30" s="198"/>
      <c r="M30" s="198"/>
      <c r="N30" s="187"/>
      <c r="O30" s="187"/>
    </row>
    <row r="31" spans="1:15" ht="12.75" customHeight="1">
      <c r="A31" s="57" t="s">
        <v>47</v>
      </c>
      <c r="B31" s="58" t="s">
        <v>12</v>
      </c>
      <c r="C31" s="62"/>
      <c r="D31" s="63"/>
      <c r="E31" s="114">
        <f>SUM(E29:E30)</f>
        <v>1.326277586390583</v>
      </c>
      <c r="F31" s="61">
        <f>SUM(F29:F30)</f>
        <v>1719</v>
      </c>
      <c r="G31" s="208">
        <f>($E$29*G29+$E$30*G30)/$E$31</f>
        <v>7.418209770551868</v>
      </c>
      <c r="H31" s="208">
        <f>($E$29*H29+$E$30*H30)/$E$31</f>
        <v>3.4161140907762646</v>
      </c>
      <c r="I31" s="208">
        <f>($E$29*I29+$E$30*I30)/$E$31</f>
        <v>5.001866084395955</v>
      </c>
      <c r="J31" s="208">
        <f>($E$29*J29+$E$30*J30)/$E$31</f>
        <v>1.454943425305509</v>
      </c>
      <c r="K31" s="208">
        <f>($E$29*K29+$E$30*K30)/$E$31</f>
        <v>3.7672649713934963</v>
      </c>
      <c r="L31" s="199">
        <f>E31-'2012'!E27</f>
        <v>0.003441761708701474</v>
      </c>
      <c r="M31" s="199">
        <f>L31/'2012'!E27</f>
        <v>0.0026018056394331145</v>
      </c>
      <c r="N31" s="195">
        <f>F31-'2012'!F27</f>
        <v>8</v>
      </c>
      <c r="O31" s="196">
        <f>N31/'2012'!F27</f>
        <v>0.004675628287551139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48.39536813045561</v>
      </c>
      <c r="F33" s="61">
        <f>F31+F27+F20</f>
        <v>113399</v>
      </c>
      <c r="G33" s="82"/>
      <c r="H33" s="82"/>
      <c r="I33" s="82"/>
      <c r="J33" s="82"/>
      <c r="K33" s="83"/>
      <c r="L33" s="186"/>
      <c r="M33" s="186"/>
      <c r="N33" s="187"/>
      <c r="O33" s="187"/>
      <c r="P33" s="31"/>
    </row>
    <row r="34" spans="1:16" s="30" customFormat="1" ht="26.25" customHeight="1">
      <c r="A34" s="537" t="s">
        <v>50</v>
      </c>
      <c r="B34" s="537"/>
      <c r="C34" s="537"/>
      <c r="D34" s="537"/>
      <c r="E34" s="116">
        <f>SUM(E10,E33)</f>
        <v>107.20534607312388</v>
      </c>
      <c r="F34" s="84">
        <f>SUM(F10,F33)</f>
        <v>196076</v>
      </c>
      <c r="G34" s="528"/>
      <c r="H34" s="529"/>
      <c r="I34" s="529"/>
      <c r="J34" s="529"/>
      <c r="K34" s="530"/>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36.681</v>
      </c>
      <c r="F37" s="35">
        <v>11988</v>
      </c>
      <c r="G37" s="36">
        <v>6.8</v>
      </c>
      <c r="H37" s="36">
        <v>3.77</v>
      </c>
      <c r="I37" s="36">
        <v>4.6</v>
      </c>
      <c r="J37" s="36">
        <v>3.3</v>
      </c>
      <c r="K37" s="17">
        <v>7.44</v>
      </c>
      <c r="L37" s="197"/>
      <c r="M37" s="197"/>
      <c r="N37" s="187"/>
      <c r="O37" s="187"/>
    </row>
    <row r="38" spans="1:15" ht="31.5" customHeight="1" thickBot="1">
      <c r="A38" s="534" t="s">
        <v>36</v>
      </c>
      <c r="B38" s="535"/>
      <c r="C38" s="535"/>
      <c r="D38" s="536"/>
      <c r="E38" s="86">
        <f>E34+E37</f>
        <v>143.8863460731239</v>
      </c>
      <c r="F38" s="87">
        <f>F34+F37</f>
        <v>208064</v>
      </c>
      <c r="G38" s="88"/>
      <c r="H38" s="88"/>
      <c r="I38" s="88"/>
      <c r="J38" s="88"/>
      <c r="K38" s="88"/>
      <c r="L38" s="204">
        <f>E38-'2012'!E32</f>
        <v>1.518236450685464</v>
      </c>
      <c r="M38" s="212">
        <f>L38/'2012'!E32</f>
        <v>0.010664161059045045</v>
      </c>
      <c r="N38" s="195">
        <f>F38-'2012'!F32</f>
        <v>919</v>
      </c>
      <c r="O38" s="203">
        <f>N38/'2012'!F32</f>
        <v>0.004436505829250042</v>
      </c>
    </row>
    <row r="39" spans="1:13" ht="41.25" customHeight="1">
      <c r="A39" s="538" t="s">
        <v>9</v>
      </c>
      <c r="B39" s="539"/>
      <c r="C39" s="539"/>
      <c r="D39" s="539"/>
      <c r="E39" s="539"/>
      <c r="F39" s="539"/>
      <c r="G39" s="539"/>
      <c r="H39" s="539"/>
      <c r="I39" s="539"/>
      <c r="J39" s="539"/>
      <c r="K39" s="540"/>
      <c r="L39" s="21"/>
      <c r="M39" s="21"/>
    </row>
    <row r="40" spans="1:15" s="5" customFormat="1" ht="24" customHeight="1">
      <c r="A40" s="531" t="s">
        <v>34</v>
      </c>
      <c r="B40" s="532"/>
      <c r="C40" s="532"/>
      <c r="D40" s="532"/>
      <c r="E40" s="532"/>
      <c r="F40" s="532"/>
      <c r="G40" s="532"/>
      <c r="H40" s="532"/>
      <c r="I40" s="532"/>
      <c r="J40" s="532"/>
      <c r="K40" s="533"/>
      <c r="L40" s="25"/>
      <c r="M40" s="25"/>
      <c r="N40" s="189"/>
      <c r="O40" s="189"/>
    </row>
    <row r="41" spans="2:13" ht="18" customHeight="1">
      <c r="B41" s="12"/>
      <c r="C41" s="12"/>
      <c r="D41" s="12"/>
      <c r="E41" s="520" t="s">
        <v>77</v>
      </c>
      <c r="F41" s="521"/>
      <c r="G41" s="210">
        <f>($E$10*G11+$E$20*G20+$E$27*G27+$E$31*G31+$E$37*G37)/$E$38</f>
        <v>7.043990475521182</v>
      </c>
      <c r="H41" s="210">
        <f>($E$10*H11+$E$20*H20+$E$27*H27+$E$31*H31+$E$37*H37)/$E$38</f>
        <v>3.259674973290177</v>
      </c>
      <c r="I41" s="210">
        <f>($E$10*I11+$E$20*I20+$E$27*I27+$E$31*I31+$E$37*I37)/$E$38</f>
        <v>4.599496437704814</v>
      </c>
      <c r="J41" s="210">
        <f>($E$10*J11+$E$20*J20+$E$27*J27+$E$31*J31+$E$37*J37)/$E$38</f>
        <v>3.1916535352278252</v>
      </c>
      <c r="K41" s="210">
        <f>($E$10*K11+$E$20*K20+$E$27*K27+$E$31*K31+$E$37*K37)/$E$38</f>
        <v>4.87009082666061</v>
      </c>
      <c r="L41" s="22"/>
      <c r="M41" s="22"/>
    </row>
    <row r="42" spans="2:13" ht="12.75">
      <c r="B42" s="11"/>
      <c r="C42" s="11"/>
      <c r="D42" s="11"/>
      <c r="E42" s="26"/>
      <c r="F42" s="108" t="s">
        <v>76</v>
      </c>
      <c r="G42" s="211">
        <f>G41-'2012'!G35</f>
        <v>-1.7808263931629948</v>
      </c>
      <c r="H42" s="211">
        <f>H41-'2012'!H35</f>
        <v>0.19365638114495098</v>
      </c>
      <c r="I42" s="211">
        <f>I41-'2012'!I35</f>
        <v>-0.09059337682933677</v>
      </c>
      <c r="J42" s="211">
        <f>J41-'2012'!J35</f>
        <v>0.8316722607832712</v>
      </c>
      <c r="K42" s="211">
        <f>K41-'2012'!K35</f>
        <v>-0.37944939125517685</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7">
      <selection activeCell="K28" sqref="K2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511" t="s">
        <v>79</v>
      </c>
      <c r="B1" s="511"/>
      <c r="C1" s="511"/>
      <c r="D1" s="511"/>
      <c r="E1" s="511"/>
      <c r="F1" s="511"/>
      <c r="G1" s="511"/>
      <c r="H1" s="511"/>
      <c r="I1" s="511"/>
      <c r="J1" s="511"/>
      <c r="K1" s="511"/>
      <c r="L1" s="19"/>
      <c r="M1" s="19"/>
      <c r="N1" s="178"/>
      <c r="O1" s="178"/>
    </row>
    <row r="2" spans="1:13" ht="24" customHeight="1">
      <c r="A2" s="512" t="s">
        <v>0</v>
      </c>
      <c r="B2" s="516" t="s">
        <v>13</v>
      </c>
      <c r="C2" s="499" t="s">
        <v>20</v>
      </c>
      <c r="D2" s="515" t="s">
        <v>41</v>
      </c>
      <c r="E2" s="513" t="s">
        <v>1</v>
      </c>
      <c r="F2" s="514" t="s">
        <v>2</v>
      </c>
      <c r="G2" s="512" t="s">
        <v>3</v>
      </c>
      <c r="H2" s="512"/>
      <c r="I2" s="512"/>
      <c r="J2" s="512"/>
      <c r="K2" s="512"/>
      <c r="L2" s="25"/>
      <c r="M2" s="25"/>
    </row>
    <row r="3" spans="1:15" ht="42.75" customHeight="1">
      <c r="A3" s="512"/>
      <c r="B3" s="516"/>
      <c r="C3" s="499"/>
      <c r="D3" s="515"/>
      <c r="E3" s="513"/>
      <c r="F3" s="514"/>
      <c r="G3" s="32" t="s">
        <v>4</v>
      </c>
      <c r="H3" s="32" t="s">
        <v>5</v>
      </c>
      <c r="I3" s="32" t="s">
        <v>6</v>
      </c>
      <c r="J3" s="32" t="s">
        <v>7</v>
      </c>
      <c r="K3" s="33" t="s">
        <v>8</v>
      </c>
      <c r="L3" s="517" t="s">
        <v>73</v>
      </c>
      <c r="M3" s="518"/>
      <c r="N3" s="517" t="s">
        <v>74</v>
      </c>
      <c r="O3" s="519"/>
    </row>
    <row r="4" spans="1:13" ht="26.25" customHeight="1">
      <c r="A4" s="522" t="s">
        <v>51</v>
      </c>
      <c r="B4" s="523"/>
      <c r="C4" s="523"/>
      <c r="D4" s="523"/>
      <c r="E4" s="523"/>
      <c r="F4" s="523"/>
      <c r="G4" s="523"/>
      <c r="H4" s="523"/>
      <c r="I4" s="523"/>
      <c r="J4" s="523"/>
      <c r="K4" s="524"/>
      <c r="L4" s="176"/>
      <c r="M4" s="176"/>
    </row>
    <row r="5" spans="1:13" ht="23.25" customHeight="1">
      <c r="A5" s="541" t="s">
        <v>46</v>
      </c>
      <c r="B5" s="541"/>
      <c r="C5" s="541"/>
      <c r="D5" s="541"/>
      <c r="E5" s="541"/>
      <c r="F5" s="541"/>
      <c r="G5" s="541"/>
      <c r="H5" s="541"/>
      <c r="I5" s="541"/>
      <c r="J5" s="541"/>
      <c r="K5" s="541"/>
      <c r="L5" s="25"/>
      <c r="M5" s="25"/>
    </row>
    <row r="6" spans="1:13" ht="12.75">
      <c r="A6" s="96" t="s">
        <v>30</v>
      </c>
      <c r="B6" s="38" t="s">
        <v>10</v>
      </c>
      <c r="C6" s="38" t="s">
        <v>29</v>
      </c>
      <c r="D6" s="39">
        <v>36433</v>
      </c>
      <c r="E6" s="102">
        <v>13.238</v>
      </c>
      <c r="F6" s="107">
        <v>26185</v>
      </c>
      <c r="G6" s="41">
        <v>6.877040895816822</v>
      </c>
      <c r="H6" s="41">
        <v>3.338485843873107</v>
      </c>
      <c r="I6" s="41">
        <v>5.259148491418375</v>
      </c>
      <c r="J6" s="41">
        <v>3.762206141842128</v>
      </c>
      <c r="K6" s="41">
        <v>5.964706394220309</v>
      </c>
      <c r="L6" s="180"/>
      <c r="M6" s="180"/>
    </row>
    <row r="7" spans="1:15" s="2" customFormat="1" ht="12.75" customHeight="1">
      <c r="A7" s="97" t="s">
        <v>37</v>
      </c>
      <c r="B7" s="38" t="s">
        <v>10</v>
      </c>
      <c r="C7" s="38" t="s">
        <v>23</v>
      </c>
      <c r="D7" s="42">
        <v>40834</v>
      </c>
      <c r="E7" s="103">
        <v>1.021838</v>
      </c>
      <c r="F7" s="43">
        <v>1641</v>
      </c>
      <c r="G7" s="44">
        <v>6.29</v>
      </c>
      <c r="H7" s="44"/>
      <c r="I7" s="44"/>
      <c r="J7" s="45"/>
      <c r="K7" s="16">
        <v>6.83</v>
      </c>
      <c r="L7" s="181"/>
      <c r="M7" s="181"/>
      <c r="N7" s="182"/>
      <c r="O7" s="182"/>
    </row>
    <row r="8" spans="1:15" s="2" customFormat="1" ht="12.75" customHeight="1">
      <c r="A8" s="97" t="s">
        <v>42</v>
      </c>
      <c r="B8" s="13" t="s">
        <v>10</v>
      </c>
      <c r="C8" s="13" t="s">
        <v>23</v>
      </c>
      <c r="D8" s="39">
        <v>36738</v>
      </c>
      <c r="E8" s="104">
        <v>38.30575</v>
      </c>
      <c r="F8" s="40">
        <v>39011</v>
      </c>
      <c r="G8" s="46">
        <v>5.47</v>
      </c>
      <c r="H8" s="46">
        <v>3.3</v>
      </c>
      <c r="I8" s="46">
        <v>4.1</v>
      </c>
      <c r="J8" s="47">
        <v>4.52</v>
      </c>
      <c r="K8" s="46">
        <v>5.17</v>
      </c>
      <c r="L8" s="183"/>
      <c r="M8" s="183"/>
      <c r="N8" s="182"/>
      <c r="O8" s="182"/>
    </row>
    <row r="9" spans="1:13" ht="12.75" customHeight="1">
      <c r="A9" s="98" t="s">
        <v>14</v>
      </c>
      <c r="B9" s="48" t="s">
        <v>10</v>
      </c>
      <c r="C9" s="48" t="s">
        <v>23</v>
      </c>
      <c r="D9" s="49">
        <v>37816</v>
      </c>
      <c r="E9" s="105">
        <v>6.908466075897307</v>
      </c>
      <c r="F9" s="54">
        <v>16598</v>
      </c>
      <c r="G9" s="55">
        <v>6.257687904586229</v>
      </c>
      <c r="H9" s="55">
        <v>4.1826258629875435</v>
      </c>
      <c r="I9" s="55">
        <v>5.045825604145593</v>
      </c>
      <c r="J9" s="56">
        <v>3.315925369028161</v>
      </c>
      <c r="K9" s="56">
        <v>2.856388619150496</v>
      </c>
      <c r="L9" s="181"/>
      <c r="M9" s="181"/>
    </row>
    <row r="10" spans="1:15" s="30" customFormat="1" ht="23.25" customHeight="1">
      <c r="A10" s="68" t="s">
        <v>48</v>
      </c>
      <c r="B10" s="69" t="s">
        <v>10</v>
      </c>
      <c r="C10" s="69"/>
      <c r="D10" s="70"/>
      <c r="E10" s="106">
        <f>SUM(E6:E9)</f>
        <v>59.474054075897314</v>
      </c>
      <c r="F10" s="71">
        <f>SUM(F6:F9)</f>
        <v>83435</v>
      </c>
      <c r="G10" s="525"/>
      <c r="H10" s="526"/>
      <c r="I10" s="526"/>
      <c r="J10" s="526"/>
      <c r="K10" s="527"/>
      <c r="L10" s="193">
        <f>E10-'2012'!E9</f>
        <v>1.235553159370454</v>
      </c>
      <c r="M10" s="194">
        <f>L10/'2012'!E9</f>
        <v>0.021215401150887627</v>
      </c>
      <c r="N10" s="195">
        <f>F10-'2012'!F9</f>
        <v>1305</v>
      </c>
      <c r="O10" s="196">
        <f>N10/'2012'!F9</f>
        <v>0.01588944356507975</v>
      </c>
    </row>
    <row r="11" spans="1:15" s="37" customFormat="1" ht="12" customHeight="1">
      <c r="A11" s="90"/>
      <c r="B11" s="64"/>
      <c r="C11" s="64"/>
      <c r="D11" s="65"/>
      <c r="E11" s="66"/>
      <c r="F11" s="67"/>
      <c r="G11" s="207">
        <f>($E$6*G6+$E$7*G7+$E$8*G8+$E$9*G9)/$E$10</f>
        <v>5.888771346481073</v>
      </c>
      <c r="H11" s="207">
        <f>($E$6*H6+$E$7*H7+$E$8*H8+$E$9*H9)/($E$10-$E$7)</f>
        <v>3.4130336345977415</v>
      </c>
      <c r="I11" s="207">
        <f>($E$6*I6+$E$7*I7+$E$8*I8+$E$9*I9)/($E$10-$E$7)</f>
        <v>4.4743059424974145</v>
      </c>
      <c r="J11" s="207">
        <f>($E$6*J6+$E$7*J7+$E$8*J8+$E$9*J9)/($E$10-$E$7)</f>
        <v>4.206068637476723</v>
      </c>
      <c r="K11" s="207">
        <f>($E$6*K6+$E$7*K7+$E$8*K8+$E$9*K9)/($E$10-$E$7)</f>
        <v>5.195935219415998</v>
      </c>
      <c r="L11" s="184"/>
      <c r="M11" s="184"/>
      <c r="N11" s="185"/>
      <c r="O11" s="185"/>
    </row>
    <row r="12" spans="1:15" ht="21" customHeight="1">
      <c r="A12" s="542" t="s">
        <v>47</v>
      </c>
      <c r="B12" s="542"/>
      <c r="C12" s="542"/>
      <c r="D12" s="542"/>
      <c r="E12" s="542"/>
      <c r="F12" s="542"/>
      <c r="G12" s="542"/>
      <c r="H12" s="542"/>
      <c r="I12" s="542"/>
      <c r="J12" s="542"/>
      <c r="K12" s="542"/>
      <c r="L12" s="25"/>
      <c r="M12" s="25"/>
      <c r="N12" s="187"/>
      <c r="O12" s="187"/>
    </row>
    <row r="13" spans="1:15" ht="12.75">
      <c r="A13" s="99" t="s">
        <v>31</v>
      </c>
      <c r="B13" s="38" t="s">
        <v>10</v>
      </c>
      <c r="C13" s="38" t="s">
        <v>21</v>
      </c>
      <c r="D13" s="39">
        <v>36606</v>
      </c>
      <c r="E13" s="102">
        <v>4.387</v>
      </c>
      <c r="F13" s="107">
        <v>20510</v>
      </c>
      <c r="G13" s="41">
        <v>8.656301168785753</v>
      </c>
      <c r="H13" s="41">
        <v>4.183643893066602</v>
      </c>
      <c r="I13" s="41">
        <v>5.311791769507734</v>
      </c>
      <c r="J13" s="41">
        <v>3.120969773895288</v>
      </c>
      <c r="K13" s="41">
        <v>5.660956433238873</v>
      </c>
      <c r="L13" s="186"/>
      <c r="M13" s="186"/>
      <c r="N13" s="187"/>
      <c r="O13" s="187"/>
    </row>
    <row r="14" spans="1:15" ht="12.75">
      <c r="A14" s="100" t="s">
        <v>33</v>
      </c>
      <c r="B14" s="38" t="s">
        <v>10</v>
      </c>
      <c r="C14" s="38" t="s">
        <v>22</v>
      </c>
      <c r="D14" s="39">
        <v>36091</v>
      </c>
      <c r="E14" s="103">
        <v>0.333958305</v>
      </c>
      <c r="F14" s="43">
        <v>551</v>
      </c>
      <c r="G14" s="17">
        <v>7.9452333636854</v>
      </c>
      <c r="H14" s="17">
        <v>4.1701522546663705</v>
      </c>
      <c r="I14" s="17">
        <v>3.872083378997049</v>
      </c>
      <c r="J14" s="17"/>
      <c r="K14" s="17">
        <v>5.253930490153058</v>
      </c>
      <c r="L14" s="197"/>
      <c r="M14" s="197"/>
      <c r="N14" s="187"/>
      <c r="O14" s="187"/>
    </row>
    <row r="15" spans="1:15" ht="12.75" customHeight="1">
      <c r="A15" s="99" t="s">
        <v>38</v>
      </c>
      <c r="B15" s="38" t="s">
        <v>10</v>
      </c>
      <c r="C15" s="38" t="s">
        <v>21</v>
      </c>
      <c r="D15" s="39">
        <v>39514</v>
      </c>
      <c r="E15" s="103">
        <v>0.447764995</v>
      </c>
      <c r="F15" s="43">
        <v>1721</v>
      </c>
      <c r="G15" s="17">
        <v>6.682121791352902</v>
      </c>
      <c r="H15" s="17">
        <v>3.2397873271702515</v>
      </c>
      <c r="I15" s="17">
        <v>3.882591111423861</v>
      </c>
      <c r="J15" s="17"/>
      <c r="K15" s="17">
        <v>5.72651345938906</v>
      </c>
      <c r="L15" s="197"/>
      <c r="M15" s="197"/>
      <c r="N15" s="187"/>
      <c r="O15" s="187"/>
    </row>
    <row r="16" spans="1:15" ht="12.75">
      <c r="A16" s="97" t="s">
        <v>39</v>
      </c>
      <c r="B16" s="14" t="s">
        <v>10</v>
      </c>
      <c r="C16" s="14" t="s">
        <v>22</v>
      </c>
      <c r="D16" s="50">
        <v>38360</v>
      </c>
      <c r="E16" s="103">
        <v>0.398</v>
      </c>
      <c r="F16" s="43">
        <v>2256</v>
      </c>
      <c r="G16" s="45">
        <v>1.8</v>
      </c>
      <c r="H16" s="44">
        <v>1.59</v>
      </c>
      <c r="I16" s="44">
        <v>2</v>
      </c>
      <c r="J16" s="44">
        <v>1.88</v>
      </c>
      <c r="K16" s="44">
        <v>2.34</v>
      </c>
      <c r="L16" s="197"/>
      <c r="M16" s="197"/>
      <c r="N16" s="187"/>
      <c r="O16" s="187"/>
    </row>
    <row r="17" spans="1:15" ht="12.75">
      <c r="A17" s="97" t="s">
        <v>19</v>
      </c>
      <c r="B17" s="13" t="s">
        <v>10</v>
      </c>
      <c r="C17" s="13" t="s">
        <v>21</v>
      </c>
      <c r="D17" s="50">
        <v>39182</v>
      </c>
      <c r="E17" s="103">
        <v>0.096</v>
      </c>
      <c r="F17" s="43">
        <v>311</v>
      </c>
      <c r="G17" s="44">
        <v>1.31</v>
      </c>
      <c r="H17" s="44">
        <v>0.36</v>
      </c>
      <c r="I17" s="44">
        <v>0.36</v>
      </c>
      <c r="J17" s="45">
        <v>0.35</v>
      </c>
      <c r="K17" s="44">
        <v>-0.29</v>
      </c>
      <c r="L17" s="197"/>
      <c r="M17" s="197"/>
      <c r="N17" s="187"/>
      <c r="O17" s="187"/>
    </row>
    <row r="18" spans="1:15" ht="12.75">
      <c r="A18" s="100" t="s">
        <v>43</v>
      </c>
      <c r="B18" s="13" t="s">
        <v>10</v>
      </c>
      <c r="C18" s="13" t="s">
        <v>21</v>
      </c>
      <c r="D18" s="42">
        <v>38245</v>
      </c>
      <c r="E18" s="104">
        <v>8.482076</v>
      </c>
      <c r="F18" s="40">
        <v>27609</v>
      </c>
      <c r="G18" s="46">
        <v>5.77</v>
      </c>
      <c r="H18" s="46">
        <v>2.88</v>
      </c>
      <c r="I18" s="46">
        <v>4.07</v>
      </c>
      <c r="J18" s="47">
        <v>3.84</v>
      </c>
      <c r="K18" s="46">
        <v>5.26</v>
      </c>
      <c r="L18" s="184"/>
      <c r="M18" s="184"/>
      <c r="N18" s="187"/>
      <c r="O18" s="187"/>
    </row>
    <row r="19" spans="1:15" ht="12.75" customHeight="1">
      <c r="A19" s="100" t="s">
        <v>40</v>
      </c>
      <c r="B19" s="38" t="s">
        <v>10</v>
      </c>
      <c r="C19" s="38" t="s">
        <v>35</v>
      </c>
      <c r="D19" s="39">
        <v>39078</v>
      </c>
      <c r="E19" s="111">
        <v>4.619634063971794</v>
      </c>
      <c r="F19" s="72">
        <v>13419</v>
      </c>
      <c r="G19" s="15">
        <v>6.904256349043991</v>
      </c>
      <c r="H19" s="15">
        <v>0.4650430119144122</v>
      </c>
      <c r="I19" s="15">
        <v>5.273293829873005</v>
      </c>
      <c r="J19" s="16">
        <v>-3.3294933319680364</v>
      </c>
      <c r="K19" s="16">
        <v>-3.8491482583364878</v>
      </c>
      <c r="L19" s="198"/>
      <c r="M19" s="198"/>
      <c r="N19" s="187"/>
      <c r="O19" s="187"/>
    </row>
    <row r="20" spans="1:15" ht="12.75" customHeight="1">
      <c r="A20" s="57" t="s">
        <v>47</v>
      </c>
      <c r="B20" s="58" t="s">
        <v>10</v>
      </c>
      <c r="C20" s="58"/>
      <c r="D20" s="59"/>
      <c r="E20" s="112">
        <f>SUM(E13:E19)</f>
        <v>18.764433363971794</v>
      </c>
      <c r="F20" s="60">
        <f>SUM(F13:F19)</f>
        <v>66377</v>
      </c>
      <c r="G20" s="208">
        <f>($E$13*G13+$E$14*G14+$E$15*G15+$E$16*G16+$E$17*G17+$E$18*G18+$E$19*G19)/$E$20</f>
        <v>6.677498010781337</v>
      </c>
      <c r="H20" s="208">
        <f>($E$13*H13+$E$14*H14+$E$15*H15+$E$16*H16+$E$17*H17+$E$18*H18+$E$19*H19)/$E$20</f>
        <v>2.5815356410311274</v>
      </c>
      <c r="I20" s="208">
        <f>($E$13*I13+$E$14*I14+$E$15*I15+$E$16*I16+$E$17*I17+$E$18*I18+$E$19*I19)/$E$20</f>
        <v>4.585682324706923</v>
      </c>
      <c r="J20" s="208">
        <f>($E$13*J13+$E$14*J14+$E$15*J15+$E$16*J16+$E$17*J17+$E$18*J18+$E$19*J19)/($E$20-E14-E15)</f>
        <v>1.76078384811364</v>
      </c>
      <c r="K20" s="208">
        <f>($E$13*K13+$E$14*K14+$E$15*K15+$E$16*K16+$E$17*K17+$E$18*K18+$E$19*K19)/$E$20</f>
        <v>3.0318466915154545</v>
      </c>
      <c r="L20" s="199">
        <f>E20-'2012'!E18</f>
        <v>0.4543035859150457</v>
      </c>
      <c r="M20" s="194">
        <f>L20/'2012'!E18</f>
        <v>0.024811598356855608</v>
      </c>
      <c r="N20" s="195">
        <f>F20-'2012'!F18</f>
        <v>-156</v>
      </c>
      <c r="O20" s="196">
        <f>N20/'2012'!F18</f>
        <v>-0.0023447011257571432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2.677</v>
      </c>
      <c r="F22" s="40">
        <v>3769</v>
      </c>
      <c r="G22" s="15">
        <v>6.00443841297067</v>
      </c>
      <c r="H22" s="16">
        <v>2.7146041461676873</v>
      </c>
      <c r="I22" s="15">
        <v>4.45525028619278</v>
      </c>
      <c r="J22" s="15">
        <v>3.322613947581843</v>
      </c>
      <c r="K22" s="41">
        <v>3.172842989229374</v>
      </c>
      <c r="L22" s="186"/>
      <c r="M22" s="186"/>
      <c r="N22" s="187"/>
      <c r="O22" s="187"/>
    </row>
    <row r="23" spans="1:15" ht="12.75" customHeight="1">
      <c r="A23" s="100" t="s">
        <v>44</v>
      </c>
      <c r="B23" s="13" t="s">
        <v>11</v>
      </c>
      <c r="C23" s="13" t="s">
        <v>21</v>
      </c>
      <c r="D23" s="39">
        <v>37606</v>
      </c>
      <c r="E23" s="104">
        <v>10.289826</v>
      </c>
      <c r="F23" s="40">
        <v>8893</v>
      </c>
      <c r="G23" s="46">
        <v>5.41</v>
      </c>
      <c r="H23" s="46">
        <v>2.77</v>
      </c>
      <c r="I23" s="46">
        <v>3.72</v>
      </c>
      <c r="J23" s="47">
        <v>3.53</v>
      </c>
      <c r="K23" s="46">
        <v>3.59</v>
      </c>
      <c r="L23" s="184"/>
      <c r="M23" s="184"/>
      <c r="N23" s="187"/>
      <c r="O23" s="187"/>
    </row>
    <row r="24" spans="1:15" ht="12.75" customHeight="1">
      <c r="A24" s="99" t="s">
        <v>16</v>
      </c>
      <c r="B24" s="38" t="s">
        <v>11</v>
      </c>
      <c r="C24" s="38" t="s">
        <v>26</v>
      </c>
      <c r="D24" s="39">
        <v>37834</v>
      </c>
      <c r="E24" s="111">
        <v>15.53963004067896</v>
      </c>
      <c r="F24" s="72">
        <v>31517</v>
      </c>
      <c r="G24" s="15">
        <v>6.145294787929512</v>
      </c>
      <c r="H24" s="15">
        <v>3.2509372880501264</v>
      </c>
      <c r="I24" s="15">
        <v>4.983204063385904</v>
      </c>
      <c r="J24" s="16">
        <v>0.4246114224655706</v>
      </c>
      <c r="K24" s="16">
        <v>3.4182135569352567</v>
      </c>
      <c r="L24" s="198"/>
      <c r="M24" s="198"/>
      <c r="N24" s="187"/>
      <c r="O24" s="187"/>
    </row>
    <row r="25" spans="1:15" ht="12.75" customHeight="1">
      <c r="A25" s="97" t="s">
        <v>15</v>
      </c>
      <c r="B25" s="13" t="s">
        <v>11</v>
      </c>
      <c r="C25" s="13" t="s">
        <v>24</v>
      </c>
      <c r="D25" s="42">
        <v>40834</v>
      </c>
      <c r="E25" s="103">
        <v>0.633324093756</v>
      </c>
      <c r="F25" s="43">
        <v>1442</v>
      </c>
      <c r="G25" s="44">
        <v>4.75</v>
      </c>
      <c r="H25" s="44"/>
      <c r="I25" s="44"/>
      <c r="J25" s="45"/>
      <c r="K25" s="16">
        <v>5.74</v>
      </c>
      <c r="L25" s="198"/>
      <c r="M25" s="198"/>
      <c r="N25" s="187"/>
      <c r="O25" s="187"/>
    </row>
    <row r="26" spans="1:15" ht="13.5" customHeight="1">
      <c r="A26" s="100" t="s">
        <v>18</v>
      </c>
      <c r="B26" s="38" t="s">
        <v>11</v>
      </c>
      <c r="C26" s="38" t="s">
        <v>27</v>
      </c>
      <c r="D26" s="39">
        <v>0.04106382919626</v>
      </c>
      <c r="E26" s="103">
        <v>0.04106382919626</v>
      </c>
      <c r="F26" s="43">
        <v>112</v>
      </c>
      <c r="G26" s="17">
        <v>8.764609734908536</v>
      </c>
      <c r="H26" s="17">
        <v>4.090331264511926</v>
      </c>
      <c r="I26" s="17">
        <v>3.459224904640612</v>
      </c>
      <c r="J26" s="17"/>
      <c r="K26" s="17">
        <v>4.983765788295447</v>
      </c>
      <c r="L26" s="197"/>
      <c r="M26" s="197"/>
      <c r="N26" s="187"/>
      <c r="O26" s="187"/>
    </row>
    <row r="27" spans="1:15" ht="12.75" customHeight="1">
      <c r="A27" s="57" t="s">
        <v>47</v>
      </c>
      <c r="B27" s="58" t="s">
        <v>11</v>
      </c>
      <c r="C27" s="58"/>
      <c r="D27" s="59"/>
      <c r="E27" s="114">
        <f>SUM(E22:E26)</f>
        <v>29.18084396363122</v>
      </c>
      <c r="F27" s="61">
        <f>SUM(F22:F26)</f>
        <v>45733</v>
      </c>
      <c r="G27" s="209">
        <f>($E$22*G22+$E$23*G23+$E$24*G24+$E$25*G25+$E$26*G26)/($E$27)</f>
        <v>5.846494566159801</v>
      </c>
      <c r="H27" s="209">
        <f>($E$22*H22+$E$23*H23+$E$24*H24+$E$25*H25+$E$26*H26)/($E$27-$E$25)</f>
        <v>3.028499187303235</v>
      </c>
      <c r="I27" s="209">
        <f>($E$22*I22+$E$23*I23+$E$24*I24+$E$25*I25+$E$26*I26)/($E$27-$E$25)</f>
        <v>4.476187595330932</v>
      </c>
      <c r="J27" s="209">
        <f>($E$22*J22+$E$23*J23+$E$24*J24+$E$25*J25+$E$26*J26)/($E$27-$E$25-$E$26)</f>
        <v>1.8176944780472213</v>
      </c>
      <c r="K27" s="209">
        <f>($E$22*K22+$E$23*K23+$E$24*K24+$E$25*K25+$E$26*K26)/($E$27)</f>
        <v>3.508873253625969</v>
      </c>
      <c r="L27" s="200">
        <f>E27-'2012'!E24</f>
        <v>1.2012008604582718</v>
      </c>
      <c r="M27" s="201">
        <f>L27/'2012'!E24</f>
        <v>0.04293124311946828</v>
      </c>
      <c r="N27" s="195">
        <f>F27-'2012'!F24</f>
        <v>902</v>
      </c>
      <c r="O27" s="196">
        <f>N27/'2012'!F24</f>
        <v>0.020120006245678213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0.519</v>
      </c>
      <c r="F29" s="107">
        <v>682</v>
      </c>
      <c r="G29" s="15">
        <v>7.277500092114564</v>
      </c>
      <c r="H29" s="15">
        <v>4.401652316900528</v>
      </c>
      <c r="I29" s="15">
        <v>4.996364336078796</v>
      </c>
      <c r="J29" s="15">
        <v>4.433175614464302</v>
      </c>
      <c r="K29" s="41">
        <v>5.51443930504627</v>
      </c>
      <c r="L29" s="186"/>
      <c r="M29" s="186"/>
      <c r="N29" s="187"/>
      <c r="O29" s="187"/>
    </row>
    <row r="30" spans="1:15" ht="12.75" customHeight="1">
      <c r="A30" s="99" t="s">
        <v>17</v>
      </c>
      <c r="B30" s="38" t="s">
        <v>12</v>
      </c>
      <c r="C30" s="38" t="s">
        <v>26</v>
      </c>
      <c r="D30" s="39">
        <v>37816</v>
      </c>
      <c r="E30" s="111">
        <v>0.8829477390903863</v>
      </c>
      <c r="F30" s="72">
        <v>1053</v>
      </c>
      <c r="G30" s="16">
        <v>3.162105424262296</v>
      </c>
      <c r="H30" s="16">
        <v>1.998250812634561</v>
      </c>
      <c r="I30" s="16">
        <v>4.692244129479439</v>
      </c>
      <c r="J30" s="16">
        <v>-0.8031663731351668</v>
      </c>
      <c r="K30" s="16">
        <v>2.6527705452977113</v>
      </c>
      <c r="L30" s="198"/>
      <c r="M30" s="198"/>
      <c r="N30" s="187"/>
      <c r="O30" s="187"/>
    </row>
    <row r="31" spans="1:15" ht="12.75" customHeight="1">
      <c r="A31" s="57" t="s">
        <v>47</v>
      </c>
      <c r="B31" s="58" t="s">
        <v>12</v>
      </c>
      <c r="C31" s="62"/>
      <c r="D31" s="63"/>
      <c r="E31" s="114">
        <f>SUM(E29:E30)</f>
        <v>1.4019477390903863</v>
      </c>
      <c r="F31" s="61">
        <f>SUM(F29:F30)</f>
        <v>1735</v>
      </c>
      <c r="G31" s="208">
        <f>($E$29*G29+$E$30*G30)/$E$31</f>
        <v>4.685621439203864</v>
      </c>
      <c r="H31" s="208">
        <f>($E$29*H29+$E$30*H30)/$E$31</f>
        <v>2.8879882443046987</v>
      </c>
      <c r="I31" s="208">
        <f>($E$29*I29+$E$30*I30)/$E$31</f>
        <v>4.80482920153603</v>
      </c>
      <c r="J31" s="208">
        <f>($E$29*J29+$E$30*J30)/$E$31</f>
        <v>1.1353234976266358</v>
      </c>
      <c r="K31" s="208">
        <f>($E$29*K29+$E$30*K30)/$E$31</f>
        <v>3.712158170740252</v>
      </c>
      <c r="L31" s="199">
        <f>E31-'2012'!E27</f>
        <v>0.07911191440850485</v>
      </c>
      <c r="M31" s="199">
        <f>L31/'2012'!E27</f>
        <v>0.05980478675615688</v>
      </c>
      <c r="N31" s="195">
        <f>F31-'2012'!F27</f>
        <v>24</v>
      </c>
      <c r="O31" s="196">
        <f>N31/'2012'!F27</f>
        <v>0.014026884862653419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49.3472250666934</v>
      </c>
      <c r="F33" s="61">
        <f>F31+F27+F20</f>
        <v>113845</v>
      </c>
      <c r="G33" s="82"/>
      <c r="H33" s="82"/>
      <c r="I33" s="82"/>
      <c r="J33" s="82"/>
      <c r="K33" s="83"/>
      <c r="L33" s="186"/>
      <c r="M33" s="186"/>
      <c r="N33" s="187"/>
      <c r="O33" s="187"/>
      <c r="P33" s="31"/>
    </row>
    <row r="34" spans="1:16" s="30" customFormat="1" ht="26.25" customHeight="1">
      <c r="A34" s="537" t="s">
        <v>50</v>
      </c>
      <c r="B34" s="537"/>
      <c r="C34" s="537"/>
      <c r="D34" s="537"/>
      <c r="E34" s="116">
        <f>SUM(E10,E33)</f>
        <v>108.82127914259071</v>
      </c>
      <c r="F34" s="84">
        <f>SUM(F10,F33)</f>
        <v>197280</v>
      </c>
      <c r="G34" s="528"/>
      <c r="H34" s="529"/>
      <c r="I34" s="529"/>
      <c r="J34" s="529"/>
      <c r="K34" s="530"/>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36.941</v>
      </c>
      <c r="F37" s="35">
        <v>11988</v>
      </c>
      <c r="G37" s="36">
        <v>6.23</v>
      </c>
      <c r="H37" s="36">
        <v>3.66</v>
      </c>
      <c r="I37" s="36">
        <v>4.43</v>
      </c>
      <c r="J37" s="36">
        <v>3.22</v>
      </c>
      <c r="K37" s="17">
        <v>7.48</v>
      </c>
      <c r="L37" s="197"/>
      <c r="M37" s="197"/>
      <c r="N37" s="187"/>
      <c r="O37" s="187"/>
    </row>
    <row r="38" spans="1:15" ht="31.5" customHeight="1" thickBot="1">
      <c r="A38" s="534" t="s">
        <v>36</v>
      </c>
      <c r="B38" s="535"/>
      <c r="C38" s="535"/>
      <c r="D38" s="536"/>
      <c r="E38" s="86">
        <f>E34+E37</f>
        <v>145.76227914259073</v>
      </c>
      <c r="F38" s="87">
        <f>F34+F37</f>
        <v>209268</v>
      </c>
      <c r="G38" s="88"/>
      <c r="H38" s="88"/>
      <c r="I38" s="88"/>
      <c r="J38" s="88"/>
      <c r="K38" s="88"/>
      <c r="L38" s="204">
        <f>E38-'2012'!E32</f>
        <v>3.394169520152303</v>
      </c>
      <c r="M38" s="212">
        <f>L38/'2012'!E32</f>
        <v>0.023840799243269248</v>
      </c>
      <c r="N38" s="195">
        <f>F38-'2012'!F32</f>
        <v>2123</v>
      </c>
      <c r="O38" s="203">
        <f>N38/'2012'!F32</f>
        <v>0.010248859494556953</v>
      </c>
    </row>
    <row r="39" spans="1:13" ht="41.25" customHeight="1">
      <c r="A39" s="538" t="s">
        <v>78</v>
      </c>
      <c r="B39" s="539"/>
      <c r="C39" s="539"/>
      <c r="D39" s="539"/>
      <c r="E39" s="539"/>
      <c r="F39" s="539"/>
      <c r="G39" s="539"/>
      <c r="H39" s="539"/>
      <c r="I39" s="539"/>
      <c r="J39" s="539"/>
      <c r="K39" s="540"/>
      <c r="L39" s="21"/>
      <c r="M39" s="21"/>
    </row>
    <row r="40" spans="1:15" s="5" customFormat="1" ht="24" customHeight="1">
      <c r="A40" s="531" t="s">
        <v>34</v>
      </c>
      <c r="B40" s="532"/>
      <c r="C40" s="532"/>
      <c r="D40" s="532"/>
      <c r="E40" s="532"/>
      <c r="F40" s="532"/>
      <c r="G40" s="532"/>
      <c r="H40" s="532"/>
      <c r="I40" s="532"/>
      <c r="J40" s="532"/>
      <c r="K40" s="533"/>
      <c r="L40" s="25"/>
      <c r="M40" s="25"/>
      <c r="N40" s="189"/>
      <c r="O40" s="189"/>
    </row>
    <row r="41" spans="2:13" ht="18" customHeight="1">
      <c r="B41" s="12"/>
      <c r="C41" s="12"/>
      <c r="D41" s="12"/>
      <c r="E41" s="520" t="s">
        <v>77</v>
      </c>
      <c r="F41" s="521"/>
      <c r="G41" s="210">
        <f>($E$10*G11+$E$20*G20+$E$27*G27+$E$31*G31+$E$37*G37)/$E$38</f>
        <v>6.056749724331536</v>
      </c>
      <c r="H41" s="210">
        <f>($E$10*H11+$E$20*H20+$E$27*H27+$E$31*H31+$E$37*H37)/$E$38</f>
        <v>3.286550087553447</v>
      </c>
      <c r="I41" s="210">
        <f>($E$10*I11+$E$20*I20+$E$27*I27+$E$31*I31+$E$37*I37)/$E$38</f>
        <v>4.480970859097667</v>
      </c>
      <c r="J41" s="210">
        <f>($E$10*J11+$E$20*J20+$E$27*J27+$E$31*J31+$E$37*J37)/$E$38</f>
        <v>3.1337024270851277</v>
      </c>
      <c r="K41" s="210">
        <f>($E$10*K11+$E$20*K20+$E$27*K27+$E$31*K31+$E$37*K37)/$E$38</f>
        <v>5.144191189206407</v>
      </c>
      <c r="L41" s="22"/>
      <c r="M41" s="22"/>
    </row>
    <row r="42" spans="2:13" ht="12.75">
      <c r="B42" s="11"/>
      <c r="C42" s="11"/>
      <c r="D42" s="11"/>
      <c r="E42" s="26"/>
      <c r="F42" s="108" t="s">
        <v>76</v>
      </c>
      <c r="G42" s="211">
        <f>G41-'2012'!G35</f>
        <v>-2.7680671443526412</v>
      </c>
      <c r="H42" s="211">
        <f>H41-'2012'!H35</f>
        <v>0.22053149540822092</v>
      </c>
      <c r="I42" s="211">
        <f>I41-'2012'!I35</f>
        <v>-0.20911895543648384</v>
      </c>
      <c r="J42" s="211">
        <f>J41-'2012'!J35</f>
        <v>0.7737211526405736</v>
      </c>
      <c r="K42" s="211">
        <f>K41-'2012'!K35</f>
        <v>-0.10534902870938012</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 ref="A5:K5"/>
    <mergeCell ref="A12:K1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K28" sqref="K2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511" t="s">
        <v>80</v>
      </c>
      <c r="B1" s="511"/>
      <c r="C1" s="511"/>
      <c r="D1" s="511"/>
      <c r="E1" s="511"/>
      <c r="F1" s="511"/>
      <c r="G1" s="511"/>
      <c r="H1" s="511"/>
      <c r="I1" s="511"/>
      <c r="J1" s="511"/>
      <c r="K1" s="511"/>
      <c r="L1" s="19"/>
      <c r="M1" s="19"/>
      <c r="N1" s="178"/>
      <c r="O1" s="178"/>
    </row>
    <row r="2" spans="1:13" ht="24" customHeight="1">
      <c r="A2" s="512" t="s">
        <v>0</v>
      </c>
      <c r="B2" s="516" t="s">
        <v>13</v>
      </c>
      <c r="C2" s="499" t="s">
        <v>20</v>
      </c>
      <c r="D2" s="515" t="s">
        <v>41</v>
      </c>
      <c r="E2" s="513" t="s">
        <v>1</v>
      </c>
      <c r="F2" s="514" t="s">
        <v>2</v>
      </c>
      <c r="G2" s="512" t="s">
        <v>3</v>
      </c>
      <c r="H2" s="512"/>
      <c r="I2" s="512"/>
      <c r="J2" s="512"/>
      <c r="K2" s="512"/>
      <c r="L2" s="25"/>
      <c r="M2" s="25"/>
    </row>
    <row r="3" spans="1:15" ht="42.75" customHeight="1">
      <c r="A3" s="512"/>
      <c r="B3" s="516"/>
      <c r="C3" s="499"/>
      <c r="D3" s="515"/>
      <c r="E3" s="513"/>
      <c r="F3" s="514"/>
      <c r="G3" s="32" t="s">
        <v>4</v>
      </c>
      <c r="H3" s="32" t="s">
        <v>5</v>
      </c>
      <c r="I3" s="32" t="s">
        <v>6</v>
      </c>
      <c r="J3" s="32" t="s">
        <v>7</v>
      </c>
      <c r="K3" s="33" t="s">
        <v>8</v>
      </c>
      <c r="L3" s="517" t="s">
        <v>73</v>
      </c>
      <c r="M3" s="518"/>
      <c r="N3" s="517" t="s">
        <v>74</v>
      </c>
      <c r="O3" s="519"/>
    </row>
    <row r="4" spans="1:13" ht="26.25" customHeight="1">
      <c r="A4" s="522" t="s">
        <v>51</v>
      </c>
      <c r="B4" s="523"/>
      <c r="C4" s="523"/>
      <c r="D4" s="523"/>
      <c r="E4" s="523"/>
      <c r="F4" s="523"/>
      <c r="G4" s="523"/>
      <c r="H4" s="523"/>
      <c r="I4" s="523"/>
      <c r="J4" s="523"/>
      <c r="K4" s="524"/>
      <c r="L4" s="176"/>
      <c r="M4" s="176"/>
    </row>
    <row r="5" spans="1:13" ht="23.25" customHeight="1">
      <c r="A5" s="541" t="s">
        <v>46</v>
      </c>
      <c r="B5" s="541"/>
      <c r="C5" s="541"/>
      <c r="D5" s="541"/>
      <c r="E5" s="541"/>
      <c r="F5" s="541"/>
      <c r="G5" s="541"/>
      <c r="H5" s="541"/>
      <c r="I5" s="541"/>
      <c r="J5" s="541"/>
      <c r="K5" s="541"/>
      <c r="L5" s="25"/>
      <c r="M5" s="25"/>
    </row>
    <row r="6" spans="1:13" ht="12.75">
      <c r="A6" s="96" t="s">
        <v>30</v>
      </c>
      <c r="B6" s="38" t="s">
        <v>10</v>
      </c>
      <c r="C6" s="38" t="s">
        <v>29</v>
      </c>
      <c r="D6" s="39">
        <v>36433</v>
      </c>
      <c r="E6" s="102">
        <v>13.291</v>
      </c>
      <c r="F6" s="107">
        <v>26162</v>
      </c>
      <c r="G6" s="41">
        <v>6.671306046885883</v>
      </c>
      <c r="H6" s="41">
        <v>3.3517267712733334</v>
      </c>
      <c r="I6" s="41">
        <v>4.809821964718686</v>
      </c>
      <c r="J6" s="41">
        <v>3.8856854937584284</v>
      </c>
      <c r="K6" s="41">
        <v>5.964731714612803</v>
      </c>
      <c r="L6" s="180"/>
      <c r="M6" s="180"/>
    </row>
    <row r="7" spans="1:15" s="2" customFormat="1" ht="12.75" customHeight="1">
      <c r="A7" s="97" t="s">
        <v>37</v>
      </c>
      <c r="B7" s="38" t="s">
        <v>10</v>
      </c>
      <c r="C7" s="38" t="s">
        <v>23</v>
      </c>
      <c r="D7" s="42">
        <v>40834</v>
      </c>
      <c r="E7" s="103">
        <v>1.047</v>
      </c>
      <c r="F7" s="43">
        <v>1765</v>
      </c>
      <c r="G7" s="44">
        <v>6.27</v>
      </c>
      <c r="H7" s="44"/>
      <c r="I7" s="44"/>
      <c r="J7" s="45"/>
      <c r="K7" s="16">
        <v>7.04</v>
      </c>
      <c r="L7" s="181"/>
      <c r="M7" s="181"/>
      <c r="N7" s="182"/>
      <c r="O7" s="182"/>
    </row>
    <row r="8" spans="1:15" s="2" customFormat="1" ht="12.75" customHeight="1">
      <c r="A8" s="97" t="s">
        <v>42</v>
      </c>
      <c r="B8" s="13" t="s">
        <v>10</v>
      </c>
      <c r="C8" s="13" t="s">
        <v>23</v>
      </c>
      <c r="D8" s="39">
        <v>36738</v>
      </c>
      <c r="E8" s="104">
        <v>38.835341</v>
      </c>
      <c r="F8" s="40">
        <v>39139</v>
      </c>
      <c r="G8" s="46">
        <v>6</v>
      </c>
      <c r="H8" s="46">
        <v>3.59</v>
      </c>
      <c r="I8" s="46">
        <v>3.74</v>
      </c>
      <c r="J8" s="47">
        <v>4.63</v>
      </c>
      <c r="K8" s="46">
        <v>5.2</v>
      </c>
      <c r="L8" s="183"/>
      <c r="M8" s="183"/>
      <c r="N8" s="182"/>
      <c r="O8" s="182"/>
    </row>
    <row r="9" spans="1:13" ht="12.75" customHeight="1">
      <c r="A9" s="98" t="s">
        <v>14</v>
      </c>
      <c r="B9" s="48" t="s">
        <v>10</v>
      </c>
      <c r="C9" s="48" t="s">
        <v>23</v>
      </c>
      <c r="D9" s="49">
        <v>37816</v>
      </c>
      <c r="E9" s="105">
        <v>7.073630869121197</v>
      </c>
      <c r="F9" s="54">
        <v>16947</v>
      </c>
      <c r="G9" s="55">
        <v>6.081226686051244</v>
      </c>
      <c r="H9" s="55">
        <v>4.586171141413553</v>
      </c>
      <c r="I9" s="55">
        <v>4.4334042260891104</v>
      </c>
      <c r="J9" s="56">
        <v>3.9401926388629827</v>
      </c>
      <c r="K9" s="56">
        <v>2.8809962393324895</v>
      </c>
      <c r="L9" s="181"/>
      <c r="M9" s="181"/>
    </row>
    <row r="10" spans="1:15" s="30" customFormat="1" ht="23.25" customHeight="1">
      <c r="A10" s="68" t="s">
        <v>48</v>
      </c>
      <c r="B10" s="69" t="s">
        <v>10</v>
      </c>
      <c r="C10" s="69"/>
      <c r="D10" s="70"/>
      <c r="E10" s="106">
        <f>SUM(E6:E9)</f>
        <v>60.2469718691212</v>
      </c>
      <c r="F10" s="71">
        <f>SUM(F6:F9)</f>
        <v>84013</v>
      </c>
      <c r="G10" s="300">
        <f>($E$6*G6+$E$7*G7+$E$8*G8+$E$9*G9+$E$37*G37)/($E$10+$E$37)</f>
        <v>6.18818108820485</v>
      </c>
      <c r="H10" s="300">
        <f>($E$6*H6+$E$7*H7+$E$8*H8+$E$9*H9+$E$37*H37)/($E$10+$E$37)</f>
        <v>3.7249624219251465</v>
      </c>
      <c r="I10" s="300">
        <f>($E$6*I6+$E$7*I7+$E$8*I8+$E$9*I9+$E$37*I37)/($E$10+$E$37)</f>
        <v>4.064093237623175</v>
      </c>
      <c r="J10" s="300">
        <f>($E$6*J6+$E$7*J7+$E$8*J8+$E$9*J9+$E$37*J37)/($E$10+$E$37)</f>
        <v>4.065805690254835</v>
      </c>
      <c r="K10" s="300">
        <f>($E$6*K6+$E$7*K7+$E$8*K8+$E$9*K9+$E$37*K37)/($E$10+$E$37)</f>
        <v>6.034505432036106</v>
      </c>
      <c r="L10" s="193">
        <f>E10-'2012'!E9</f>
        <v>2.0084709525943367</v>
      </c>
      <c r="M10" s="194">
        <f>L10/'2012'!E9</f>
        <v>0.034486996076239576</v>
      </c>
      <c r="N10" s="195">
        <f>F10-'2012'!F9</f>
        <v>1883</v>
      </c>
      <c r="O10" s="196">
        <f>N10/'2012'!F9</f>
        <v>0.022927066845245342</v>
      </c>
    </row>
    <row r="11" spans="1:15" s="37" customFormat="1" ht="12" customHeight="1">
      <c r="A11" s="90"/>
      <c r="B11" s="64"/>
      <c r="C11" s="64"/>
      <c r="D11" s="65"/>
      <c r="E11" s="66"/>
      <c r="F11" s="67"/>
      <c r="L11" s="184"/>
      <c r="M11" s="184"/>
      <c r="N11" s="185"/>
      <c r="O11" s="185"/>
    </row>
    <row r="12" spans="1:15" ht="21" customHeight="1">
      <c r="A12" s="542" t="s">
        <v>47</v>
      </c>
      <c r="B12" s="542"/>
      <c r="C12" s="542"/>
      <c r="D12" s="542"/>
      <c r="E12" s="542"/>
      <c r="F12" s="542"/>
      <c r="G12" s="542"/>
      <c r="H12" s="542"/>
      <c r="I12" s="542"/>
      <c r="J12" s="542"/>
      <c r="K12" s="542"/>
      <c r="L12" s="25"/>
      <c r="M12" s="25"/>
      <c r="N12" s="187"/>
      <c r="O12" s="187"/>
    </row>
    <row r="13" spans="1:15" ht="12.75">
      <c r="A13" s="99" t="s">
        <v>31</v>
      </c>
      <c r="B13" s="38" t="s">
        <v>10</v>
      </c>
      <c r="C13" s="38" t="s">
        <v>21</v>
      </c>
      <c r="D13" s="39">
        <v>36606</v>
      </c>
      <c r="E13" s="102">
        <v>4.424</v>
      </c>
      <c r="F13" s="107">
        <v>20497</v>
      </c>
      <c r="G13" s="41">
        <v>8.230391999895215</v>
      </c>
      <c r="H13" s="41">
        <v>4.255907140822268</v>
      </c>
      <c r="I13" s="41">
        <v>4.96505191706571</v>
      </c>
      <c r="J13" s="41">
        <v>3.352586256261403</v>
      </c>
      <c r="K13" s="41">
        <v>5.679621276204561</v>
      </c>
      <c r="L13" s="186"/>
      <c r="M13" s="186"/>
      <c r="N13" s="187"/>
      <c r="O13" s="187"/>
    </row>
    <row r="14" spans="1:15" ht="12.75">
      <c r="A14" s="100" t="s">
        <v>33</v>
      </c>
      <c r="B14" s="38" t="s">
        <v>10</v>
      </c>
      <c r="C14" s="38" t="s">
        <v>22</v>
      </c>
      <c r="D14" s="39">
        <v>36091</v>
      </c>
      <c r="E14" s="103">
        <v>0.33462095000000003</v>
      </c>
      <c r="F14" s="43">
        <v>550</v>
      </c>
      <c r="G14" s="17">
        <v>8.104199865196238</v>
      </c>
      <c r="H14" s="17">
        <v>4.4528298232655805</v>
      </c>
      <c r="I14" s="17">
        <v>3.686951556879925</v>
      </c>
      <c r="J14" s="17"/>
      <c r="K14" s="17">
        <v>5.301686338055123</v>
      </c>
      <c r="L14" s="197"/>
      <c r="M14" s="197"/>
      <c r="N14" s="187"/>
      <c r="O14" s="187"/>
    </row>
    <row r="15" spans="1:15" ht="12.75" customHeight="1">
      <c r="A15" s="99" t="s">
        <v>38</v>
      </c>
      <c r="B15" s="38" t="s">
        <v>10</v>
      </c>
      <c r="C15" s="38" t="s">
        <v>21</v>
      </c>
      <c r="D15" s="39">
        <v>39514</v>
      </c>
      <c r="E15" s="103">
        <v>0.44589325000000046</v>
      </c>
      <c r="F15" s="43">
        <v>1716</v>
      </c>
      <c r="G15" s="17">
        <v>6.570054377086754</v>
      </c>
      <c r="H15" s="17">
        <v>3.4925834124434063</v>
      </c>
      <c r="I15" s="17">
        <v>3.4422213862453033</v>
      </c>
      <c r="J15" s="17"/>
      <c r="K15" s="17">
        <v>5.706999788992562</v>
      </c>
      <c r="L15" s="197"/>
      <c r="M15" s="197"/>
      <c r="N15" s="187"/>
      <c r="O15" s="187"/>
    </row>
    <row r="16" spans="1:15" ht="12.75">
      <c r="A16" s="97" t="s">
        <v>39</v>
      </c>
      <c r="B16" s="14" t="s">
        <v>10</v>
      </c>
      <c r="C16" s="14" t="s">
        <v>22</v>
      </c>
      <c r="D16" s="50">
        <v>38360</v>
      </c>
      <c r="E16" s="103">
        <v>0.364</v>
      </c>
      <c r="F16" s="43">
        <v>2187</v>
      </c>
      <c r="G16" s="45">
        <v>2.37</v>
      </c>
      <c r="H16" s="44">
        <v>1.87</v>
      </c>
      <c r="I16" s="44">
        <v>1.95</v>
      </c>
      <c r="J16" s="44">
        <v>1.93</v>
      </c>
      <c r="K16" s="44">
        <v>2.35</v>
      </c>
      <c r="L16" s="197"/>
      <c r="M16" s="197"/>
      <c r="N16" s="187"/>
      <c r="O16" s="187"/>
    </row>
    <row r="17" spans="1:15" ht="12.75">
      <c r="A17" s="97" t="s">
        <v>19</v>
      </c>
      <c r="B17" s="13" t="s">
        <v>10</v>
      </c>
      <c r="C17" s="13" t="s">
        <v>21</v>
      </c>
      <c r="D17" s="50">
        <v>39182</v>
      </c>
      <c r="E17" s="103">
        <v>0.096</v>
      </c>
      <c r="F17" s="43">
        <v>304</v>
      </c>
      <c r="G17" s="44">
        <v>2.36</v>
      </c>
      <c r="H17" s="44">
        <v>0.97</v>
      </c>
      <c r="I17" s="44">
        <v>0.68</v>
      </c>
      <c r="J17" s="45">
        <v>0.58</v>
      </c>
      <c r="K17" s="44">
        <v>-0.14</v>
      </c>
      <c r="L17" s="197"/>
      <c r="M17" s="197"/>
      <c r="N17" s="187"/>
      <c r="O17" s="187"/>
    </row>
    <row r="18" spans="1:15" ht="12.75">
      <c r="A18" s="100" t="s">
        <v>43</v>
      </c>
      <c r="B18" s="13" t="s">
        <v>10</v>
      </c>
      <c r="C18" s="13" t="s">
        <v>21</v>
      </c>
      <c r="D18" s="42">
        <v>38245</v>
      </c>
      <c r="E18" s="104">
        <v>8.62468</v>
      </c>
      <c r="F18" s="40">
        <v>27591</v>
      </c>
      <c r="G18" s="46">
        <v>6.87</v>
      </c>
      <c r="H18" s="46">
        <v>3.45</v>
      </c>
      <c r="I18" s="46">
        <v>3.72</v>
      </c>
      <c r="J18" s="47">
        <v>4.13</v>
      </c>
      <c r="K18" s="46">
        <v>5.37</v>
      </c>
      <c r="L18" s="184"/>
      <c r="M18" s="184"/>
      <c r="N18" s="187"/>
      <c r="O18" s="187"/>
    </row>
    <row r="19" spans="1:15" ht="12.75" customHeight="1">
      <c r="A19" s="100" t="s">
        <v>40</v>
      </c>
      <c r="B19" s="38" t="s">
        <v>10</v>
      </c>
      <c r="C19" s="38" t="s">
        <v>35</v>
      </c>
      <c r="D19" s="39">
        <v>39078</v>
      </c>
      <c r="E19" s="111">
        <v>4.795179733131685</v>
      </c>
      <c r="F19" s="72">
        <v>13440</v>
      </c>
      <c r="G19" s="15">
        <v>10.701750099598284</v>
      </c>
      <c r="H19" s="15">
        <v>3.3335311779905563</v>
      </c>
      <c r="I19" s="15">
        <v>3.8357099074860512</v>
      </c>
      <c r="J19" s="16">
        <v>-1.1991631979701434</v>
      </c>
      <c r="K19" s="16">
        <v>-3.308660744680736</v>
      </c>
      <c r="L19" s="198"/>
      <c r="M19" s="198"/>
      <c r="N19" s="187"/>
      <c r="O19" s="187"/>
    </row>
    <row r="20" spans="1:15" ht="12.75" customHeight="1">
      <c r="A20" s="57" t="s">
        <v>47</v>
      </c>
      <c r="B20" s="58" t="s">
        <v>10</v>
      </c>
      <c r="C20" s="58"/>
      <c r="D20" s="59"/>
      <c r="E20" s="112">
        <f>SUM(E13:E19)</f>
        <v>19.084373933131687</v>
      </c>
      <c r="F20" s="60">
        <f>SUM(F13:F19)</f>
        <v>66285</v>
      </c>
      <c r="G20" s="208">
        <f>($E$13*G13+$E$14*G14+$E$15*G15+$E$16*G16+$E$17*G17+$E$18*G18+$E$19*G19)/$E$20</f>
        <v>8.054245818568726</v>
      </c>
      <c r="H20" s="208">
        <f>($E$13*H13+$E$14*H14+$E$15*H15+$E$16*H16+$E$17*H17+$E$18*H18+$E$19*H19)/$E$20</f>
        <v>3.5835228386010827</v>
      </c>
      <c r="I20" s="208">
        <f>($E$13*I13+$E$14*I14+$E$15*I15+$E$16*I16+$E$17*I17+$E$18*I18+$E$19*I19)/$E$20</f>
        <v>3.9815711257591544</v>
      </c>
      <c r="J20" s="208">
        <f>($E$13*J13+$E$14*J14+$E$15*J15+$E$16*J16+$E$17*J17+$E$18*J18+$E$19*J19)/($E$20-E14-E15)</f>
        <v>2.4836164392032707</v>
      </c>
      <c r="K20" s="208">
        <f>($E$13*K13+$E$14*K14+$E$15*K15+$E$16*K16+$E$17*K17+$E$18*K18+$E$19*K19)/$E$20</f>
        <v>3.1825136834324295</v>
      </c>
      <c r="L20" s="199">
        <f>E20-'2012'!E18</f>
        <v>0.774244155074939</v>
      </c>
      <c r="M20" s="194">
        <f>L20/'2012'!E18</f>
        <v>0.04228501733520261</v>
      </c>
      <c r="N20" s="195">
        <f>F20-'2012'!F18</f>
        <v>-248</v>
      </c>
      <c r="O20" s="196">
        <f>N20/'2012'!F18</f>
        <v>-0.0037274735845369967</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2.709</v>
      </c>
      <c r="F22" s="40">
        <v>3784</v>
      </c>
      <c r="G22" s="15">
        <v>5.876533545118745</v>
      </c>
      <c r="H22" s="16">
        <v>3.015260887724258</v>
      </c>
      <c r="I22" s="15">
        <v>3.811830518586534</v>
      </c>
      <c r="J22" s="15">
        <v>3.4158160809951044</v>
      </c>
      <c r="K22" s="41">
        <v>3.2053180785030833</v>
      </c>
      <c r="L22" s="186"/>
      <c r="M22" s="186"/>
      <c r="N22" s="187"/>
      <c r="O22" s="187"/>
    </row>
    <row r="23" spans="1:15" ht="12.75" customHeight="1">
      <c r="A23" s="100" t="s">
        <v>44</v>
      </c>
      <c r="B23" s="13" t="s">
        <v>11</v>
      </c>
      <c r="C23" s="13" t="s">
        <v>21</v>
      </c>
      <c r="D23" s="39">
        <v>37606</v>
      </c>
      <c r="E23" s="104">
        <v>10.528153</v>
      </c>
      <c r="F23" s="40">
        <v>8993</v>
      </c>
      <c r="G23" s="46">
        <v>6.44</v>
      </c>
      <c r="H23" s="46">
        <v>3.27</v>
      </c>
      <c r="I23" s="46">
        <v>3.29</v>
      </c>
      <c r="J23" s="47">
        <v>3.51</v>
      </c>
      <c r="K23" s="46">
        <v>3.67</v>
      </c>
      <c r="L23" s="184"/>
      <c r="M23" s="184"/>
      <c r="N23" s="187"/>
      <c r="O23" s="187"/>
    </row>
    <row r="24" spans="1:15" ht="12.75" customHeight="1">
      <c r="A24" s="99" t="s">
        <v>16</v>
      </c>
      <c r="B24" s="38" t="s">
        <v>11</v>
      </c>
      <c r="C24" s="38" t="s">
        <v>26</v>
      </c>
      <c r="D24" s="39">
        <v>37834</v>
      </c>
      <c r="E24" s="111">
        <v>16.059041384232685</v>
      </c>
      <c r="F24" s="72">
        <v>31826</v>
      </c>
      <c r="G24" s="15">
        <v>8.086807080614978</v>
      </c>
      <c r="H24" s="15">
        <v>4.930233858142419</v>
      </c>
      <c r="I24" s="15">
        <v>3.9737326991382105</v>
      </c>
      <c r="J24" s="16">
        <v>1.758259593604361</v>
      </c>
      <c r="K24" s="16">
        <v>3.5740773361985223</v>
      </c>
      <c r="L24" s="198"/>
      <c r="M24" s="198"/>
      <c r="N24" s="187"/>
      <c r="O24" s="187"/>
    </row>
    <row r="25" spans="1:15" ht="12.75" customHeight="1">
      <c r="A25" s="97" t="s">
        <v>15</v>
      </c>
      <c r="B25" s="13" t="s">
        <v>11</v>
      </c>
      <c r="C25" s="13" t="s">
        <v>24</v>
      </c>
      <c r="D25" s="42">
        <v>40834</v>
      </c>
      <c r="E25" s="103">
        <v>0.694370352</v>
      </c>
      <c r="F25" s="43">
        <v>1518</v>
      </c>
      <c r="G25" s="44">
        <v>5.27</v>
      </c>
      <c r="H25" s="44"/>
      <c r="I25" s="44"/>
      <c r="J25" s="45"/>
      <c r="K25" s="16">
        <v>6.82</v>
      </c>
      <c r="L25" s="198"/>
      <c r="M25" s="198"/>
      <c r="N25" s="187"/>
      <c r="O25" s="187"/>
    </row>
    <row r="26" spans="1:15" ht="13.5" customHeight="1">
      <c r="A26" s="100" t="s">
        <v>18</v>
      </c>
      <c r="B26" s="38" t="s">
        <v>11</v>
      </c>
      <c r="C26" s="38" t="s">
        <v>27</v>
      </c>
      <c r="D26" s="39">
        <v>0.04106382919626</v>
      </c>
      <c r="E26" s="103">
        <v>0.04107274426500002</v>
      </c>
      <c r="F26" s="43">
        <v>112</v>
      </c>
      <c r="G26" s="17">
        <v>8.298144660373929</v>
      </c>
      <c r="H26" s="17">
        <v>3.9961978167647683</v>
      </c>
      <c r="I26" s="17">
        <v>2.9877662624868684</v>
      </c>
      <c r="J26" s="17"/>
      <c r="K26" s="17">
        <v>4.922919668991255</v>
      </c>
      <c r="L26" s="197"/>
      <c r="M26" s="197"/>
      <c r="N26" s="187"/>
      <c r="O26" s="187"/>
    </row>
    <row r="27" spans="1:15" ht="12.75" customHeight="1">
      <c r="A27" s="57" t="s">
        <v>47</v>
      </c>
      <c r="B27" s="58" t="s">
        <v>11</v>
      </c>
      <c r="C27" s="58"/>
      <c r="D27" s="59"/>
      <c r="E27" s="114">
        <f>SUM(E22:E26)</f>
        <v>30.031637480497686</v>
      </c>
      <c r="F27" s="61">
        <f>SUM(F22:F26)</f>
        <v>46233</v>
      </c>
      <c r="G27" s="209">
        <f>($E$22*G22+$E$23*G23+$E$24*G24+$E$25*G25+$E$26*G26)/($E$27)</f>
        <v>7.245271382137507</v>
      </c>
      <c r="H27" s="209">
        <f>($E$22*H22+$E$23*H23+$E$24*H24+$E$25*H25+$E$26*H26)/($E$27-$E$25)</f>
        <v>4.156296013994256</v>
      </c>
      <c r="I27" s="209">
        <f>($E$22*I22+$E$23*I23+$E$24*I24+$E$25*I25+$E$26*I26)/($E$27-$E$25)</f>
        <v>3.7120337553196436</v>
      </c>
      <c r="J27" s="209">
        <f>($E$22*J22+$E$23*J23+$E$24*J24+$E$25*J25+$E$26*J26)/($E$27-$E$25-$E$26)</f>
        <v>2.5410544931186667</v>
      </c>
      <c r="K27" s="209">
        <f>($E$22*K22+$E$23*K23+$E$24*K24+$E$25*K25+$E$26*K26)/($E$27)</f>
        <v>3.651335619963318</v>
      </c>
      <c r="L27" s="200">
        <f>E27-'2012'!E24</f>
        <v>2.051994377324739</v>
      </c>
      <c r="M27" s="201">
        <f>L27/'2012'!E24</f>
        <v>0.0733388331565973</v>
      </c>
      <c r="N27" s="195">
        <f>F27-'2012'!F24</f>
        <v>1402</v>
      </c>
      <c r="O27" s="196">
        <f>N27/'2012'!F24</f>
        <v>0.03127300305592113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0.535</v>
      </c>
      <c r="F29" s="107">
        <v>684</v>
      </c>
      <c r="G29" s="15">
        <v>6.423132336773563</v>
      </c>
      <c r="H29" s="15">
        <v>3.699931352461272</v>
      </c>
      <c r="I29" s="15">
        <v>4.44936227006143</v>
      </c>
      <c r="J29" s="15">
        <v>4.480532600976717</v>
      </c>
      <c r="K29" s="41">
        <v>5.427586919567573</v>
      </c>
      <c r="L29" s="186"/>
      <c r="M29" s="186"/>
      <c r="N29" s="187"/>
      <c r="O29" s="187"/>
    </row>
    <row r="30" spans="1:15" ht="12.75" customHeight="1">
      <c r="A30" s="99" t="s">
        <v>17</v>
      </c>
      <c r="B30" s="38" t="s">
        <v>12</v>
      </c>
      <c r="C30" s="38" t="s">
        <v>26</v>
      </c>
      <c r="D30" s="39">
        <v>37816</v>
      </c>
      <c r="E30" s="111">
        <v>0.907078545730763</v>
      </c>
      <c r="F30" s="72">
        <v>1061</v>
      </c>
      <c r="G30" s="16">
        <v>4.400140392710483</v>
      </c>
      <c r="H30" s="16">
        <v>2.2552479162131878</v>
      </c>
      <c r="I30" s="16">
        <v>3.5956141701582123</v>
      </c>
      <c r="J30" s="16">
        <v>0.2108217175103233</v>
      </c>
      <c r="K30" s="16">
        <v>2.6777263120277173</v>
      </c>
      <c r="L30" s="198"/>
      <c r="M30" s="198"/>
      <c r="N30" s="187"/>
      <c r="O30" s="187"/>
    </row>
    <row r="31" spans="1:15" ht="12.75" customHeight="1">
      <c r="A31" s="57" t="s">
        <v>47</v>
      </c>
      <c r="B31" s="58" t="s">
        <v>12</v>
      </c>
      <c r="C31" s="62"/>
      <c r="D31" s="63"/>
      <c r="E31" s="114">
        <f>SUM(E29:E30)</f>
        <v>1.442078545730763</v>
      </c>
      <c r="F31" s="61">
        <f>SUM(F29:F30)</f>
        <v>1745</v>
      </c>
      <c r="G31" s="208">
        <f>($E$29*G29+$E$30*G30)/$E$31</f>
        <v>5.150654775770873</v>
      </c>
      <c r="H31" s="208">
        <f>($E$29*H29+$E$30*H30)/$E$31</f>
        <v>2.7912143104715956</v>
      </c>
      <c r="I31" s="208">
        <f>($E$29*I29+$E$30*I30)/$E$31</f>
        <v>3.91234811977589</v>
      </c>
      <c r="J31" s="208">
        <f>($E$29*J29+$E$30*J30)/$E$31</f>
        <v>1.7948514705477836</v>
      </c>
      <c r="K31" s="208">
        <f>($E$29*K29+$E$30*K30)/$E$31</f>
        <v>3.6979033539712374</v>
      </c>
      <c r="L31" s="199">
        <f>E31-'2012'!E27</f>
        <v>0.11924272104888156</v>
      </c>
      <c r="M31" s="199">
        <f>L31/'2012'!E27</f>
        <v>0.09014173854685054</v>
      </c>
      <c r="N31" s="195">
        <f>F31-'2012'!F27</f>
        <v>34</v>
      </c>
      <c r="O31" s="196">
        <f>N31/'2012'!F27</f>
        <v>0.019871420222092345</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50.55808995936013</v>
      </c>
      <c r="F33" s="61">
        <f>F31+F27+F20</f>
        <v>114263</v>
      </c>
      <c r="G33" s="274">
        <f>($E$20*G20+$E$27*G27+$E$31*G31)/$E$33</f>
        <v>7.490893180500682</v>
      </c>
      <c r="H33" s="274">
        <f>($E$20*H20+$E$27*H27+$E$31*H31)/$E$33</f>
        <v>3.9011524255742986</v>
      </c>
      <c r="I33" s="274">
        <f>($E$20*I20+$E$27*I27+$E$31*I31)/$E$33</f>
        <v>3.8194907620651866</v>
      </c>
      <c r="J33" s="274">
        <f>($E$20*J20+$E$27*J27+$E$31*J31)/$E$33</f>
        <v>2.4980890118224424</v>
      </c>
      <c r="K33" s="274">
        <f>($E$20*K20+$E$27*K27+$E$31*K31)/$E$33</f>
        <v>3.475695701172631</v>
      </c>
      <c r="L33" s="186"/>
      <c r="M33" s="186"/>
      <c r="N33" s="187"/>
      <c r="O33" s="187"/>
      <c r="P33" s="31"/>
    </row>
    <row r="34" spans="1:16" s="30" customFormat="1" ht="26.25" customHeight="1">
      <c r="A34" s="537" t="s">
        <v>50</v>
      </c>
      <c r="B34" s="537"/>
      <c r="C34" s="537"/>
      <c r="D34" s="537"/>
      <c r="E34" s="116">
        <f>SUM(E10,E33)</f>
        <v>110.80506182848133</v>
      </c>
      <c r="F34" s="84">
        <f>SUM(F10,F33)</f>
        <v>198276</v>
      </c>
      <c r="G34" s="528"/>
      <c r="H34" s="529"/>
      <c r="I34" s="529"/>
      <c r="J34" s="529"/>
      <c r="K34" s="530"/>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37.25</v>
      </c>
      <c r="F37" s="35">
        <v>11987</v>
      </c>
      <c r="G37" s="271">
        <v>6.23</v>
      </c>
      <c r="H37" s="271">
        <v>3.94</v>
      </c>
      <c r="I37" s="271">
        <v>4.18</v>
      </c>
      <c r="J37" s="271">
        <v>3.68</v>
      </c>
      <c r="K37" s="272">
        <v>7.5</v>
      </c>
      <c r="L37" s="197"/>
      <c r="M37" s="197"/>
      <c r="N37" s="187"/>
      <c r="O37" s="187"/>
    </row>
    <row r="38" spans="1:15" ht="31.5" customHeight="1" thickBot="1">
      <c r="A38" s="534" t="s">
        <v>36</v>
      </c>
      <c r="B38" s="535"/>
      <c r="C38" s="535"/>
      <c r="D38" s="536"/>
      <c r="E38" s="86">
        <f>E34+E37</f>
        <v>148.0550618284813</v>
      </c>
      <c r="F38" s="87">
        <f>F34+F37</f>
        <v>210263</v>
      </c>
      <c r="G38" s="88"/>
      <c r="H38" s="88"/>
      <c r="I38" s="88"/>
      <c r="J38" s="88"/>
      <c r="K38" s="88"/>
      <c r="L38" s="204">
        <f>E38-'2012'!E32</f>
        <v>5.686952206042889</v>
      </c>
      <c r="M38" s="212">
        <f>L38/'2012'!E32</f>
        <v>0.03994540786644383</v>
      </c>
      <c r="N38" s="195">
        <f>F38-'2012'!F32</f>
        <v>3118</v>
      </c>
      <c r="O38" s="203">
        <f>N38/'2012'!F32</f>
        <v>0.015052258080088827</v>
      </c>
    </row>
    <row r="39" spans="1:13" ht="41.25" customHeight="1">
      <c r="A39" s="538" t="s">
        <v>78</v>
      </c>
      <c r="B39" s="539"/>
      <c r="C39" s="539"/>
      <c r="D39" s="539"/>
      <c r="E39" s="539"/>
      <c r="F39" s="539"/>
      <c r="G39" s="539"/>
      <c r="H39" s="539"/>
      <c r="I39" s="539"/>
      <c r="J39" s="539"/>
      <c r="K39" s="540"/>
      <c r="L39" s="21"/>
      <c r="M39" s="21"/>
    </row>
    <row r="40" spans="1:15" s="5" customFormat="1" ht="24" customHeight="1">
      <c r="A40" s="531" t="s">
        <v>34</v>
      </c>
      <c r="B40" s="532"/>
      <c r="C40" s="532"/>
      <c r="D40" s="532"/>
      <c r="E40" s="532"/>
      <c r="F40" s="532"/>
      <c r="G40" s="532"/>
      <c r="H40" s="532"/>
      <c r="I40" s="532"/>
      <c r="J40" s="532"/>
      <c r="K40" s="533"/>
      <c r="L40" s="25"/>
      <c r="M40" s="25"/>
      <c r="N40" s="189"/>
      <c r="O40" s="189"/>
    </row>
    <row r="41" spans="2:13" ht="22.5" customHeight="1">
      <c r="B41" s="12"/>
      <c r="C41" s="12"/>
      <c r="D41" s="12"/>
      <c r="E41" s="543" t="s">
        <v>77</v>
      </c>
      <c r="F41" s="544"/>
      <c r="G41" s="286">
        <f>($E$10*G10+$E$20*G20+$E$27*G27+$E$31*G31+$E$37*G37)/$E$38</f>
        <v>6.643554844327509</v>
      </c>
      <c r="H41" s="286">
        <f>($E$10*H10+$E$20*H20+$E$27*H27+$E$31*H31+$E$37*H37)/$E$38</f>
        <v>3.839230584247899</v>
      </c>
      <c r="I41" s="286">
        <f>($E$10*I10+$E$20*I20+$E$27*I27+$E$31*I31+$E$37*I37)/$E$38</f>
        <v>4.009727605232093</v>
      </c>
      <c r="J41" s="286">
        <f>($E$10*J10+$E$20*J20+$E$27*J27+$E$31*J31+$E$37*J37)/$E$38</f>
        <v>3.4333921701454213</v>
      </c>
      <c r="K41" s="286">
        <f>($E$10*K10+$E$20*K20+$E$27*K27+$E$31*K31+$E$37*K37)/$E$38</f>
        <v>5.529430772772809</v>
      </c>
      <c r="L41" s="22"/>
      <c r="M41" s="22"/>
    </row>
    <row r="42" spans="2:13" ht="16.5" customHeight="1">
      <c r="B42" s="11"/>
      <c r="C42" s="11"/>
      <c r="D42" s="11"/>
      <c r="E42" s="26"/>
      <c r="F42" s="108" t="s">
        <v>76</v>
      </c>
      <c r="G42" s="273">
        <f>G41-'2012'!G35</f>
        <v>-2.181262024356668</v>
      </c>
      <c r="H42" s="273">
        <f>H41-'2012'!H35</f>
        <v>0.7732119921026732</v>
      </c>
      <c r="I42" s="273">
        <f>I41-'2012'!I35</f>
        <v>-0.680362209302058</v>
      </c>
      <c r="J42" s="273">
        <f>J41-'2012'!J35</f>
        <v>1.0734108957008672</v>
      </c>
      <c r="K42" s="273">
        <f>K41-'2012'!K35</f>
        <v>0.27989055485702163</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19">
    <mergeCell ref="L3:M3"/>
    <mergeCell ref="N3:O3"/>
    <mergeCell ref="E41:F41"/>
    <mergeCell ref="A4:K4"/>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27">
      <selection activeCell="I27" sqref="I2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1" t="s">
        <v>83</v>
      </c>
      <c r="B1" s="511"/>
      <c r="C1" s="511"/>
      <c r="D1" s="511"/>
      <c r="E1" s="511"/>
      <c r="F1" s="511"/>
      <c r="G1" s="511"/>
      <c r="H1" s="511"/>
      <c r="I1" s="511"/>
      <c r="J1" s="511"/>
      <c r="K1" s="511"/>
      <c r="L1" s="511"/>
      <c r="M1" s="511"/>
      <c r="N1" s="19"/>
      <c r="O1" s="19"/>
      <c r="P1" s="178"/>
      <c r="Q1" s="178"/>
    </row>
    <row r="2" spans="1:15" ht="24" customHeight="1">
      <c r="A2" s="512" t="s">
        <v>0</v>
      </c>
      <c r="B2" s="516" t="s">
        <v>13</v>
      </c>
      <c r="C2" s="499" t="s">
        <v>20</v>
      </c>
      <c r="D2" s="515" t="s">
        <v>41</v>
      </c>
      <c r="E2" s="513" t="s">
        <v>1</v>
      </c>
      <c r="F2" s="514" t="s">
        <v>2</v>
      </c>
      <c r="G2" s="556" t="s">
        <v>3</v>
      </c>
      <c r="H2" s="557"/>
      <c r="I2" s="557"/>
      <c r="J2" s="557"/>
      <c r="K2" s="557"/>
      <c r="L2" s="557"/>
      <c r="M2" s="558"/>
      <c r="N2" s="25"/>
      <c r="O2" s="25"/>
    </row>
    <row r="3" spans="1:17" ht="42.75" customHeight="1">
      <c r="A3" s="512"/>
      <c r="B3" s="516"/>
      <c r="C3" s="499"/>
      <c r="D3" s="515"/>
      <c r="E3" s="513"/>
      <c r="F3" s="514"/>
      <c r="G3" s="292" t="s">
        <v>81</v>
      </c>
      <c r="H3" s="32" t="s">
        <v>4</v>
      </c>
      <c r="I3" s="32" t="s">
        <v>5</v>
      </c>
      <c r="J3" s="32" t="s">
        <v>6</v>
      </c>
      <c r="K3" s="32" t="s">
        <v>7</v>
      </c>
      <c r="L3" s="291" t="s">
        <v>82</v>
      </c>
      <c r="M3" s="33" t="s">
        <v>8</v>
      </c>
      <c r="N3" s="517" t="s">
        <v>73</v>
      </c>
      <c r="O3" s="518"/>
      <c r="P3" s="517" t="s">
        <v>74</v>
      </c>
      <c r="Q3" s="519"/>
    </row>
    <row r="4" spans="1:15" ht="26.25" customHeight="1">
      <c r="A4" s="522" t="s">
        <v>51</v>
      </c>
      <c r="B4" s="523"/>
      <c r="C4" s="523"/>
      <c r="D4" s="523"/>
      <c r="E4" s="523"/>
      <c r="F4" s="523"/>
      <c r="G4" s="523"/>
      <c r="H4" s="523"/>
      <c r="I4" s="523"/>
      <c r="J4" s="523"/>
      <c r="K4" s="523"/>
      <c r="L4" s="523"/>
      <c r="M4" s="524"/>
      <c r="N4" s="176"/>
      <c r="O4" s="176"/>
    </row>
    <row r="5" spans="1:15" ht="23.25" customHeight="1">
      <c r="A5" s="541" t="s">
        <v>46</v>
      </c>
      <c r="B5" s="541"/>
      <c r="C5" s="541"/>
      <c r="D5" s="541"/>
      <c r="E5" s="541"/>
      <c r="F5" s="541"/>
      <c r="G5" s="541"/>
      <c r="H5" s="541"/>
      <c r="I5" s="541"/>
      <c r="J5" s="541"/>
      <c r="K5" s="541"/>
      <c r="L5" s="541"/>
      <c r="M5" s="541"/>
      <c r="N5" s="25"/>
      <c r="O5" s="25"/>
    </row>
    <row r="6" spans="1:15" ht="12.75">
      <c r="A6" s="96" t="s">
        <v>30</v>
      </c>
      <c r="B6" s="38" t="s">
        <v>10</v>
      </c>
      <c r="C6" s="38" t="s">
        <v>29</v>
      </c>
      <c r="D6" s="39">
        <v>36433</v>
      </c>
      <c r="E6" s="102">
        <v>13.467</v>
      </c>
      <c r="F6" s="107">
        <v>26251</v>
      </c>
      <c r="G6" s="293">
        <v>2.2</v>
      </c>
      <c r="H6" s="41">
        <v>6.93403799401664</v>
      </c>
      <c r="I6" s="41">
        <v>3.5058452704966214</v>
      </c>
      <c r="J6" s="41">
        <v>4.808005751853761</v>
      </c>
      <c r="K6" s="41">
        <v>3.914632627940051</v>
      </c>
      <c r="L6" s="41">
        <v>4.236918821331659</v>
      </c>
      <c r="M6" s="41">
        <v>5.976646142240272</v>
      </c>
      <c r="N6" s="180">
        <v>7.894258733750692</v>
      </c>
      <c r="O6" s="180"/>
    </row>
    <row r="7" spans="1:17" s="2" customFormat="1" ht="12.75" customHeight="1">
      <c r="A7" s="97" t="s">
        <v>37</v>
      </c>
      <c r="B7" s="38" t="s">
        <v>10</v>
      </c>
      <c r="C7" s="38" t="s">
        <v>23</v>
      </c>
      <c r="D7" s="42">
        <v>40834</v>
      </c>
      <c r="E7" s="103">
        <v>1.142</v>
      </c>
      <c r="F7" s="43">
        <v>1845</v>
      </c>
      <c r="G7" s="294">
        <v>3.16</v>
      </c>
      <c r="H7" s="44">
        <v>7.18</v>
      </c>
      <c r="I7" s="44"/>
      <c r="J7" s="44"/>
      <c r="K7" s="45"/>
      <c r="L7" s="45"/>
      <c r="M7" s="16">
        <v>7.2</v>
      </c>
      <c r="N7" s="181">
        <v>8.19</v>
      </c>
      <c r="O7" s="181"/>
      <c r="P7" s="182"/>
      <c r="Q7" s="182"/>
    </row>
    <row r="8" spans="1:17" s="2" customFormat="1" ht="12.75" customHeight="1">
      <c r="A8" s="97" t="s">
        <v>42</v>
      </c>
      <c r="B8" s="13" t="s">
        <v>10</v>
      </c>
      <c r="C8" s="13" t="s">
        <v>23</v>
      </c>
      <c r="D8" s="39">
        <v>36738</v>
      </c>
      <c r="E8" s="104">
        <v>39.293488</v>
      </c>
      <c r="F8" s="40">
        <v>39267</v>
      </c>
      <c r="G8" s="295">
        <v>1.75</v>
      </c>
      <c r="H8" s="46">
        <v>6.16</v>
      </c>
      <c r="I8" s="46">
        <v>3.71</v>
      </c>
      <c r="J8" s="46">
        <v>3.75</v>
      </c>
      <c r="K8" s="47">
        <v>4.63</v>
      </c>
      <c r="L8" s="46">
        <v>5</v>
      </c>
      <c r="M8" s="46">
        <v>5.2</v>
      </c>
      <c r="N8" s="183">
        <v>7.16</v>
      </c>
      <c r="O8" s="183"/>
      <c r="P8" s="182"/>
      <c r="Q8" s="182"/>
    </row>
    <row r="9" spans="1:15" ht="12.75" customHeight="1">
      <c r="A9" s="98" t="s">
        <v>14</v>
      </c>
      <c r="B9" s="48" t="s">
        <v>10</v>
      </c>
      <c r="C9" s="48" t="s">
        <v>23</v>
      </c>
      <c r="D9" s="49">
        <v>37816</v>
      </c>
      <c r="E9" s="105">
        <v>7.345243991866162</v>
      </c>
      <c r="F9" s="54">
        <v>17298</v>
      </c>
      <c r="G9" s="296">
        <v>1.6275132822828775</v>
      </c>
      <c r="H9" s="55">
        <v>6.601093800624147</v>
      </c>
      <c r="I9" s="55">
        <v>4.7984013172252205</v>
      </c>
      <c r="J9" s="55">
        <v>4.452791798697353</v>
      </c>
      <c r="K9" s="56">
        <v>3.720742087579576</v>
      </c>
      <c r="L9" s="56"/>
      <c r="M9" s="56">
        <v>2.925775283884824</v>
      </c>
      <c r="N9" s="181">
        <v>7.710428400369707</v>
      </c>
      <c r="O9" s="181"/>
    </row>
    <row r="10" spans="1:17" s="30" customFormat="1" ht="23.25" customHeight="1">
      <c r="A10" s="68" t="s">
        <v>48</v>
      </c>
      <c r="B10" s="69" t="s">
        <v>10</v>
      </c>
      <c r="C10" s="69"/>
      <c r="D10" s="70"/>
      <c r="E10" s="106">
        <f>SUM(E6:E9)</f>
        <v>61.24773199186617</v>
      </c>
      <c r="F10" s="71">
        <f>SUM(F6:F9)</f>
        <v>84661</v>
      </c>
      <c r="G10" s="300">
        <f>($E$6*G6+$E$7*G7+$E$8*G8+$E$9*G9+$E$37*G37)/($E$10+$E$37)</f>
        <v>1.8717520336951905</v>
      </c>
      <c r="H10" s="300">
        <f>($E$6*H6+$E$7*H7+$E$8*H8+$E$9*H9+$E$37*H37)/($E$10+$E$37)</f>
        <v>6.519251853984128</v>
      </c>
      <c r="I10" s="300">
        <f>($E$6*I6+$E$7*I7+$E$8*I8+$E$9*I9+$E$37*I37)/($E$10+$E$37)</f>
        <v>3.8837999623073736</v>
      </c>
      <c r="J10" s="300">
        <f>($E$6*J6+$E$7*J7+$E$8*J8+$E$9*J9+$E$37*J37)/($E$10+$E$37)</f>
        <v>4.11988650559595</v>
      </c>
      <c r="K10" s="300">
        <f>($E$6*K6+$E$7*K7+$E$8*K8+$E$9*K9+$E$37*K37)/($E$10+$E$37)</f>
        <v>3.9891948760504174</v>
      </c>
      <c r="L10" s="300">
        <f>($E$6*L6+$E$37*L37+E8*L8)/($E$6+$E$37+E8)</f>
        <v>5.0236338755329815</v>
      </c>
      <c r="M10" s="300">
        <f>($E$6*M6+$E$7*M7+$E$8*M8+$E$9*M9+$E$37*M37)/($E$10+$E$37)</f>
        <v>6.061627933043825</v>
      </c>
      <c r="N10" s="193">
        <f>E10-'2012'!E9</f>
        <v>3.009231075339308</v>
      </c>
      <c r="O10" s="194">
        <f>N10/'2012'!E9</f>
        <v>0.05167081961213997</v>
      </c>
      <c r="P10" s="195">
        <f>F10-'2012'!F9</f>
        <v>2531</v>
      </c>
      <c r="Q10" s="196">
        <f>P10/'2012'!F9</f>
        <v>0.03081699744307805</v>
      </c>
    </row>
    <row r="11" spans="1:17" s="37" customFormat="1" ht="12" customHeight="1">
      <c r="A11" s="90"/>
      <c r="B11" s="64"/>
      <c r="C11" s="64"/>
      <c r="D11" s="65"/>
      <c r="E11" s="66"/>
      <c r="F11" s="67"/>
      <c r="N11" s="184"/>
      <c r="O11" s="184"/>
      <c r="P11" s="185"/>
      <c r="Q11" s="185"/>
    </row>
    <row r="12" spans="1:17" ht="21" customHeight="1">
      <c r="A12" s="542" t="s">
        <v>47</v>
      </c>
      <c r="B12" s="542"/>
      <c r="C12" s="542"/>
      <c r="D12" s="542"/>
      <c r="E12" s="542"/>
      <c r="F12" s="542"/>
      <c r="G12" s="542"/>
      <c r="H12" s="542"/>
      <c r="I12" s="542"/>
      <c r="J12" s="542"/>
      <c r="K12" s="542"/>
      <c r="L12" s="542"/>
      <c r="M12" s="542"/>
      <c r="N12" s="25"/>
      <c r="O12" s="25"/>
      <c r="P12" s="187"/>
      <c r="Q12" s="187"/>
    </row>
    <row r="13" spans="1:17" ht="12.75">
      <c r="A13" s="99" t="s">
        <v>31</v>
      </c>
      <c r="B13" s="38" t="s">
        <v>10</v>
      </c>
      <c r="C13" s="38" t="s">
        <v>21</v>
      </c>
      <c r="D13" s="39">
        <v>36606</v>
      </c>
      <c r="E13" s="102">
        <v>4.493</v>
      </c>
      <c r="F13" s="107">
        <v>20524</v>
      </c>
      <c r="G13" s="293">
        <v>2.47</v>
      </c>
      <c r="H13" s="41">
        <v>8.38242607512596</v>
      </c>
      <c r="I13" s="41">
        <v>4.229084880969669</v>
      </c>
      <c r="J13" s="41">
        <v>5.166020564132778</v>
      </c>
      <c r="K13" s="41">
        <v>3.3726373019018707</v>
      </c>
      <c r="L13" s="41">
        <v>3.958397499702393</v>
      </c>
      <c r="M13" s="41">
        <v>5.697336276904252</v>
      </c>
      <c r="N13" s="186">
        <v>9.529927196748723</v>
      </c>
      <c r="O13" s="186"/>
      <c r="P13" s="187"/>
      <c r="Q13" s="187"/>
    </row>
    <row r="14" spans="1:17" ht="12.75">
      <c r="A14" s="100" t="s">
        <v>33</v>
      </c>
      <c r="B14" s="38" t="s">
        <v>10</v>
      </c>
      <c r="C14" s="38" t="s">
        <v>22</v>
      </c>
      <c r="D14" s="39">
        <v>36091</v>
      </c>
      <c r="E14" s="103">
        <v>0.33394246</v>
      </c>
      <c r="F14" s="43">
        <v>546</v>
      </c>
      <c r="G14" s="294">
        <v>2.0903090760413967</v>
      </c>
      <c r="H14" s="17">
        <v>8.493709823851802</v>
      </c>
      <c r="I14" s="17">
        <v>4.7579916026023295</v>
      </c>
      <c r="J14" s="17">
        <v>3.5727124793076825</v>
      </c>
      <c r="K14" s="17"/>
      <c r="L14" s="17"/>
      <c r="M14" s="17">
        <v>5.368339219907781</v>
      </c>
      <c r="N14" s="197">
        <v>10.217767657096633</v>
      </c>
      <c r="O14" s="197"/>
      <c r="P14" s="187"/>
      <c r="Q14" s="187"/>
    </row>
    <row r="15" spans="1:17" ht="12.75" customHeight="1">
      <c r="A15" s="99" t="s">
        <v>38</v>
      </c>
      <c r="B15" s="38" t="s">
        <v>10</v>
      </c>
      <c r="C15" s="38" t="s">
        <v>21</v>
      </c>
      <c r="D15" s="39">
        <v>39514</v>
      </c>
      <c r="E15" s="103">
        <v>0.444794800000001</v>
      </c>
      <c r="F15" s="43">
        <v>1714</v>
      </c>
      <c r="G15" s="294">
        <v>1.0102785413107496</v>
      </c>
      <c r="H15" s="17">
        <v>6.216317088851064</v>
      </c>
      <c r="I15" s="17">
        <v>3.551978105327369</v>
      </c>
      <c r="J15" s="17">
        <v>3.160977019320832</v>
      </c>
      <c r="K15" s="17"/>
      <c r="L15" s="17"/>
      <c r="M15" s="17">
        <v>5.629805416572919</v>
      </c>
      <c r="N15" s="197">
        <v>8.19466811184415</v>
      </c>
      <c r="O15" s="197"/>
      <c r="P15" s="187"/>
      <c r="Q15" s="187"/>
    </row>
    <row r="16" spans="1:17" ht="12.75">
      <c r="A16" s="97" t="s">
        <v>39</v>
      </c>
      <c r="B16" s="14" t="s">
        <v>10</v>
      </c>
      <c r="C16" s="14" t="s">
        <v>22</v>
      </c>
      <c r="D16" s="50">
        <v>38360</v>
      </c>
      <c r="E16" s="103">
        <v>0.347</v>
      </c>
      <c r="F16" s="43">
        <v>2145</v>
      </c>
      <c r="G16" s="294">
        <v>1.35</v>
      </c>
      <c r="H16" s="45">
        <v>2.53</v>
      </c>
      <c r="I16" s="44">
        <v>1.81</v>
      </c>
      <c r="J16" s="44">
        <v>1.89</v>
      </c>
      <c r="K16" s="44">
        <v>1.98</v>
      </c>
      <c r="L16" s="44"/>
      <c r="M16" s="44">
        <v>2.35</v>
      </c>
      <c r="N16" s="197">
        <v>3.87</v>
      </c>
      <c r="O16" s="197"/>
      <c r="P16" s="187"/>
      <c r="Q16" s="187"/>
    </row>
    <row r="17" spans="1:17" ht="12.75">
      <c r="A17" s="97" t="s">
        <v>19</v>
      </c>
      <c r="B17" s="13" t="s">
        <v>10</v>
      </c>
      <c r="C17" s="13" t="s">
        <v>21</v>
      </c>
      <c r="D17" s="50">
        <v>39182</v>
      </c>
      <c r="E17" s="103">
        <v>0.096</v>
      </c>
      <c r="F17" s="43">
        <v>297</v>
      </c>
      <c r="G17" s="294">
        <v>2.06</v>
      </c>
      <c r="H17" s="44">
        <v>2.85</v>
      </c>
      <c r="I17" s="44">
        <v>1.09</v>
      </c>
      <c r="J17" s="44">
        <v>0.79</v>
      </c>
      <c r="K17" s="45">
        <v>0.52</v>
      </c>
      <c r="L17" s="45"/>
      <c r="M17" s="44">
        <v>-0.09</v>
      </c>
      <c r="N17" s="197">
        <v>4.63</v>
      </c>
      <c r="O17" s="197"/>
      <c r="P17" s="187"/>
      <c r="Q17" s="187"/>
    </row>
    <row r="18" spans="1:17" ht="12.75">
      <c r="A18" s="100" t="s">
        <v>43</v>
      </c>
      <c r="B18" s="13" t="s">
        <v>10</v>
      </c>
      <c r="C18" s="13" t="s">
        <v>21</v>
      </c>
      <c r="D18" s="42">
        <v>38245</v>
      </c>
      <c r="E18" s="104">
        <v>8.725176</v>
      </c>
      <c r="F18" s="40">
        <v>27585</v>
      </c>
      <c r="G18" s="295">
        <v>2.44</v>
      </c>
      <c r="H18" s="46">
        <v>6.98</v>
      </c>
      <c r="I18" s="46">
        <v>3.59</v>
      </c>
      <c r="J18" s="46">
        <v>3.58</v>
      </c>
      <c r="K18" s="47">
        <v>4.02</v>
      </c>
      <c r="L18" s="47"/>
      <c r="M18" s="46">
        <v>5.34</v>
      </c>
      <c r="N18" s="184">
        <v>7.98</v>
      </c>
      <c r="O18" s="184"/>
      <c r="P18" s="187"/>
      <c r="Q18" s="187"/>
    </row>
    <row r="19" spans="1:17" ht="12.75" customHeight="1">
      <c r="A19" s="100" t="s">
        <v>40</v>
      </c>
      <c r="B19" s="38" t="s">
        <v>10</v>
      </c>
      <c r="C19" s="38" t="s">
        <v>35</v>
      </c>
      <c r="D19" s="39">
        <v>39078</v>
      </c>
      <c r="E19" s="111">
        <v>4.871046398050711</v>
      </c>
      <c r="F19" s="72">
        <v>13448</v>
      </c>
      <c r="G19" s="297">
        <v>7.969112504405396</v>
      </c>
      <c r="H19" s="15">
        <v>12.283623974888513</v>
      </c>
      <c r="I19" s="15">
        <v>3.3052061379366116</v>
      </c>
      <c r="J19" s="15">
        <v>3.417657979374411</v>
      </c>
      <c r="K19" s="16">
        <v>-1.946635899093041</v>
      </c>
      <c r="L19" s="16"/>
      <c r="M19" s="16">
        <v>-3.2041002683241393</v>
      </c>
      <c r="N19" s="198">
        <v>14.108840905945662</v>
      </c>
      <c r="O19" s="198"/>
      <c r="P19" s="187"/>
      <c r="Q19" s="187"/>
    </row>
    <row r="20" spans="1:17" ht="12.75" customHeight="1">
      <c r="A20" s="57" t="s">
        <v>47</v>
      </c>
      <c r="B20" s="58" t="s">
        <v>10</v>
      </c>
      <c r="C20" s="58"/>
      <c r="D20" s="59"/>
      <c r="E20" s="112">
        <f>SUM(E13:E19)</f>
        <v>19.310959658050713</v>
      </c>
      <c r="F20" s="60">
        <f>SUM(F13:F19)</f>
        <v>66259</v>
      </c>
      <c r="G20" s="208">
        <f>($E$13*G13+$E$14*G14+$E$15*G15+$E$16*G16+$E$17*G17+$E$18*G18+$E$19*G19)/$E$20</f>
        <v>3.7812038909492305</v>
      </c>
      <c r="H20" s="208">
        <f>($E$13*H13+$E$14*H14+$E$15*H15+$E$16*H16+$E$17*H17+$E$18*H18+$E$19*H19)/$E$20</f>
        <v>8.552189013245394</v>
      </c>
      <c r="I20" s="208">
        <f>($E$13*I13+$E$14*I14+$E$15*I15+$E$16*I16+$E$17*I17+$E$18*I18+$E$19*I19)/$E$20</f>
        <v>3.6417651281915964</v>
      </c>
      <c r="J20" s="208">
        <f>($E$13*J13+$E$14*J14+$E$15*J15+$E$16*J16+$E$17*J17+$E$18*J18+$E$19*J19)/$E$20</f>
        <v>3.8540481114385146</v>
      </c>
      <c r="K20" s="208">
        <f>($E$13*K13+$E$14*K14+$E$15*K15+$E$16*K16+$E$17*K17+$E$18*K18+$E$19*K19)/($E$20-E14-E15)</f>
        <v>2.2384413613132064</v>
      </c>
      <c r="L20" s="208">
        <f>L13</f>
        <v>3.958397499702393</v>
      </c>
      <c r="M20" s="208">
        <f>($E$13*M13+$E$14*M14+$E$15*M15+$E$16*M16+$E$17*M17+$E$18*M18+$E$19*M19)/$E$20</f>
        <v>3.1943977064295694</v>
      </c>
      <c r="N20" s="199">
        <f>E20-'2012'!E18</f>
        <v>1.0008298799939652</v>
      </c>
      <c r="O20" s="194">
        <f>N20/'2012'!E18</f>
        <v>0.05465990094692727</v>
      </c>
      <c r="P20" s="195">
        <f>F20-'2012'!F18</f>
        <v>-274</v>
      </c>
      <c r="Q20" s="196">
        <f>P20/'2012'!F18</f>
        <v>-0.0041182571054965205</v>
      </c>
    </row>
    <row r="21" spans="1:17" s="23" customFormat="1" ht="12.75" customHeight="1">
      <c r="A21" s="92"/>
      <c r="B21" s="24"/>
      <c r="C21" s="24"/>
      <c r="D21" s="73"/>
      <c r="E21" s="113"/>
      <c r="F21" s="51"/>
      <c r="G21" s="51"/>
      <c r="H21" s="18"/>
      <c r="I21" s="18"/>
      <c r="J21" s="18"/>
      <c r="K21" s="18"/>
      <c r="L21" s="18"/>
      <c r="M21" s="91"/>
      <c r="N21" s="198"/>
      <c r="O21" s="198"/>
      <c r="P21" s="185"/>
      <c r="Q21" s="185"/>
    </row>
    <row r="22" spans="1:17" ht="12.75" customHeight="1">
      <c r="A22" s="99" t="s">
        <v>53</v>
      </c>
      <c r="B22" s="38" t="s">
        <v>11</v>
      </c>
      <c r="C22" s="38" t="s">
        <v>21</v>
      </c>
      <c r="D22" s="39">
        <v>39367</v>
      </c>
      <c r="E22" s="104">
        <v>2.81</v>
      </c>
      <c r="F22" s="40">
        <v>3810</v>
      </c>
      <c r="G22" s="295">
        <v>1.89</v>
      </c>
      <c r="H22" s="15">
        <v>6.319929143301839</v>
      </c>
      <c r="I22" s="16">
        <v>3.13707269312018</v>
      </c>
      <c r="J22" s="15">
        <v>4.061557593715559</v>
      </c>
      <c r="K22" s="15">
        <v>3.5096071704885823</v>
      </c>
      <c r="L22" s="15"/>
      <c r="M22" s="41">
        <v>3.3204793421855117</v>
      </c>
      <c r="N22" s="186">
        <v>7.980971672462389</v>
      </c>
      <c r="O22" s="186"/>
      <c r="P22" s="187"/>
      <c r="Q22" s="187"/>
    </row>
    <row r="23" spans="1:17" ht="12.75" customHeight="1">
      <c r="A23" s="100" t="s">
        <v>44</v>
      </c>
      <c r="B23" s="13" t="s">
        <v>11</v>
      </c>
      <c r="C23" s="13" t="s">
        <v>21</v>
      </c>
      <c r="D23" s="39">
        <v>37606</v>
      </c>
      <c r="E23" s="104">
        <v>10.726152</v>
      </c>
      <c r="F23" s="40">
        <v>9095</v>
      </c>
      <c r="G23" s="295">
        <v>2.36</v>
      </c>
      <c r="H23" s="46">
        <v>6.91</v>
      </c>
      <c r="I23" s="46">
        <v>3.38</v>
      </c>
      <c r="J23" s="46">
        <v>3.26</v>
      </c>
      <c r="K23" s="47">
        <v>3.59</v>
      </c>
      <c r="L23" s="47">
        <v>3.84</v>
      </c>
      <c r="M23" s="46">
        <v>3.68</v>
      </c>
      <c r="N23" s="184">
        <v>7.9</v>
      </c>
      <c r="O23" s="184"/>
      <c r="P23" s="187"/>
      <c r="Q23" s="187"/>
    </row>
    <row r="24" spans="1:17" ht="12.75" customHeight="1">
      <c r="A24" s="99" t="s">
        <v>16</v>
      </c>
      <c r="B24" s="38" t="s">
        <v>11</v>
      </c>
      <c r="C24" s="38" t="s">
        <v>26</v>
      </c>
      <c r="D24" s="39">
        <v>37834</v>
      </c>
      <c r="E24" s="111">
        <v>16.506616475508284</v>
      </c>
      <c r="F24" s="72">
        <v>32086</v>
      </c>
      <c r="G24" s="297">
        <v>4.843288165046866</v>
      </c>
      <c r="H24" s="15">
        <v>10.235247959370009</v>
      </c>
      <c r="I24" s="15">
        <v>5.4793397085352025</v>
      </c>
      <c r="J24" s="15">
        <v>4.187584602491778</v>
      </c>
      <c r="K24" s="16">
        <v>1.4022800747163666</v>
      </c>
      <c r="L24" s="16"/>
      <c r="M24" s="16">
        <v>3.676275841717702</v>
      </c>
      <c r="N24" s="198">
        <v>11.702328272575247</v>
      </c>
      <c r="O24" s="198"/>
      <c r="P24" s="187"/>
      <c r="Q24" s="187"/>
    </row>
    <row r="25" spans="1:17" ht="12.75" customHeight="1">
      <c r="A25" s="97" t="s">
        <v>15</v>
      </c>
      <c r="B25" s="13" t="s">
        <v>11</v>
      </c>
      <c r="C25" s="13" t="s">
        <v>24</v>
      </c>
      <c r="D25" s="42">
        <v>40834</v>
      </c>
      <c r="E25" s="103">
        <v>0.768</v>
      </c>
      <c r="F25" s="43">
        <v>1580</v>
      </c>
      <c r="G25" s="294">
        <v>4.99</v>
      </c>
      <c r="H25" s="44">
        <v>6.58</v>
      </c>
      <c r="I25" s="44"/>
      <c r="J25" s="44"/>
      <c r="K25" s="45"/>
      <c r="L25" s="45"/>
      <c r="M25" s="16">
        <v>6.83</v>
      </c>
      <c r="N25" s="198">
        <v>7.57</v>
      </c>
      <c r="O25" s="198"/>
      <c r="P25" s="187"/>
      <c r="Q25" s="187"/>
    </row>
    <row r="26" spans="1:17" ht="13.5" customHeight="1">
      <c r="A26" s="100" t="s">
        <v>18</v>
      </c>
      <c r="B26" s="38" t="s">
        <v>11</v>
      </c>
      <c r="C26" s="38" t="s">
        <v>27</v>
      </c>
      <c r="D26" s="39">
        <v>0.04106382919626</v>
      </c>
      <c r="E26" s="103">
        <v>0.04116945009540006</v>
      </c>
      <c r="F26" s="43">
        <v>112</v>
      </c>
      <c r="G26" s="294">
        <v>0.9501816842221622</v>
      </c>
      <c r="H26" s="17">
        <v>8.326745047057749</v>
      </c>
      <c r="I26" s="17">
        <v>3.948841827380778</v>
      </c>
      <c r="J26" s="17">
        <v>2.974832646883896</v>
      </c>
      <c r="K26" s="17"/>
      <c r="L26" s="17"/>
      <c r="M26" s="17">
        <v>4.891712181094898</v>
      </c>
      <c r="N26" s="197">
        <v>10.957634646869518</v>
      </c>
      <c r="O26" s="197"/>
      <c r="P26" s="187"/>
      <c r="Q26" s="187"/>
    </row>
    <row r="27" spans="1:17" ht="12.75" customHeight="1">
      <c r="A27" s="57" t="s">
        <v>47</v>
      </c>
      <c r="B27" s="58" t="s">
        <v>11</v>
      </c>
      <c r="C27" s="58"/>
      <c r="D27" s="59"/>
      <c r="E27" s="114">
        <f>SUM(E22:E26)</f>
        <v>30.851937925603686</v>
      </c>
      <c r="F27" s="61">
        <f>SUM(F22:F26)</f>
        <v>46683</v>
      </c>
      <c r="G27" s="209">
        <f>($E$22*G22+$E$23*G23+$E$24*G24+$E$25*G25+$E$26*G26)/($E$27)</f>
        <v>3.7094057972693046</v>
      </c>
      <c r="H27" s="209">
        <f>($E$22*H22+$E$23*H23+$E$24*H24+$E$25*H25+$E$26*H26)/($E$27)</f>
        <v>8.629029138019389</v>
      </c>
      <c r="I27" s="209">
        <f>($E$22*I22+$E$23*I23+$E$24*I24+$E$25*I25+$E$26*I26)/($E$27-$E$25)</f>
        <v>4.509964723287004</v>
      </c>
      <c r="J27" s="209">
        <f>($E$22*J22+$E$23*J23+$E$24*J24+$E$25*J25+$E$26*J26)/($E$27-$E$25)</f>
        <v>3.843431596639759</v>
      </c>
      <c r="K27" s="209">
        <f>($E$22*K22+$E$23*K23+$E$24*K24+$E$25*K25+$E$26*K26)/($E$27-$E$25-$E$26)</f>
        <v>2.3804657440929513</v>
      </c>
      <c r="L27" s="209">
        <f>L23</f>
        <v>3.84</v>
      </c>
      <c r="M27" s="209">
        <f>($E$22*M22+$E$23*M23+$E$24*M24+$E$25*M25+$E$26*M26)/($E$27)</f>
        <v>3.725292429494072</v>
      </c>
      <c r="N27" s="200">
        <f>E27-'2012'!E24</f>
        <v>2.8722948224307387</v>
      </c>
      <c r="O27" s="201">
        <f>N27/'2012'!E24</f>
        <v>0.10265659257480003</v>
      </c>
      <c r="P27" s="195">
        <f>F27-'2012'!F24</f>
        <v>1852</v>
      </c>
      <c r="Q27" s="196">
        <f>P27/'2012'!F24</f>
        <v>0.04131070018513975</v>
      </c>
    </row>
    <row r="28" spans="1:17" s="23" customFormat="1" ht="12.75" customHeight="1">
      <c r="A28" s="92"/>
      <c r="B28" s="24"/>
      <c r="C28" s="24"/>
      <c r="D28" s="73"/>
      <c r="E28" s="115"/>
      <c r="F28" s="52"/>
      <c r="G28" s="52"/>
      <c r="H28" s="20"/>
      <c r="I28" s="20"/>
      <c r="J28" s="20"/>
      <c r="K28" s="20"/>
      <c r="L28" s="20"/>
      <c r="M28" s="93"/>
      <c r="N28" s="197"/>
      <c r="O28" s="197"/>
      <c r="P28" s="185"/>
      <c r="Q28" s="185"/>
    </row>
    <row r="29" spans="1:17" ht="12.75" customHeight="1">
      <c r="A29" s="99" t="s">
        <v>32</v>
      </c>
      <c r="B29" s="38" t="s">
        <v>12</v>
      </c>
      <c r="C29" s="38" t="s">
        <v>21</v>
      </c>
      <c r="D29" s="39">
        <v>38808</v>
      </c>
      <c r="E29" s="102">
        <v>0.539</v>
      </c>
      <c r="F29" s="107">
        <v>686</v>
      </c>
      <c r="G29" s="293">
        <v>1.04</v>
      </c>
      <c r="H29" s="15">
        <v>6.977889765720002</v>
      </c>
      <c r="I29" s="15">
        <v>3.322584736387091</v>
      </c>
      <c r="J29" s="15">
        <v>4.718174126011498</v>
      </c>
      <c r="K29" s="15">
        <v>4.6650467503095205</v>
      </c>
      <c r="L29" s="15"/>
      <c r="M29" s="41">
        <v>5.508986456131337</v>
      </c>
      <c r="N29" s="186">
        <v>8.910750874825357</v>
      </c>
      <c r="O29" s="186"/>
      <c r="P29" s="187"/>
      <c r="Q29" s="187"/>
    </row>
    <row r="30" spans="1:17" ht="12.75" customHeight="1">
      <c r="A30" s="99" t="s">
        <v>17</v>
      </c>
      <c r="B30" s="38" t="s">
        <v>12</v>
      </c>
      <c r="C30" s="38" t="s">
        <v>26</v>
      </c>
      <c r="D30" s="39">
        <v>37816</v>
      </c>
      <c r="E30" s="111">
        <v>0.9248085544532205</v>
      </c>
      <c r="F30" s="72">
        <v>1064</v>
      </c>
      <c r="G30" s="297">
        <v>3.7421291273459945</v>
      </c>
      <c r="H30" s="16">
        <v>6.85801151225649</v>
      </c>
      <c r="I30" s="16">
        <v>1.9480477528962759</v>
      </c>
      <c r="J30" s="16">
        <v>4.052987775973693</v>
      </c>
      <c r="K30" s="16">
        <v>0.02828028294041829</v>
      </c>
      <c r="L30" s="16"/>
      <c r="M30" s="16">
        <v>2.8700051332890997</v>
      </c>
      <c r="N30" s="198">
        <v>8.292435374749063</v>
      </c>
      <c r="O30" s="198"/>
      <c r="P30" s="187"/>
      <c r="Q30" s="187"/>
    </row>
    <row r="31" spans="1:17" ht="12.75" customHeight="1">
      <c r="A31" s="57" t="s">
        <v>47</v>
      </c>
      <c r="B31" s="58" t="s">
        <v>12</v>
      </c>
      <c r="C31" s="62"/>
      <c r="D31" s="63"/>
      <c r="E31" s="114">
        <f>SUM(E29:E30)</f>
        <v>1.4638085544532204</v>
      </c>
      <c r="F31" s="61">
        <f>SUM(F29:F30)</f>
        <v>1750</v>
      </c>
      <c r="G31" s="208">
        <f>($E$29*G29+$E$30*G30)/$E$31</f>
        <v>2.7471577595338146</v>
      </c>
      <c r="H31" s="208">
        <f aca="true" t="shared" si="0" ref="H31:M31">($E$29*H29+$E$30*H30)/$E$31</f>
        <v>6.902152789078696</v>
      </c>
      <c r="I31" s="208">
        <f t="shared" si="0"/>
        <v>2.454176393726832</v>
      </c>
      <c r="J31" s="208">
        <f t="shared" si="0"/>
        <v>4.297921064264457</v>
      </c>
      <c r="K31" s="208">
        <f t="shared" si="0"/>
        <v>1.735619072776555</v>
      </c>
      <c r="L31" s="208"/>
      <c r="M31" s="208">
        <f t="shared" si="0"/>
        <v>3.841724371221332</v>
      </c>
      <c r="N31" s="199">
        <f>E31-'2012'!E27</f>
        <v>0.140972729771339</v>
      </c>
      <c r="O31" s="199">
        <f>N31/'2012'!E27</f>
        <v>0.10656857573783991</v>
      </c>
      <c r="P31" s="195">
        <f>F31-'2012'!F27</f>
        <v>39</v>
      </c>
      <c r="Q31" s="196">
        <f>P31/'2012'!F27</f>
        <v>0.022793687901811806</v>
      </c>
    </row>
    <row r="32" spans="1:17" s="23" customFormat="1" ht="12.75" customHeight="1">
      <c r="A32" s="92"/>
      <c r="B32" s="24"/>
      <c r="C32" s="24"/>
      <c r="D32" s="73"/>
      <c r="E32" s="115"/>
      <c r="F32" s="52"/>
      <c r="G32" s="52"/>
      <c r="H32" s="18"/>
      <c r="I32" s="18"/>
      <c r="J32" s="18"/>
      <c r="K32" s="18"/>
      <c r="L32" s="18"/>
      <c r="M32" s="91"/>
      <c r="N32" s="198"/>
      <c r="O32" s="198"/>
      <c r="P32" s="185"/>
      <c r="Q32" s="185"/>
    </row>
    <row r="33" spans="1:18" s="30" customFormat="1" ht="21" customHeight="1">
      <c r="A33" s="80" t="s">
        <v>49</v>
      </c>
      <c r="B33" s="81"/>
      <c r="C33" s="81"/>
      <c r="D33" s="81"/>
      <c r="E33" s="114">
        <f>E31+E27+E20</f>
        <v>51.62670613810762</v>
      </c>
      <c r="F33" s="61">
        <f>F31+F27+F20</f>
        <v>114692</v>
      </c>
      <c r="G33" s="274">
        <f>($E$20*G20+$E$27*G27+$E$31*G31)/$E$33</f>
        <v>3.7089785606661003</v>
      </c>
      <c r="H33" s="274">
        <f aca="true" t="shared" si="1" ref="H33:M33">($E$20*H20+$E$27*H27+$E$31*H31)/$E$33</f>
        <v>8.551323756022699</v>
      </c>
      <c r="I33" s="274">
        <f>($E$20*I20+$E$27*I27+$E$31*I31)/$E$33</f>
        <v>4.1269256069413265</v>
      </c>
      <c r="J33" s="274">
        <f t="shared" si="1"/>
        <v>3.8602891636764327</v>
      </c>
      <c r="K33" s="274">
        <f t="shared" si="1"/>
        <v>2.3090577563309416</v>
      </c>
      <c r="L33" s="274">
        <f>($E$20*L20+$E$27*L27)/(E20+E27)</f>
        <v>3.8855788929767083</v>
      </c>
      <c r="M33" s="274">
        <f t="shared" si="1"/>
        <v>3.5300126361156403</v>
      </c>
      <c r="N33" s="186"/>
      <c r="O33" s="186"/>
      <c r="P33" s="187"/>
      <c r="Q33" s="187"/>
      <c r="R33" s="31"/>
    </row>
    <row r="34" spans="1:18" s="30" customFormat="1" ht="26.25" customHeight="1">
      <c r="A34" s="537" t="s">
        <v>50</v>
      </c>
      <c r="B34" s="537"/>
      <c r="C34" s="537"/>
      <c r="D34" s="537"/>
      <c r="E34" s="116">
        <f>SUM(E10,E33)</f>
        <v>112.87443812997378</v>
      </c>
      <c r="F34" s="84">
        <f>SUM(F10,F33)</f>
        <v>199353</v>
      </c>
      <c r="G34" s="287"/>
      <c r="H34" s="528"/>
      <c r="I34" s="529"/>
      <c r="J34" s="529"/>
      <c r="K34" s="529"/>
      <c r="L34" s="529"/>
      <c r="M34" s="530"/>
      <c r="N34" s="188"/>
      <c r="O34" s="188"/>
      <c r="P34" s="187"/>
      <c r="Q34" s="187"/>
      <c r="R34" s="31"/>
    </row>
    <row r="35" spans="1:18" s="37" customFormat="1" ht="10.5" customHeight="1">
      <c r="A35" s="94"/>
      <c r="B35" s="74"/>
      <c r="C35" s="74"/>
      <c r="D35" s="74"/>
      <c r="E35" s="75"/>
      <c r="F35" s="52"/>
      <c r="G35" s="52"/>
      <c r="H35" s="76"/>
      <c r="I35" s="76"/>
      <c r="J35" s="76"/>
      <c r="K35" s="76"/>
      <c r="L35" s="76"/>
      <c r="M35" s="95"/>
      <c r="N35" s="188"/>
      <c r="O35" s="188"/>
      <c r="P35" s="185"/>
      <c r="Q35" s="185"/>
      <c r="R35" s="53"/>
    </row>
    <row r="36" spans="1:18" ht="22.5" customHeight="1">
      <c r="A36" s="85" t="s">
        <v>28</v>
      </c>
      <c r="B36" s="77"/>
      <c r="C36" s="77"/>
      <c r="D36" s="77"/>
      <c r="E36" s="78"/>
      <c r="F36" s="79"/>
      <c r="G36" s="79"/>
      <c r="N36" s="202"/>
      <c r="O36" s="202"/>
      <c r="P36" s="187"/>
      <c r="Q36" s="187"/>
      <c r="R36" s="2"/>
    </row>
    <row r="37" spans="1:17" ht="39" customHeight="1" thickBot="1">
      <c r="A37" s="101" t="s">
        <v>45</v>
      </c>
      <c r="B37" s="38" t="s">
        <v>10</v>
      </c>
      <c r="C37" s="38" t="s">
        <v>22</v>
      </c>
      <c r="D37" s="89">
        <v>36495</v>
      </c>
      <c r="E37" s="34">
        <v>37.613</v>
      </c>
      <c r="F37" s="35">
        <v>11996</v>
      </c>
      <c r="G37" s="299">
        <v>1.89</v>
      </c>
      <c r="H37" s="298">
        <v>6.71</v>
      </c>
      <c r="I37" s="271">
        <v>4.14</v>
      </c>
      <c r="J37" s="271">
        <v>4.32</v>
      </c>
      <c r="K37" s="271">
        <v>3.52</v>
      </c>
      <c r="L37" s="271">
        <v>5.33</v>
      </c>
      <c r="M37" s="272">
        <v>7.57</v>
      </c>
      <c r="N37" s="197">
        <v>7.43</v>
      </c>
      <c r="O37" s="197"/>
      <c r="P37" s="187"/>
      <c r="Q37" s="187"/>
    </row>
    <row r="38" spans="1:17" ht="31.5" customHeight="1">
      <c r="A38" s="550" t="s">
        <v>36</v>
      </c>
      <c r="B38" s="551"/>
      <c r="C38" s="551"/>
      <c r="D38" s="552"/>
      <c r="E38" s="288">
        <f>E34+E37</f>
        <v>150.48743812997378</v>
      </c>
      <c r="F38" s="289">
        <f>F34+F37</f>
        <v>211349</v>
      </c>
      <c r="G38" s="289"/>
      <c r="H38" s="290"/>
      <c r="I38" s="290"/>
      <c r="J38" s="290"/>
      <c r="K38" s="290"/>
      <c r="L38" s="290"/>
      <c r="M38" s="290"/>
      <c r="N38" s="204">
        <f>E38-'2012'!E32</f>
        <v>8.119328507535357</v>
      </c>
      <c r="O38" s="212">
        <f>N38/'2012'!E32</f>
        <v>0.057030528318932475</v>
      </c>
      <c r="P38" s="195">
        <f>F38-'2012'!F32</f>
        <v>4204</v>
      </c>
      <c r="Q38" s="203">
        <f>P38/'2012'!F32</f>
        <v>0.020294962465905526</v>
      </c>
    </row>
    <row r="39" spans="1:15" ht="41.25" customHeight="1">
      <c r="A39" s="553" t="s">
        <v>78</v>
      </c>
      <c r="B39" s="554"/>
      <c r="C39" s="554"/>
      <c r="D39" s="554"/>
      <c r="E39" s="554"/>
      <c r="F39" s="554"/>
      <c r="G39" s="554"/>
      <c r="H39" s="554"/>
      <c r="I39" s="554"/>
      <c r="J39" s="554"/>
      <c r="K39" s="554"/>
      <c r="L39" s="554"/>
      <c r="M39" s="555"/>
      <c r="N39" s="21"/>
      <c r="O39" s="21"/>
    </row>
    <row r="40" spans="1:17" s="5" customFormat="1" ht="24" customHeight="1">
      <c r="A40" s="547" t="s">
        <v>34</v>
      </c>
      <c r="B40" s="548"/>
      <c r="C40" s="548"/>
      <c r="D40" s="548"/>
      <c r="E40" s="548"/>
      <c r="F40" s="548"/>
      <c r="G40" s="548"/>
      <c r="H40" s="548"/>
      <c r="I40" s="548"/>
      <c r="J40" s="548"/>
      <c r="K40" s="548"/>
      <c r="L40" s="548"/>
      <c r="M40" s="549"/>
      <c r="N40" s="25"/>
      <c r="O40" s="25"/>
      <c r="P40" s="189"/>
      <c r="Q40" s="189"/>
    </row>
    <row r="41" spans="1:17" s="5" customFormat="1" ht="24" customHeight="1">
      <c r="A41" s="531" t="s">
        <v>88</v>
      </c>
      <c r="B41" s="532"/>
      <c r="C41" s="532"/>
      <c r="D41" s="532"/>
      <c r="E41" s="532"/>
      <c r="F41" s="532"/>
      <c r="G41" s="532"/>
      <c r="H41" s="532"/>
      <c r="I41" s="532"/>
      <c r="J41" s="532"/>
      <c r="K41" s="532"/>
      <c r="L41" s="532"/>
      <c r="M41" s="533"/>
      <c r="N41" s="25"/>
      <c r="O41" s="25"/>
      <c r="P41" s="189"/>
      <c r="Q41" s="189"/>
    </row>
    <row r="42" spans="2:15" ht="22.5" customHeight="1">
      <c r="B42" s="12"/>
      <c r="C42" s="12"/>
      <c r="D42" s="12"/>
      <c r="E42" s="545" t="s">
        <v>77</v>
      </c>
      <c r="F42" s="546"/>
      <c r="G42" s="286">
        <f>($E$10*G10+$E$20*G20+$E$27*G27+$E$31*G31+$E$37*G37)/$E$38</f>
        <v>2.506597811926678</v>
      </c>
      <c r="H42" s="286">
        <f>($E$10*H10+$E$20*H20+$E$27*H27+$E$31*H31+$E$37*H37)/$E$38</f>
        <v>7.264056804795641</v>
      </c>
      <c r="I42" s="286">
        <f>($E$10*I10+$E$20*I20+$E$27*I27+$E$31*I31+$E$37*I37)/$E$38</f>
        <v>4.031242356859431</v>
      </c>
      <c r="J42" s="286">
        <f>($E$10*J10+$E$20*J20+$E$27*J27+$E$31*J31+$E$37*J37)/$E$38</f>
        <v>4.080844796244643</v>
      </c>
      <c r="K42" s="286">
        <f>($E$10*K10+$E$20*K20+$E$27*K27+$E$31*K31+$E$37*K37)/$E$38</f>
        <v>3.2955305176060263</v>
      </c>
      <c r="L42" s="286">
        <f>($E$10*L10+$E$20*L20+$E$27*L27+$E$37*L37)/$E$38</f>
        <v>4.6719870843190785</v>
      </c>
      <c r="M42" s="286">
        <f>($E$10*M10+$E$20*M20+$E$27*M27+$E$31*M31+$E$37*M37)/$E$38</f>
        <v>5.570128035418186</v>
      </c>
      <c r="N42" s="22"/>
      <c r="O42" s="22"/>
    </row>
    <row r="43" spans="2:15" ht="16.5" customHeight="1">
      <c r="B43" s="11"/>
      <c r="C43" s="11"/>
      <c r="D43" s="11"/>
      <c r="E43" s="26"/>
      <c r="F43" s="108" t="s">
        <v>76</v>
      </c>
      <c r="G43" s="273"/>
      <c r="H43" s="273">
        <f>H42-'2012'!G35</f>
        <v>-1.5607600638885364</v>
      </c>
      <c r="I43" s="273">
        <f>I42-'2012'!H35</f>
        <v>0.9652237647142048</v>
      </c>
      <c r="J43" s="273">
        <f>J42-'2012'!I35</f>
        <v>-0.6092450182895082</v>
      </c>
      <c r="K43" s="273">
        <f>K42-'2012'!J35</f>
        <v>0.9355492431614723</v>
      </c>
      <c r="L43" s="273"/>
      <c r="M43" s="273">
        <f>M42-'2012'!K35</f>
        <v>0.32058781750239884</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8:16" ht="12.75">
      <c r="H47" s="7"/>
      <c r="I47" s="7"/>
      <c r="J47" s="7"/>
      <c r="K47" s="7"/>
      <c r="L47" s="7"/>
      <c r="M47" s="7"/>
      <c r="N47" s="177"/>
      <c r="O47" s="177"/>
      <c r="P47" s="182"/>
    </row>
    <row r="48" spans="8:15" ht="12.75">
      <c r="H48" s="6"/>
      <c r="I48" s="6"/>
      <c r="J48" s="6"/>
      <c r="K48" s="6"/>
      <c r="L48" s="6"/>
      <c r="M48" s="6"/>
      <c r="N48" s="191"/>
      <c r="O48" s="191"/>
    </row>
  </sheetData>
  <sheetProtection/>
  <mergeCells count="20">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 ref="A41:M41"/>
    <mergeCell ref="A5:M5"/>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30">
      <selection activeCell="F47" sqref="F4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1" t="s">
        <v>84</v>
      </c>
      <c r="B1" s="511"/>
      <c r="C1" s="511"/>
      <c r="D1" s="511"/>
      <c r="E1" s="511"/>
      <c r="F1" s="511"/>
      <c r="G1" s="511"/>
      <c r="H1" s="511"/>
      <c r="I1" s="511"/>
      <c r="J1" s="511"/>
      <c r="K1" s="511"/>
      <c r="L1" s="511"/>
      <c r="M1" s="511"/>
      <c r="N1" s="19"/>
      <c r="O1" s="19"/>
      <c r="P1" s="178"/>
      <c r="Q1" s="178"/>
    </row>
    <row r="2" spans="1:15" ht="24" customHeight="1">
      <c r="A2" s="512" t="s">
        <v>0</v>
      </c>
      <c r="B2" s="516" t="s">
        <v>13</v>
      </c>
      <c r="C2" s="499" t="s">
        <v>20</v>
      </c>
      <c r="D2" s="515" t="s">
        <v>41</v>
      </c>
      <c r="E2" s="513" t="s">
        <v>1</v>
      </c>
      <c r="F2" s="514" t="s">
        <v>2</v>
      </c>
      <c r="G2" s="556" t="s">
        <v>3</v>
      </c>
      <c r="H2" s="557"/>
      <c r="I2" s="557"/>
      <c r="J2" s="557"/>
      <c r="K2" s="557"/>
      <c r="L2" s="557"/>
      <c r="M2" s="558"/>
      <c r="N2" s="25"/>
      <c r="O2" s="25"/>
    </row>
    <row r="3" spans="1:17" ht="42.75" customHeight="1">
      <c r="A3" s="512"/>
      <c r="B3" s="516"/>
      <c r="C3" s="499"/>
      <c r="D3" s="515"/>
      <c r="E3" s="513"/>
      <c r="F3" s="514"/>
      <c r="G3" s="292" t="s">
        <v>81</v>
      </c>
      <c r="H3" s="32" t="s">
        <v>4</v>
      </c>
      <c r="I3" s="32" t="s">
        <v>5</v>
      </c>
      <c r="J3" s="32" t="s">
        <v>6</v>
      </c>
      <c r="K3" s="32" t="s">
        <v>7</v>
      </c>
      <c r="L3" s="291" t="s">
        <v>82</v>
      </c>
      <c r="M3" s="33" t="s">
        <v>8</v>
      </c>
      <c r="N3" s="517" t="s">
        <v>73</v>
      </c>
      <c r="O3" s="518"/>
      <c r="P3" s="517" t="s">
        <v>74</v>
      </c>
      <c r="Q3" s="519"/>
    </row>
    <row r="4" spans="1:15" ht="26.25" customHeight="1">
      <c r="A4" s="522" t="s">
        <v>51</v>
      </c>
      <c r="B4" s="523"/>
      <c r="C4" s="523"/>
      <c r="D4" s="523"/>
      <c r="E4" s="523"/>
      <c r="F4" s="523"/>
      <c r="G4" s="523"/>
      <c r="H4" s="523"/>
      <c r="I4" s="523"/>
      <c r="J4" s="523"/>
      <c r="K4" s="523"/>
      <c r="L4" s="523"/>
      <c r="M4" s="524"/>
      <c r="N4" s="176"/>
      <c r="O4" s="176"/>
    </row>
    <row r="5" spans="1:15" ht="23.25" customHeight="1">
      <c r="A5" s="541" t="s">
        <v>46</v>
      </c>
      <c r="B5" s="541"/>
      <c r="C5" s="541"/>
      <c r="D5" s="541"/>
      <c r="E5" s="541"/>
      <c r="F5" s="541"/>
      <c r="G5" s="541"/>
      <c r="H5" s="541"/>
      <c r="I5" s="541"/>
      <c r="J5" s="541"/>
      <c r="K5" s="541"/>
      <c r="L5" s="541"/>
      <c r="M5" s="541"/>
      <c r="N5" s="25"/>
      <c r="O5" s="25"/>
    </row>
    <row r="6" spans="1:15" ht="12.75">
      <c r="A6" s="96" t="s">
        <v>30</v>
      </c>
      <c r="B6" s="38" t="s">
        <v>10</v>
      </c>
      <c r="C6" s="38" t="s">
        <v>29</v>
      </c>
      <c r="D6" s="39">
        <v>36433</v>
      </c>
      <c r="E6" s="102">
        <v>13.521</v>
      </c>
      <c r="F6" s="107">
        <v>26291</v>
      </c>
      <c r="G6" s="293">
        <v>2.341416015732886</v>
      </c>
      <c r="H6" s="41">
        <v>7.873378191443359</v>
      </c>
      <c r="I6" s="41">
        <v>3.484664255710679</v>
      </c>
      <c r="J6" s="41">
        <v>5.03574299123184</v>
      </c>
      <c r="K6" s="41">
        <v>3.7623743591277847</v>
      </c>
      <c r="L6" s="41">
        <v>4.0577634568153</v>
      </c>
      <c r="M6" s="41">
        <v>5.948594519165518</v>
      </c>
      <c r="N6" s="180">
        <v>8.84094504074351</v>
      </c>
      <c r="O6" s="180"/>
    </row>
    <row r="7" spans="1:17" s="2" customFormat="1" ht="12.75" customHeight="1">
      <c r="A7" s="97" t="s">
        <v>37</v>
      </c>
      <c r="B7" s="38" t="s">
        <v>10</v>
      </c>
      <c r="C7" s="38" t="s">
        <v>23</v>
      </c>
      <c r="D7" s="42">
        <v>40834</v>
      </c>
      <c r="E7" s="103">
        <v>1.194</v>
      </c>
      <c r="F7" s="43">
        <v>1996</v>
      </c>
      <c r="G7" s="294">
        <v>1.52</v>
      </c>
      <c r="H7" s="44">
        <v>6.83</v>
      </c>
      <c r="I7" s="44"/>
      <c r="J7" s="44"/>
      <c r="K7" s="45"/>
      <c r="L7" s="45"/>
      <c r="M7" s="16">
        <v>6.48</v>
      </c>
      <c r="N7" s="181">
        <v>7.84</v>
      </c>
      <c r="O7" s="181"/>
      <c r="P7" s="182"/>
      <c r="Q7" s="182"/>
    </row>
    <row r="8" spans="1:17" s="2" customFormat="1" ht="12.75" customHeight="1">
      <c r="A8" s="97" t="s">
        <v>42</v>
      </c>
      <c r="B8" s="13" t="s">
        <v>10</v>
      </c>
      <c r="C8" s="13" t="s">
        <v>23</v>
      </c>
      <c r="D8" s="39">
        <v>36738</v>
      </c>
      <c r="E8" s="104">
        <v>39.496419</v>
      </c>
      <c r="F8" s="40">
        <v>39356</v>
      </c>
      <c r="G8" s="295">
        <v>1.37</v>
      </c>
      <c r="H8" s="46">
        <v>6.55</v>
      </c>
      <c r="I8" s="46">
        <v>3.6</v>
      </c>
      <c r="J8" s="46">
        <v>3.9</v>
      </c>
      <c r="K8" s="47">
        <v>4.39</v>
      </c>
      <c r="L8" s="46">
        <v>4.69</v>
      </c>
      <c r="M8" s="46">
        <v>4.93</v>
      </c>
      <c r="N8" s="183">
        <v>7.55</v>
      </c>
      <c r="O8" s="183"/>
      <c r="P8" s="182"/>
      <c r="Q8" s="182"/>
    </row>
    <row r="9" spans="1:15" ht="12.75" customHeight="1">
      <c r="A9" s="98" t="s">
        <v>14</v>
      </c>
      <c r="B9" s="48" t="s">
        <v>10</v>
      </c>
      <c r="C9" s="48" t="s">
        <v>23</v>
      </c>
      <c r="D9" s="49">
        <v>37816</v>
      </c>
      <c r="E9" s="105">
        <v>7.492273034172362</v>
      </c>
      <c r="F9" s="54">
        <v>17608</v>
      </c>
      <c r="G9" s="296">
        <v>1.446930970391791</v>
      </c>
      <c r="H9" s="55">
        <v>7.231679212113584</v>
      </c>
      <c r="I9" s="55">
        <v>4.5370954481375625</v>
      </c>
      <c r="J9" s="55">
        <v>4.744014092059645</v>
      </c>
      <c r="K9" s="56">
        <v>3.5782645671906366</v>
      </c>
      <c r="L9" s="56"/>
      <c r="M9" s="56">
        <v>2.8817882756375646</v>
      </c>
      <c r="N9" s="181">
        <v>8.335888937866809</v>
      </c>
      <c r="O9" s="181"/>
    </row>
    <row r="10" spans="1:17" s="30" customFormat="1" ht="23.25" customHeight="1">
      <c r="A10" s="68" t="s">
        <v>48</v>
      </c>
      <c r="B10" s="69" t="s">
        <v>10</v>
      </c>
      <c r="C10" s="69"/>
      <c r="D10" s="70"/>
      <c r="E10" s="106">
        <f>SUM(E6:E9)</f>
        <v>61.70369203417237</v>
      </c>
      <c r="F10" s="71">
        <f>SUM(F6:F9)</f>
        <v>85251</v>
      </c>
      <c r="G10" s="300">
        <f>($E$6*G6+$E$7*G7+$E$8*G8+$E$9*G9+$E$37*G37)/($E$10+$E$37)</f>
        <v>1.634833215965525</v>
      </c>
      <c r="H10" s="300">
        <f>($E$6*H6+$E$7*H7+$E$8*H8+$E$9*H9+$E$37*H37)/($E$10+$E$37)</f>
        <v>6.879634555886736</v>
      </c>
      <c r="I10" s="300">
        <f>($E$6*I6+$E$7*I7+$E$8*I8+$E$9*I9+$E$37*I37)/($E$10+$E$37)</f>
        <v>3.698817644238188</v>
      </c>
      <c r="J10" s="300">
        <f>($E$6*J6+$E$7*J7+$E$8*J8+$E$9*J9+$E$37*J37)/($E$10+$E$37)</f>
        <v>4.313786548651429</v>
      </c>
      <c r="K10" s="300">
        <f>($E$6*K6+$E$7*K7+$E$8*K8+$E$9*K9+$E$37*K37)/($E$10+$E$37)</f>
        <v>3.7398621598845017</v>
      </c>
      <c r="L10" s="300">
        <f>($E$6*L6+$E$37*L37+E8*L8)/($E$6+$E$37+E8)</f>
        <v>4.790738902693333</v>
      </c>
      <c r="M10" s="300">
        <f>($E$6*M6+$E$7*M7+$E$8*M8+$E$9*M9+$E$37*M37)/($E$10+$E$37)</f>
        <v>5.90232620940984</v>
      </c>
      <c r="N10" s="193">
        <f>E10-'2012'!E9</f>
        <v>3.46519111764551</v>
      </c>
      <c r="O10" s="194">
        <f>N10/'2012'!E9</f>
        <v>0.05950000537637743</v>
      </c>
      <c r="P10" s="195">
        <f>F10-'2012'!F9</f>
        <v>3121</v>
      </c>
      <c r="Q10" s="196">
        <f>P10/'2012'!F9</f>
        <v>0.038000730549129426</v>
      </c>
    </row>
    <row r="11" spans="1:17" s="37" customFormat="1" ht="12" customHeight="1">
      <c r="A11" s="90"/>
      <c r="B11" s="64"/>
      <c r="C11" s="64"/>
      <c r="D11" s="65"/>
      <c r="E11" s="66"/>
      <c r="F11" s="67"/>
      <c r="N11" s="184"/>
      <c r="O11" s="184"/>
      <c r="P11" s="185"/>
      <c r="Q11" s="185"/>
    </row>
    <row r="12" spans="1:17" ht="21" customHeight="1">
      <c r="A12" s="542" t="s">
        <v>47</v>
      </c>
      <c r="B12" s="542"/>
      <c r="C12" s="542"/>
      <c r="D12" s="542"/>
      <c r="E12" s="542"/>
      <c r="F12" s="542"/>
      <c r="G12" s="542"/>
      <c r="H12" s="542"/>
      <c r="I12" s="542"/>
      <c r="J12" s="542"/>
      <c r="K12" s="542"/>
      <c r="L12" s="542"/>
      <c r="M12" s="542"/>
      <c r="N12" s="25"/>
      <c r="O12" s="25"/>
      <c r="P12" s="187"/>
      <c r="Q12" s="187"/>
    </row>
    <row r="13" spans="1:17" ht="12.75">
      <c r="A13" s="99" t="s">
        <v>31</v>
      </c>
      <c r="B13" s="38" t="s">
        <v>10</v>
      </c>
      <c r="C13" s="38" t="s">
        <v>21</v>
      </c>
      <c r="D13" s="39">
        <v>36606</v>
      </c>
      <c r="E13" s="102">
        <v>4.549</v>
      </c>
      <c r="F13" s="107">
        <v>20521</v>
      </c>
      <c r="G13" s="293">
        <v>2.96</v>
      </c>
      <c r="H13" s="41">
        <v>9.915416315956938</v>
      </c>
      <c r="I13" s="41">
        <v>4.2880218510768175</v>
      </c>
      <c r="J13" s="41">
        <v>5.537292530354088</v>
      </c>
      <c r="K13" s="41">
        <v>3.2945373161920033</v>
      </c>
      <c r="L13" s="41">
        <v>3.7893007978483606</v>
      </c>
      <c r="M13" s="41">
        <v>5.698114466250592</v>
      </c>
      <c r="N13" s="186">
        <v>11.07709406384001</v>
      </c>
      <c r="O13" s="186"/>
      <c r="P13" s="187"/>
      <c r="Q13" s="187"/>
    </row>
    <row r="14" spans="1:17" ht="12.75">
      <c r="A14" s="100" t="s">
        <v>33</v>
      </c>
      <c r="B14" s="38" t="s">
        <v>10</v>
      </c>
      <c r="C14" s="38" t="s">
        <v>22</v>
      </c>
      <c r="D14" s="39">
        <v>36091</v>
      </c>
      <c r="E14" s="103">
        <v>0.33368907999999997</v>
      </c>
      <c r="F14" s="43">
        <v>544</v>
      </c>
      <c r="G14" s="294">
        <v>2.67550941050938</v>
      </c>
      <c r="H14" s="17">
        <v>8.371348498541288</v>
      </c>
      <c r="I14" s="17">
        <v>4.744352404612195</v>
      </c>
      <c r="J14" s="17">
        <v>3.5014062926565837</v>
      </c>
      <c r="K14" s="17"/>
      <c r="L14" s="17"/>
      <c r="M14" s="17">
        <v>5.3956364687567815</v>
      </c>
      <c r="N14" s="197">
        <v>10.066090200739207</v>
      </c>
      <c r="O14" s="197"/>
      <c r="P14" s="187"/>
      <c r="Q14" s="187"/>
    </row>
    <row r="15" spans="1:17" ht="12.75" customHeight="1">
      <c r="A15" s="99" t="s">
        <v>38</v>
      </c>
      <c r="B15" s="38" t="s">
        <v>10</v>
      </c>
      <c r="C15" s="38" t="s">
        <v>21</v>
      </c>
      <c r="D15" s="39">
        <v>39514</v>
      </c>
      <c r="E15" s="103">
        <v>0.44465579500000085</v>
      </c>
      <c r="F15" s="43">
        <v>1713</v>
      </c>
      <c r="G15" s="294">
        <v>1.4550494217314025</v>
      </c>
      <c r="H15" s="17">
        <v>7.1563284659640125</v>
      </c>
      <c r="I15" s="17">
        <v>3.3860955974111207</v>
      </c>
      <c r="J15" s="17">
        <v>3.1253989436672125</v>
      </c>
      <c r="K15" s="17"/>
      <c r="L15" s="17"/>
      <c r="M15" s="17">
        <v>5.6242633213078985</v>
      </c>
      <c r="N15" s="197">
        <v>9.155261653658918</v>
      </c>
      <c r="O15" s="197"/>
      <c r="P15" s="187"/>
      <c r="Q15" s="187"/>
    </row>
    <row r="16" spans="1:17" ht="12.75">
      <c r="A16" s="97" t="s">
        <v>39</v>
      </c>
      <c r="B16" s="14" t="s">
        <v>10</v>
      </c>
      <c r="C16" s="14" t="s">
        <v>22</v>
      </c>
      <c r="D16" s="50">
        <v>38360</v>
      </c>
      <c r="E16" s="103">
        <v>0.342</v>
      </c>
      <c r="F16" s="43">
        <v>2134</v>
      </c>
      <c r="G16" s="294">
        <v>1.29</v>
      </c>
      <c r="H16" s="45">
        <v>3.22</v>
      </c>
      <c r="I16" s="44">
        <v>1.61</v>
      </c>
      <c r="J16" s="44">
        <v>1.84</v>
      </c>
      <c r="K16" s="44">
        <v>1.92</v>
      </c>
      <c r="L16" s="44"/>
      <c r="M16" s="44">
        <v>2.32</v>
      </c>
      <c r="N16" s="197">
        <v>4.56</v>
      </c>
      <c r="O16" s="197"/>
      <c r="P16" s="187"/>
      <c r="Q16" s="187"/>
    </row>
    <row r="17" spans="1:17" ht="12.75">
      <c r="A17" s="97" t="s">
        <v>19</v>
      </c>
      <c r="B17" s="13" t="s">
        <v>10</v>
      </c>
      <c r="C17" s="13" t="s">
        <v>21</v>
      </c>
      <c r="D17" s="50">
        <v>39182</v>
      </c>
      <c r="E17" s="103">
        <v>0.094</v>
      </c>
      <c r="F17" s="43">
        <v>293</v>
      </c>
      <c r="G17" s="294">
        <v>2.22</v>
      </c>
      <c r="H17" s="44">
        <v>4.09</v>
      </c>
      <c r="I17" s="44">
        <v>1.06</v>
      </c>
      <c r="J17" s="44">
        <v>0.87</v>
      </c>
      <c r="K17" s="45">
        <v>0.45</v>
      </c>
      <c r="L17" s="45"/>
      <c r="M17" s="44">
        <v>-0.06</v>
      </c>
      <c r="N17" s="197">
        <v>5.9</v>
      </c>
      <c r="O17" s="197"/>
      <c r="P17" s="187"/>
      <c r="Q17" s="187"/>
    </row>
    <row r="18" spans="1:17" ht="12.75">
      <c r="A18" s="100" t="s">
        <v>43</v>
      </c>
      <c r="B18" s="13" t="s">
        <v>10</v>
      </c>
      <c r="C18" s="13" t="s">
        <v>21</v>
      </c>
      <c r="D18" s="42">
        <v>38245</v>
      </c>
      <c r="E18" s="104">
        <v>8.779814</v>
      </c>
      <c r="F18" s="40">
        <v>27571</v>
      </c>
      <c r="G18" s="295">
        <v>2.48</v>
      </c>
      <c r="H18" s="46">
        <v>8.33</v>
      </c>
      <c r="I18" s="46">
        <v>3.75</v>
      </c>
      <c r="J18" s="46">
        <v>4.02</v>
      </c>
      <c r="K18" s="47">
        <v>3.82</v>
      </c>
      <c r="L18" s="47"/>
      <c r="M18" s="46">
        <v>5.3</v>
      </c>
      <c r="N18" s="184">
        <v>9.33</v>
      </c>
      <c r="O18" s="184"/>
      <c r="P18" s="187"/>
      <c r="Q18" s="187"/>
    </row>
    <row r="19" spans="1:17" ht="12.75" customHeight="1">
      <c r="A19" s="100" t="s">
        <v>40</v>
      </c>
      <c r="B19" s="38" t="s">
        <v>10</v>
      </c>
      <c r="C19" s="38" t="s">
        <v>35</v>
      </c>
      <c r="D19" s="39">
        <v>39078</v>
      </c>
      <c r="E19" s="111">
        <v>4.993711889304693</v>
      </c>
      <c r="F19" s="72">
        <v>13460</v>
      </c>
      <c r="G19" s="297">
        <v>9.676767999414238</v>
      </c>
      <c r="H19" s="15">
        <v>20.82147434914825</v>
      </c>
      <c r="I19" s="15">
        <v>4.165059878549249</v>
      </c>
      <c r="J19" s="15">
        <v>6.039334768869287</v>
      </c>
      <c r="K19" s="16">
        <v>-2.095599885723176</v>
      </c>
      <c r="L19" s="16"/>
      <c r="M19" s="16">
        <v>-2.9259594563841196</v>
      </c>
      <c r="N19" s="198">
        <v>22.641398705696414</v>
      </c>
      <c r="O19" s="198"/>
      <c r="P19" s="187"/>
      <c r="Q19" s="187"/>
    </row>
    <row r="20" spans="1:17" ht="12.75" customHeight="1">
      <c r="A20" s="57" t="s">
        <v>47</v>
      </c>
      <c r="B20" s="58" t="s">
        <v>10</v>
      </c>
      <c r="C20" s="58"/>
      <c r="D20" s="59"/>
      <c r="E20" s="112">
        <f>SUM(E13:E19)</f>
        <v>19.536870764304695</v>
      </c>
      <c r="F20" s="60">
        <f>SUM(F13:F19)</f>
        <v>66236</v>
      </c>
      <c r="G20" s="208">
        <f>($E$13*G13+$E$14*G14+$E$15*G15+$E$16*G16+$E$17*G17+$E$18*G18+$E$19*G19)/$E$20</f>
        <v>4.389219522120251</v>
      </c>
      <c r="H20" s="208">
        <f>($E$13*H13+$E$14*H14+$E$15*H15+$E$16*H16+$E$17*H17+$E$18*H18+$E$19*H19)/$E$20</f>
        <v>11.756168975293344</v>
      </c>
      <c r="I20" s="208">
        <f>($E$13*I13+$E$14*I14+$E$15*I15+$E$16*I16+$E$17*I17+$E$18*I18+$E$19*I19)/$E$20</f>
        <v>3.939662061708311</v>
      </c>
      <c r="J20" s="208">
        <f>($E$13*J13+$E$14*J14+$E$15*J15+$E$16*J16+$E$17*J17+$E$18*J18+$E$19*J19)/$E$20</f>
        <v>4.806903969874731</v>
      </c>
      <c r="K20" s="208">
        <f>($E$13*K13+$E$14*K14+$E$15*K15+$E$16*K16+$E$17*K17+$E$18*K18+$E$19*K19)/($E$20-E14-E15)</f>
        <v>2.066252854596386</v>
      </c>
      <c r="L20" s="208">
        <f>L13</f>
        <v>3.7893007978483606</v>
      </c>
      <c r="M20" s="208">
        <f>($E$13*M13+$E$14*M14+$E$15*M15+$E$16*M16+$E$17*M17+$E$18*M18+$E$19*M19)/$E$20</f>
        <v>3.2211639923771678</v>
      </c>
      <c r="N20" s="199">
        <f>E20-'2012'!E18</f>
        <v>1.2267409862479468</v>
      </c>
      <c r="O20" s="194">
        <f>N20/'2012'!E18</f>
        <v>0.06699794054535319</v>
      </c>
      <c r="P20" s="195">
        <f>F20-'2012'!F18</f>
        <v>-297</v>
      </c>
      <c r="Q20" s="196">
        <f>P20/'2012'!F18</f>
        <v>-0.004463950220191484</v>
      </c>
    </row>
    <row r="21" spans="1:17" s="23" customFormat="1" ht="12.75" customHeight="1">
      <c r="A21" s="92"/>
      <c r="B21" s="24"/>
      <c r="C21" s="24"/>
      <c r="D21" s="73"/>
      <c r="E21" s="113"/>
      <c r="F21" s="51"/>
      <c r="G21" s="51"/>
      <c r="H21" s="18"/>
      <c r="I21" s="18"/>
      <c r="J21" s="18"/>
      <c r="K21" s="18"/>
      <c r="L21" s="18"/>
      <c r="M21" s="91"/>
      <c r="N21" s="198"/>
      <c r="O21" s="198"/>
      <c r="P21" s="185"/>
      <c r="Q21" s="185"/>
    </row>
    <row r="22" spans="1:17" ht="12.75" customHeight="1">
      <c r="A22" s="99" t="s">
        <v>53</v>
      </c>
      <c r="B22" s="38" t="s">
        <v>11</v>
      </c>
      <c r="C22" s="38" t="s">
        <v>21</v>
      </c>
      <c r="D22" s="39">
        <v>39367</v>
      </c>
      <c r="E22" s="104">
        <v>2.817</v>
      </c>
      <c r="F22" s="40">
        <v>3835</v>
      </c>
      <c r="G22" s="295">
        <v>1.81</v>
      </c>
      <c r="H22" s="15">
        <v>7.212905723496732</v>
      </c>
      <c r="I22" s="16">
        <v>3.111235793716949</v>
      </c>
      <c r="J22" s="15">
        <v>4.2992138102365685</v>
      </c>
      <c r="K22" s="15">
        <v>3.426255919918164</v>
      </c>
      <c r="L22" s="15"/>
      <c r="M22" s="41">
        <v>3.254475402978585</v>
      </c>
      <c r="N22" s="186">
        <v>8.990719555180448</v>
      </c>
      <c r="O22" s="186"/>
      <c r="P22" s="187"/>
      <c r="Q22" s="187"/>
    </row>
    <row r="23" spans="1:17" ht="12.75" customHeight="1">
      <c r="A23" s="100" t="s">
        <v>44</v>
      </c>
      <c r="B23" s="13" t="s">
        <v>11</v>
      </c>
      <c r="C23" s="13" t="s">
        <v>21</v>
      </c>
      <c r="D23" s="39">
        <v>37606</v>
      </c>
      <c r="E23" s="104">
        <v>10.891282</v>
      </c>
      <c r="F23" s="40">
        <v>9184</v>
      </c>
      <c r="G23" s="295">
        <v>2.29</v>
      </c>
      <c r="H23" s="46">
        <v>8.37</v>
      </c>
      <c r="I23" s="46">
        <v>3.45</v>
      </c>
      <c r="J23" s="46">
        <v>3.81</v>
      </c>
      <c r="K23" s="47">
        <v>3.48</v>
      </c>
      <c r="L23" s="47">
        <v>3.64</v>
      </c>
      <c r="M23" s="46">
        <v>3.46</v>
      </c>
      <c r="N23" s="184">
        <v>9.36</v>
      </c>
      <c r="O23" s="184"/>
      <c r="P23" s="187"/>
      <c r="Q23" s="187"/>
    </row>
    <row r="24" spans="1:17" ht="12.75" customHeight="1">
      <c r="A24" s="99" t="s">
        <v>16</v>
      </c>
      <c r="B24" s="38" t="s">
        <v>11</v>
      </c>
      <c r="C24" s="38" t="s">
        <v>26</v>
      </c>
      <c r="D24" s="39">
        <v>37834</v>
      </c>
      <c r="E24" s="111">
        <v>16.784792993726246</v>
      </c>
      <c r="F24" s="72">
        <v>32309</v>
      </c>
      <c r="G24" s="297">
        <v>5.069576937432552</v>
      </c>
      <c r="H24" s="15">
        <v>13.465982767507366</v>
      </c>
      <c r="I24" s="15">
        <v>5.325015861276183</v>
      </c>
      <c r="J24" s="15">
        <v>5.077229175056597</v>
      </c>
      <c r="K24" s="16">
        <v>1.2550371453464049</v>
      </c>
      <c r="L24" s="16"/>
      <c r="M24" s="16">
        <v>3.6666865989813946</v>
      </c>
      <c r="N24" s="198">
        <v>14.92730695170481</v>
      </c>
      <c r="O24" s="198"/>
      <c r="P24" s="187"/>
      <c r="Q24" s="187"/>
    </row>
    <row r="25" spans="1:17" ht="12.75" customHeight="1">
      <c r="A25" s="97" t="s">
        <v>15</v>
      </c>
      <c r="B25" s="13" t="s">
        <v>11</v>
      </c>
      <c r="C25" s="13" t="s">
        <v>24</v>
      </c>
      <c r="D25" s="42">
        <v>40834</v>
      </c>
      <c r="E25" s="103">
        <v>0.805413384</v>
      </c>
      <c r="F25" s="43">
        <v>1642</v>
      </c>
      <c r="G25" s="294">
        <v>4.98</v>
      </c>
      <c r="H25" s="44">
        <v>8.52</v>
      </c>
      <c r="I25" s="44"/>
      <c r="J25" s="44"/>
      <c r="K25" s="45"/>
      <c r="L25" s="45"/>
      <c r="M25" s="16">
        <v>6.44</v>
      </c>
      <c r="N25" s="198">
        <v>9.51</v>
      </c>
      <c r="O25" s="198"/>
      <c r="P25" s="187"/>
      <c r="Q25" s="187"/>
    </row>
    <row r="26" spans="1:17" ht="13.5" customHeight="1">
      <c r="A26" s="100" t="s">
        <v>18</v>
      </c>
      <c r="B26" s="38" t="s">
        <v>11</v>
      </c>
      <c r="C26" s="38" t="s">
        <v>27</v>
      </c>
      <c r="D26" s="39">
        <v>0.04106382919626</v>
      </c>
      <c r="E26" s="103">
        <v>0.04086117566286007</v>
      </c>
      <c r="F26" s="43">
        <v>111</v>
      </c>
      <c r="G26" s="294">
        <v>0.9507760574492208</v>
      </c>
      <c r="H26" s="17">
        <v>9.198931401662591</v>
      </c>
      <c r="I26" s="17">
        <v>3.880041807780743</v>
      </c>
      <c r="J26" s="17">
        <v>3.027396104299007</v>
      </c>
      <c r="K26" s="17"/>
      <c r="L26" s="17"/>
      <c r="M26" s="17">
        <v>4.805407176035237</v>
      </c>
      <c r="N26" s="197">
        <v>11.802561845703519</v>
      </c>
      <c r="O26" s="197"/>
      <c r="P26" s="187"/>
      <c r="Q26" s="187"/>
    </row>
    <row r="27" spans="1:17" ht="12.75" customHeight="1">
      <c r="A27" s="57" t="s">
        <v>47</v>
      </c>
      <c r="B27" s="58" t="s">
        <v>11</v>
      </c>
      <c r="C27" s="58"/>
      <c r="D27" s="59"/>
      <c r="E27" s="114">
        <f>SUM(E22:E26)</f>
        <v>31.33934955338911</v>
      </c>
      <c r="F27" s="61">
        <f>SUM(F22:F26)</f>
        <v>47081</v>
      </c>
      <c r="G27" s="209">
        <f>($E$22*G22+$E$23*G23+$E$24*G24+$E$25*G25+$E$26*G26)/($E$27)</f>
        <v>3.802931950369882</v>
      </c>
      <c r="H27" s="209">
        <f>($E$22*H22+$E$23*H23+$E$24*H24+$E$25*H25+$E$26*H26)/($E$27)</f>
        <v>11.000244901990927</v>
      </c>
      <c r="I27" s="209">
        <f>($E$22*I22+$E$23*I23+$E$24*I24+$E$25*I25+$E$26*I26)/($E$27-$E$25)</f>
        <v>4.450035703449095</v>
      </c>
      <c r="J27" s="209">
        <f>($E$22*J22+$E$23*J23+$E$24*J24+$E$25*J25+$E$26*J26)/($E$27-$E$25)</f>
        <v>4.550694433945549</v>
      </c>
      <c r="K27" s="209">
        <f>($E$22*K22+$E$23*K23+$E$24*K24+$E$25*K25+$E$26*K26)/($E$27-$E$25-$E$26)</f>
        <v>2.2503129967903828</v>
      </c>
      <c r="L27" s="209">
        <f>L23</f>
        <v>3.64</v>
      </c>
      <c r="M27" s="209">
        <f>($E$22*M22+$E$23*M23+$E$24*M24+$E$25*M25+$E$26*M26)/($E$27)</f>
        <v>3.630563073839249</v>
      </c>
      <c r="N27" s="200">
        <f>E27-'2012'!E24</f>
        <v>3.359706450216162</v>
      </c>
      <c r="O27" s="201">
        <f>N27/'2012'!E24</f>
        <v>0.12007681577021849</v>
      </c>
      <c r="P27" s="195">
        <f>F27-'2012'!F24</f>
        <v>2250</v>
      </c>
      <c r="Q27" s="196">
        <f>P27/'2012'!F24</f>
        <v>0.05018848564609311</v>
      </c>
    </row>
    <row r="28" spans="1:17" s="23" customFormat="1" ht="12.75" customHeight="1">
      <c r="A28" s="92"/>
      <c r="B28" s="24"/>
      <c r="C28" s="24"/>
      <c r="D28" s="73"/>
      <c r="E28" s="115"/>
      <c r="F28" s="52"/>
      <c r="G28" s="52"/>
      <c r="H28" s="20"/>
      <c r="I28" s="20"/>
      <c r="J28" s="20"/>
      <c r="K28" s="20"/>
      <c r="L28" s="20"/>
      <c r="M28" s="93"/>
      <c r="N28" s="197"/>
      <c r="O28" s="197"/>
      <c r="P28" s="185"/>
      <c r="Q28" s="185"/>
    </row>
    <row r="29" spans="1:17" ht="12.75" customHeight="1">
      <c r="A29" s="99" t="s">
        <v>32</v>
      </c>
      <c r="B29" s="38" t="s">
        <v>12</v>
      </c>
      <c r="C29" s="38" t="s">
        <v>21</v>
      </c>
      <c r="D29" s="39">
        <v>38808</v>
      </c>
      <c r="E29" s="102">
        <v>0.546</v>
      </c>
      <c r="F29" s="107">
        <v>689</v>
      </c>
      <c r="G29" s="293">
        <v>0.01</v>
      </c>
      <c r="H29" s="15">
        <v>8.635592699355165</v>
      </c>
      <c r="I29" s="15">
        <v>2.8986896041186982</v>
      </c>
      <c r="J29" s="15">
        <v>5.150352460533281</v>
      </c>
      <c r="K29" s="15">
        <v>4.378464079930433</v>
      </c>
      <c r="L29" s="15"/>
      <c r="M29" s="41">
        <v>5.288484081128386</v>
      </c>
      <c r="N29" s="186">
        <v>10.617737498914593</v>
      </c>
      <c r="O29" s="186"/>
      <c r="P29" s="187"/>
      <c r="Q29" s="187"/>
    </row>
    <row r="30" spans="1:17" ht="12.75" customHeight="1">
      <c r="A30" s="99" t="s">
        <v>17</v>
      </c>
      <c r="B30" s="38" t="s">
        <v>12</v>
      </c>
      <c r="C30" s="38" t="s">
        <v>26</v>
      </c>
      <c r="D30" s="39">
        <v>37816</v>
      </c>
      <c r="E30" s="111">
        <v>0.9276742304997223</v>
      </c>
      <c r="F30" s="72">
        <v>1068</v>
      </c>
      <c r="G30" s="297">
        <v>1.8282949372043111</v>
      </c>
      <c r="H30" s="16">
        <v>9.824417750172131</v>
      </c>
      <c r="I30" s="16">
        <v>1.282394911361573</v>
      </c>
      <c r="J30" s="16">
        <v>5.149736898455504</v>
      </c>
      <c r="K30" s="16">
        <v>-0.5978976692990634</v>
      </c>
      <c r="L30" s="16"/>
      <c r="M30" s="16">
        <v>2.6515723314371353</v>
      </c>
      <c r="N30" s="198">
        <v>11.223395876702558</v>
      </c>
      <c r="O30" s="198"/>
      <c r="P30" s="187"/>
      <c r="Q30" s="187"/>
    </row>
    <row r="31" spans="1:17" ht="12.75" customHeight="1">
      <c r="A31" s="57" t="s">
        <v>47</v>
      </c>
      <c r="B31" s="58" t="s">
        <v>12</v>
      </c>
      <c r="C31" s="62"/>
      <c r="D31" s="63"/>
      <c r="E31" s="114">
        <f>SUM(E29:E30)</f>
        <v>1.4736742304997223</v>
      </c>
      <c r="F31" s="61">
        <f>SUM(F29:F30)</f>
        <v>1757</v>
      </c>
      <c r="G31" s="208">
        <f>($E$29*G29+$E$30*G30)/$E$31</f>
        <v>1.1546121006815475</v>
      </c>
      <c r="H31" s="208">
        <f>($E$29*H29+$E$30*H30)/$E$31</f>
        <v>9.38395508596041</v>
      </c>
      <c r="I31" s="208">
        <f>($E$29*I29+$E$30*I30)/$E$31</f>
        <v>1.8812361504773143</v>
      </c>
      <c r="J31" s="208">
        <f>($E$29*J29+$E$30*J30)/$E$31</f>
        <v>5.149964965749828</v>
      </c>
      <c r="K31" s="208">
        <f>($E$29*K29+$E$30*K30)/$E$31</f>
        <v>1.245856844992701</v>
      </c>
      <c r="L31" s="208"/>
      <c r="M31" s="208">
        <f>($E$29*M29+$E$30*M30)/$E$31</f>
        <v>3.628554750979888</v>
      </c>
      <c r="N31" s="199">
        <f>E31-'2012'!E27</f>
        <v>0.15083840581784091</v>
      </c>
      <c r="O31" s="199">
        <f>N31/'2012'!E27</f>
        <v>0.11402655038777385</v>
      </c>
      <c r="P31" s="195">
        <f>F31-'2012'!F27</f>
        <v>46</v>
      </c>
      <c r="Q31" s="196">
        <f>P31/'2012'!F27</f>
        <v>0.026884862653419054</v>
      </c>
    </row>
    <row r="32" spans="1:17" s="23" customFormat="1" ht="12.75" customHeight="1">
      <c r="A32" s="92"/>
      <c r="B32" s="24"/>
      <c r="C32" s="24"/>
      <c r="D32" s="73"/>
      <c r="E32" s="115"/>
      <c r="F32" s="52"/>
      <c r="G32" s="52"/>
      <c r="H32" s="18"/>
      <c r="I32" s="18"/>
      <c r="J32" s="18"/>
      <c r="K32" s="18"/>
      <c r="L32" s="18"/>
      <c r="M32" s="91"/>
      <c r="N32" s="198"/>
      <c r="O32" s="198"/>
      <c r="P32" s="185"/>
      <c r="Q32" s="185"/>
    </row>
    <row r="33" spans="1:18" s="30" customFormat="1" ht="21" customHeight="1">
      <c r="A33" s="80" t="s">
        <v>49</v>
      </c>
      <c r="B33" s="81"/>
      <c r="C33" s="81"/>
      <c r="D33" s="81"/>
      <c r="E33" s="114">
        <f>E31+E27+E20</f>
        <v>52.349894548193525</v>
      </c>
      <c r="F33" s="61">
        <f>F31+F27+F20</f>
        <v>115074</v>
      </c>
      <c r="G33" s="274">
        <f>($E$20*G20+$E$27*G27+$E$31*G31)/$E$33</f>
        <v>3.9471817882840052</v>
      </c>
      <c r="H33" s="274">
        <f>($E$20*H20+$E$27*H27+$E$31*H31)/$E$33</f>
        <v>11.236854858586538</v>
      </c>
      <c r="I33" s="274">
        <f>($E$20*I20+$E$27*I27+$E$31*I31)/$E$33</f>
        <v>4.187252412222662</v>
      </c>
      <c r="J33" s="274">
        <f>($E$20*J20+$E$27*J27+$E$31*J31)/$E$33</f>
        <v>4.663181043186521</v>
      </c>
      <c r="K33" s="274">
        <f>($E$20*K20+$E$27*K27+$E$31*K31)/$E$33</f>
        <v>2.1533462234800442</v>
      </c>
      <c r="L33" s="274">
        <f>($E$20*L20+$E$27*L27)/(E20+E27)</f>
        <v>3.6973326865548732</v>
      </c>
      <c r="M33" s="274">
        <f>($E$20*M20+$E$27*M27+$E$31*M31)/$E$33</f>
        <v>3.4777196607197047</v>
      </c>
      <c r="N33" s="186"/>
      <c r="O33" s="186"/>
      <c r="P33" s="187"/>
      <c r="Q33" s="187"/>
      <c r="R33" s="31"/>
    </row>
    <row r="34" spans="1:18" s="30" customFormat="1" ht="26.25" customHeight="1">
      <c r="A34" s="537" t="s">
        <v>50</v>
      </c>
      <c r="B34" s="537"/>
      <c r="C34" s="537"/>
      <c r="D34" s="537"/>
      <c r="E34" s="116">
        <f>SUM(E10,E33)</f>
        <v>114.0535865823659</v>
      </c>
      <c r="F34" s="84">
        <f>SUM(F10,F33)</f>
        <v>200325</v>
      </c>
      <c r="G34" s="287"/>
      <c r="H34" s="528"/>
      <c r="I34" s="529"/>
      <c r="J34" s="529"/>
      <c r="K34" s="529"/>
      <c r="L34" s="529"/>
      <c r="M34" s="530"/>
      <c r="N34" s="188"/>
      <c r="O34" s="188"/>
      <c r="P34" s="187"/>
      <c r="Q34" s="187"/>
      <c r="R34" s="31"/>
    </row>
    <row r="35" spans="1:18" s="37" customFormat="1" ht="10.5" customHeight="1">
      <c r="A35" s="94"/>
      <c r="B35" s="74"/>
      <c r="C35" s="74"/>
      <c r="D35" s="74"/>
      <c r="E35" s="75"/>
      <c r="F35" s="52"/>
      <c r="G35" s="52"/>
      <c r="H35" s="76"/>
      <c r="I35" s="76"/>
      <c r="J35" s="76"/>
      <c r="K35" s="76"/>
      <c r="L35" s="76"/>
      <c r="M35" s="95"/>
      <c r="N35" s="188"/>
      <c r="O35" s="188"/>
      <c r="P35" s="185"/>
      <c r="Q35" s="185"/>
      <c r="R35" s="53"/>
    </row>
    <row r="36" spans="1:18" ht="22.5" customHeight="1">
      <c r="A36" s="85" t="s">
        <v>28</v>
      </c>
      <c r="B36" s="77"/>
      <c r="C36" s="77"/>
      <c r="D36" s="77"/>
      <c r="E36" s="78"/>
      <c r="F36" s="79"/>
      <c r="G36" s="79"/>
      <c r="N36" s="202"/>
      <c r="O36" s="202"/>
      <c r="P36" s="187"/>
      <c r="Q36" s="187"/>
      <c r="R36" s="2"/>
    </row>
    <row r="37" spans="1:17" ht="39" customHeight="1" thickBot="1">
      <c r="A37" s="101" t="s">
        <v>45</v>
      </c>
      <c r="B37" s="38" t="s">
        <v>10</v>
      </c>
      <c r="C37" s="38" t="s">
        <v>22</v>
      </c>
      <c r="D37" s="89">
        <v>36495</v>
      </c>
      <c r="E37" s="34">
        <v>37.614</v>
      </c>
      <c r="F37" s="35">
        <v>12006</v>
      </c>
      <c r="G37" s="299">
        <v>1.7</v>
      </c>
      <c r="H37" s="298">
        <v>6.8</v>
      </c>
      <c r="I37" s="271">
        <v>3.83</v>
      </c>
      <c r="J37" s="271">
        <v>4.54</v>
      </c>
      <c r="K37" s="271">
        <v>3.2</v>
      </c>
      <c r="L37" s="271">
        <v>5.16</v>
      </c>
      <c r="M37" s="272">
        <v>7.49</v>
      </c>
      <c r="N37" s="197">
        <v>7.52</v>
      </c>
      <c r="O37" s="197"/>
      <c r="P37" s="187"/>
      <c r="Q37" s="187"/>
    </row>
    <row r="38" spans="1:17" ht="31.5" customHeight="1">
      <c r="A38" s="550" t="s">
        <v>36</v>
      </c>
      <c r="B38" s="551"/>
      <c r="C38" s="551"/>
      <c r="D38" s="552"/>
      <c r="E38" s="288">
        <f>E34+E37</f>
        <v>151.66758658236589</v>
      </c>
      <c r="F38" s="289">
        <f>F34+F37</f>
        <v>212331</v>
      </c>
      <c r="G38" s="289"/>
      <c r="H38" s="290"/>
      <c r="I38" s="290"/>
      <c r="J38" s="290"/>
      <c r="K38" s="290"/>
      <c r="L38" s="290"/>
      <c r="M38" s="290"/>
      <c r="N38" s="204">
        <f>E38-'2012'!E32</f>
        <v>9.29947695992746</v>
      </c>
      <c r="O38" s="212">
        <f>N38/'2012'!E32</f>
        <v>0.06531994408431609</v>
      </c>
      <c r="P38" s="195">
        <f>F38-'2012'!F32</f>
        <v>5186</v>
      </c>
      <c r="Q38" s="203">
        <f>P38/'2012'!F32</f>
        <v>0.02503560307996814</v>
      </c>
    </row>
    <row r="39" spans="1:15" ht="41.25" customHeight="1">
      <c r="A39" s="553" t="s">
        <v>78</v>
      </c>
      <c r="B39" s="554"/>
      <c r="C39" s="554"/>
      <c r="D39" s="554"/>
      <c r="E39" s="554"/>
      <c r="F39" s="554"/>
      <c r="G39" s="554"/>
      <c r="H39" s="554"/>
      <c r="I39" s="554"/>
      <c r="J39" s="554"/>
      <c r="K39" s="554"/>
      <c r="L39" s="554"/>
      <c r="M39" s="555"/>
      <c r="N39" s="21"/>
      <c r="O39" s="21"/>
    </row>
    <row r="40" spans="1:17" s="5" customFormat="1" ht="24" customHeight="1">
      <c r="A40" s="547" t="s">
        <v>34</v>
      </c>
      <c r="B40" s="548"/>
      <c r="C40" s="548"/>
      <c r="D40" s="548"/>
      <c r="E40" s="548"/>
      <c r="F40" s="548"/>
      <c r="G40" s="548"/>
      <c r="H40" s="548"/>
      <c r="I40" s="548"/>
      <c r="J40" s="548"/>
      <c r="K40" s="548"/>
      <c r="L40" s="548"/>
      <c r="M40" s="549"/>
      <c r="N40" s="25"/>
      <c r="O40" s="25"/>
      <c r="P40" s="189"/>
      <c r="Q40" s="189"/>
    </row>
    <row r="41" spans="1:17" s="5" customFormat="1" ht="24" customHeight="1">
      <c r="A41" s="531" t="s">
        <v>88</v>
      </c>
      <c r="B41" s="532"/>
      <c r="C41" s="532"/>
      <c r="D41" s="532"/>
      <c r="E41" s="532"/>
      <c r="F41" s="532"/>
      <c r="G41" s="532"/>
      <c r="H41" s="532"/>
      <c r="I41" s="532"/>
      <c r="J41" s="532"/>
      <c r="K41" s="532"/>
      <c r="L41" s="532"/>
      <c r="M41" s="533"/>
      <c r="N41" s="25"/>
      <c r="O41" s="25"/>
      <c r="P41" s="189"/>
      <c r="Q41" s="189"/>
    </row>
    <row r="42" spans="2:15" ht="22.5" customHeight="1">
      <c r="B42" s="12"/>
      <c r="C42" s="12"/>
      <c r="D42" s="12"/>
      <c r="E42" s="545" t="s">
        <v>77</v>
      </c>
      <c r="F42" s="546"/>
      <c r="G42" s="286">
        <f>($E$10*G10+$E$20*G20+$E$27*G27+$E$31*G31+$E$37*G37)/$E$38</f>
        <v>2.4491297319000016</v>
      </c>
      <c r="H42" s="286">
        <f>($E$10*H10+$E$20*H20+$E$27*H27+$E$31*H31+$E$37*H37)/$E$38</f>
        <v>8.363832031806956</v>
      </c>
      <c r="I42" s="286">
        <f>($E$10*I10+$E$20*I20+$E$27*I27+$E$31*I31+$E$37*I37)/$E$38</f>
        <v>3.899940391785291</v>
      </c>
      <c r="J42" s="286">
        <f>($E$10*J10+$E$20*J20+$E$27*J27+$E$31*J31+$E$37*J37)/$E$38</f>
        <v>4.490485857366957</v>
      </c>
      <c r="K42" s="286">
        <f>($E$10*K10+$E$20*K20+$E$27*K27+$E$31*K31+$E$37*K37)/$E$38</f>
        <v>3.0583696961301206</v>
      </c>
      <c r="L42" s="286">
        <f>($E$10*L10+$E$20*L20+$E$27*L27+$E$37*L37)/$E$38</f>
        <v>4.468989356857751</v>
      </c>
      <c r="M42" s="286">
        <f>($E$10*M10+$E$20*M20+$E$27*M27+$E$31*M31+$E$37*M37)/$E$38</f>
        <v>5.459191742118568</v>
      </c>
      <c r="N42" s="22"/>
      <c r="O42" s="22"/>
    </row>
    <row r="43" spans="2:15" ht="16.5" customHeight="1">
      <c r="B43" s="11"/>
      <c r="C43" s="11"/>
      <c r="D43" s="11"/>
      <c r="E43" s="26"/>
      <c r="F43" s="108" t="s">
        <v>76</v>
      </c>
      <c r="G43" s="273"/>
      <c r="H43" s="273">
        <f>H42-'2012'!G35</f>
        <v>-0.4609848368772216</v>
      </c>
      <c r="I43" s="273">
        <f>I42-'2012'!H35</f>
        <v>0.833921799640065</v>
      </c>
      <c r="J43" s="273">
        <f>J42-'2012'!I35</f>
        <v>-0.19960395716719415</v>
      </c>
      <c r="K43" s="273">
        <f>K42-'2012'!J35</f>
        <v>0.6983884216855665</v>
      </c>
      <c r="L43" s="273"/>
      <c r="M43" s="273">
        <f>M42-'2012'!K35</f>
        <v>0.20965152420278077</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1" t="s">
        <v>85</v>
      </c>
      <c r="E47" s="29">
        <f>E38-'2012'!E32</f>
        <v>9.29947695992746</v>
      </c>
      <c r="F47" s="302">
        <f>E47/'2012'!E32</f>
        <v>0.06531994408431609</v>
      </c>
      <c r="H47" s="7"/>
      <c r="I47" s="7"/>
      <c r="J47" s="7"/>
      <c r="K47" s="7"/>
      <c r="L47" s="7"/>
      <c r="M47" s="7"/>
      <c r="N47" s="177"/>
      <c r="O47" s="177"/>
      <c r="P47" s="182"/>
    </row>
    <row r="48" spans="1:15" ht="12.75">
      <c r="A48" s="1" t="s">
        <v>86</v>
      </c>
      <c r="E48" s="301">
        <f>F38-'2012'!F32</f>
        <v>5186</v>
      </c>
      <c r="F48" s="303">
        <f>E48/'2012'!F32</f>
        <v>0.02503560307996814</v>
      </c>
      <c r="H48" s="6"/>
      <c r="I48" s="6"/>
      <c r="J48" s="6"/>
      <c r="K48" s="6"/>
      <c r="L48" s="6"/>
      <c r="M48" s="6"/>
      <c r="N48" s="191"/>
      <c r="O48" s="191"/>
    </row>
  </sheetData>
  <sheetProtection/>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32">
      <selection activeCell="D58" sqref="D58"/>
    </sheetView>
  </sheetViews>
  <sheetFormatPr defaultColWidth="9.140625" defaultRowHeight="12.75"/>
  <cols>
    <col min="1" max="1" width="36.8515625" style="304" customWidth="1"/>
    <col min="2" max="2" width="8.57421875" style="309" customWidth="1"/>
    <col min="3" max="3" width="8.8515625" style="309" customWidth="1"/>
    <col min="4" max="4" width="11.421875" style="304" customWidth="1"/>
    <col min="5" max="5" width="13.57421875" style="308" customWidth="1"/>
    <col min="6" max="6" width="11.57421875" style="307" customWidth="1"/>
    <col min="7" max="7" width="9.57421875" style="307" customWidth="1"/>
    <col min="8" max="13" width="9.00390625" style="304" customWidth="1"/>
    <col min="14" max="15" width="9.00390625" style="306" hidden="1" customWidth="1"/>
    <col min="16" max="17" width="9.140625" style="305" hidden="1" customWidth="1"/>
    <col min="18" max="16384" width="9.140625" style="304" customWidth="1"/>
  </cols>
  <sheetData>
    <row r="1" spans="1:17" s="462" customFormat="1" ht="27" customHeight="1">
      <c r="A1" s="589" t="s">
        <v>87</v>
      </c>
      <c r="B1" s="589"/>
      <c r="C1" s="589"/>
      <c r="D1" s="589"/>
      <c r="E1" s="589"/>
      <c r="F1" s="589"/>
      <c r="G1" s="589"/>
      <c r="H1" s="589"/>
      <c r="I1" s="589"/>
      <c r="J1" s="589"/>
      <c r="K1" s="589"/>
      <c r="L1" s="589"/>
      <c r="M1" s="589"/>
      <c r="N1" s="464"/>
      <c r="O1" s="464"/>
      <c r="P1" s="463"/>
      <c r="Q1" s="463"/>
    </row>
    <row r="2" spans="1:15" ht="24" customHeight="1">
      <c r="A2" s="590" t="s">
        <v>0</v>
      </c>
      <c r="B2" s="591" t="s">
        <v>13</v>
      </c>
      <c r="C2" s="592" t="s">
        <v>20</v>
      </c>
      <c r="D2" s="593" t="s">
        <v>41</v>
      </c>
      <c r="E2" s="594" t="s">
        <v>1</v>
      </c>
      <c r="F2" s="579" t="s">
        <v>2</v>
      </c>
      <c r="G2" s="580" t="s">
        <v>3</v>
      </c>
      <c r="H2" s="581"/>
      <c r="I2" s="581"/>
      <c r="J2" s="581"/>
      <c r="K2" s="581"/>
      <c r="L2" s="581"/>
      <c r="M2" s="582"/>
      <c r="N2" s="324"/>
      <c r="O2" s="324"/>
    </row>
    <row r="3" spans="1:17" ht="42.75" customHeight="1">
      <c r="A3" s="590"/>
      <c r="B3" s="591"/>
      <c r="C3" s="592"/>
      <c r="D3" s="593"/>
      <c r="E3" s="594"/>
      <c r="F3" s="579"/>
      <c r="G3" s="461" t="s">
        <v>81</v>
      </c>
      <c r="H3" s="460" t="s">
        <v>4</v>
      </c>
      <c r="I3" s="460" t="s">
        <v>5</v>
      </c>
      <c r="J3" s="460" t="s">
        <v>6</v>
      </c>
      <c r="K3" s="460" t="s">
        <v>7</v>
      </c>
      <c r="L3" s="459" t="s">
        <v>82</v>
      </c>
      <c r="M3" s="458" t="s">
        <v>8</v>
      </c>
      <c r="N3" s="567" t="s">
        <v>73</v>
      </c>
      <c r="O3" s="568"/>
      <c r="P3" s="567" t="s">
        <v>74</v>
      </c>
      <c r="Q3" s="583"/>
    </row>
    <row r="4" spans="1:15" ht="26.25" customHeight="1">
      <c r="A4" s="584" t="s">
        <v>51</v>
      </c>
      <c r="B4" s="585"/>
      <c r="C4" s="585"/>
      <c r="D4" s="585"/>
      <c r="E4" s="585"/>
      <c r="F4" s="585"/>
      <c r="G4" s="585"/>
      <c r="H4" s="585"/>
      <c r="I4" s="585"/>
      <c r="J4" s="585"/>
      <c r="K4" s="585"/>
      <c r="L4" s="585"/>
      <c r="M4" s="586"/>
      <c r="N4" s="457"/>
      <c r="O4" s="457"/>
    </row>
    <row r="5" spans="1:15" ht="23.25" customHeight="1">
      <c r="A5" s="587" t="s">
        <v>46</v>
      </c>
      <c r="B5" s="587"/>
      <c r="C5" s="587"/>
      <c r="D5" s="587"/>
      <c r="E5" s="587"/>
      <c r="F5" s="587"/>
      <c r="G5" s="587"/>
      <c r="H5" s="587"/>
      <c r="I5" s="587"/>
      <c r="J5" s="587"/>
      <c r="K5" s="587"/>
      <c r="L5" s="587"/>
      <c r="M5" s="587"/>
      <c r="N5" s="324"/>
      <c r="O5" s="324"/>
    </row>
    <row r="6" spans="1:15" ht="12.75">
      <c r="A6" s="456" t="s">
        <v>30</v>
      </c>
      <c r="B6" s="350" t="s">
        <v>10</v>
      </c>
      <c r="C6" s="350" t="s">
        <v>29</v>
      </c>
      <c r="D6" s="397">
        <v>36433</v>
      </c>
      <c r="E6" s="403">
        <v>13.419</v>
      </c>
      <c r="F6" s="402">
        <v>26298</v>
      </c>
      <c r="G6" s="401">
        <v>1.044949741832157</v>
      </c>
      <c r="H6" s="399">
        <v>6.343035671772057</v>
      </c>
      <c r="I6" s="399">
        <v>3.0991356272913606</v>
      </c>
      <c r="J6" s="399">
        <v>4.12903484090914</v>
      </c>
      <c r="K6" s="399">
        <v>3.3706533630273094</v>
      </c>
      <c r="L6" s="399">
        <v>3.873797736699025</v>
      </c>
      <c r="M6" s="399">
        <v>5.811933764977573</v>
      </c>
      <c r="N6" s="455">
        <v>8.84094504074351</v>
      </c>
      <c r="O6" s="455"/>
    </row>
    <row r="7" spans="1:17" s="352" customFormat="1" ht="12.75" customHeight="1">
      <c r="A7" s="419" t="s">
        <v>37</v>
      </c>
      <c r="B7" s="350" t="s">
        <v>10</v>
      </c>
      <c r="C7" s="350" t="s">
        <v>23</v>
      </c>
      <c r="D7" s="417">
        <v>40834</v>
      </c>
      <c r="E7" s="413">
        <v>1.24</v>
      </c>
      <c r="F7" s="412">
        <v>2041</v>
      </c>
      <c r="G7" s="411">
        <v>-2.15</v>
      </c>
      <c r="H7" s="416">
        <v>2.38</v>
      </c>
      <c r="I7" s="416"/>
      <c r="J7" s="416"/>
      <c r="K7" s="415"/>
      <c r="L7" s="415"/>
      <c r="M7" s="393">
        <v>3.85</v>
      </c>
      <c r="N7" s="445">
        <v>3.37</v>
      </c>
      <c r="O7" s="445"/>
      <c r="P7" s="314"/>
      <c r="Q7" s="314"/>
    </row>
    <row r="8" spans="1:17" s="352" customFormat="1" ht="12.75" customHeight="1">
      <c r="A8" s="419" t="s">
        <v>42</v>
      </c>
      <c r="B8" s="418" t="s">
        <v>10</v>
      </c>
      <c r="C8" s="418" t="s">
        <v>23</v>
      </c>
      <c r="D8" s="397">
        <v>36738</v>
      </c>
      <c r="E8" s="425">
        <v>38.642889</v>
      </c>
      <c r="F8" s="424">
        <v>39458</v>
      </c>
      <c r="G8" s="423">
        <v>-1.22</v>
      </c>
      <c r="H8" s="421">
        <v>3.45</v>
      </c>
      <c r="I8" s="421">
        <v>2.56</v>
      </c>
      <c r="J8" s="421">
        <v>2.96</v>
      </c>
      <c r="K8" s="422">
        <v>3.89</v>
      </c>
      <c r="L8" s="421">
        <v>4.43</v>
      </c>
      <c r="M8" s="421">
        <v>4.7</v>
      </c>
      <c r="N8" s="454">
        <v>4.44</v>
      </c>
      <c r="O8" s="454"/>
      <c r="P8" s="314"/>
      <c r="Q8" s="314"/>
    </row>
    <row r="9" spans="1:15" ht="12.75" customHeight="1">
      <c r="A9" s="453" t="s">
        <v>14</v>
      </c>
      <c r="B9" s="452" t="s">
        <v>10</v>
      </c>
      <c r="C9" s="452" t="s">
        <v>23</v>
      </c>
      <c r="D9" s="451">
        <v>37816</v>
      </c>
      <c r="E9" s="450">
        <v>7.540488800485771</v>
      </c>
      <c r="F9" s="449">
        <v>17912</v>
      </c>
      <c r="G9" s="448">
        <v>-0.19541012204217223</v>
      </c>
      <c r="H9" s="447">
        <v>4.4411590215430286</v>
      </c>
      <c r="I9" s="447">
        <v>3.859062346618236</v>
      </c>
      <c r="J9" s="447">
        <v>4.164204208255318</v>
      </c>
      <c r="K9" s="446">
        <v>3.604880606216576</v>
      </c>
      <c r="L9" s="446"/>
      <c r="M9" s="446">
        <v>2.6894969313952855</v>
      </c>
      <c r="N9" s="445">
        <v>5.5427122237671655</v>
      </c>
      <c r="O9" s="445"/>
    </row>
    <row r="10" spans="1:17" s="368" customFormat="1" ht="23.25" customHeight="1">
      <c r="A10" s="444" t="s">
        <v>48</v>
      </c>
      <c r="B10" s="443" t="s">
        <v>10</v>
      </c>
      <c r="C10" s="443"/>
      <c r="D10" s="442"/>
      <c r="E10" s="441">
        <f>SUM(E6:E9)</f>
        <v>60.842377800485764</v>
      </c>
      <c r="F10" s="440">
        <f>SUM(F6:F9)</f>
        <v>85709</v>
      </c>
      <c r="G10" s="439">
        <f>($E$6*G6+$E$7*G7+$E$8*G8+$E$9*G9+$E$37*G37)/($E$10+$E$37)</f>
        <v>-0.368856622926248</v>
      </c>
      <c r="H10" s="439">
        <f>($E$6*H6+$E$7*H7+$E$8*H8+$E$9*H9+$E$37*H37)/($E$10+$E$37)</f>
        <v>4.272853335373176</v>
      </c>
      <c r="I10" s="439">
        <f>($E$6*I6+$E$7*I7+$E$8*I8+$E$9*I9+$E$37*I37)/($E$10+$E$37)</f>
        <v>2.962998293881233</v>
      </c>
      <c r="J10" s="439">
        <f>($E$6*J6+$E$7*J7+$E$8*J8+$E$9*J9+$E$37*J37)/($E$10+$E$37)</f>
        <v>3.512720063451926</v>
      </c>
      <c r="K10" s="439">
        <f>($E$6*K6+$E$7*K7+$E$8*K8+$E$9*K9+$E$37*K37)/($E$10+$E$37)</f>
        <v>3.4216614265883534</v>
      </c>
      <c r="L10" s="439">
        <f>($E$6*L6+$E$37*L37+E8*L8)/($E$6+$E$37+E8)</f>
        <v>4.492102275599009</v>
      </c>
      <c r="M10" s="439">
        <f>($E$6*M6+$E$7*M7+$E$8*M8+$E$9*M9+$E$37*M37)/($E$10+$E$37)</f>
        <v>5.634661369272107</v>
      </c>
      <c r="N10" s="438">
        <f>E10-'[1]2012'!E9</f>
        <v>2.603876883958904</v>
      </c>
      <c r="O10" s="428">
        <f>N10/'[1]2012'!E9</f>
        <v>0.04471057535788973</v>
      </c>
      <c r="P10" s="336">
        <f>F10-'[1]2012'!F9</f>
        <v>3579</v>
      </c>
      <c r="Q10" s="386">
        <f>P10/'[1]2012'!F9</f>
        <v>0.04357725557043711</v>
      </c>
    </row>
    <row r="11" spans="1:17" s="358" customFormat="1" ht="12" customHeight="1">
      <c r="A11" s="437"/>
      <c r="B11" s="436"/>
      <c r="C11" s="436"/>
      <c r="D11" s="435"/>
      <c r="E11" s="434"/>
      <c r="F11" s="433"/>
      <c r="N11" s="420"/>
      <c r="O11" s="420"/>
      <c r="P11" s="360"/>
      <c r="Q11" s="360"/>
    </row>
    <row r="12" spans="1:17" ht="21" customHeight="1">
      <c r="A12" s="588" t="s">
        <v>47</v>
      </c>
      <c r="B12" s="588"/>
      <c r="C12" s="588"/>
      <c r="D12" s="588"/>
      <c r="E12" s="588"/>
      <c r="F12" s="588"/>
      <c r="G12" s="588"/>
      <c r="H12" s="588"/>
      <c r="I12" s="588"/>
      <c r="J12" s="588"/>
      <c r="K12" s="588"/>
      <c r="L12" s="588"/>
      <c r="M12" s="588"/>
      <c r="N12" s="324"/>
      <c r="O12" s="324"/>
      <c r="P12" s="342"/>
      <c r="Q12" s="342"/>
    </row>
    <row r="13" spans="1:17" ht="12.75">
      <c r="A13" s="398" t="s">
        <v>31</v>
      </c>
      <c r="B13" s="350" t="s">
        <v>10</v>
      </c>
      <c r="C13" s="350" t="s">
        <v>21</v>
      </c>
      <c r="D13" s="397">
        <v>36606</v>
      </c>
      <c r="E13" s="403">
        <v>4.482</v>
      </c>
      <c r="F13" s="402">
        <v>20522</v>
      </c>
      <c r="G13" s="401">
        <v>1.2698317509922217</v>
      </c>
      <c r="H13" s="399">
        <v>7.847622555247691</v>
      </c>
      <c r="I13" s="399">
        <v>3.6553903741341154</v>
      </c>
      <c r="J13" s="399">
        <v>4.536624445312842</v>
      </c>
      <c r="K13" s="399">
        <v>2.8528563198489953</v>
      </c>
      <c r="L13" s="399">
        <v>3.5938538523428987</v>
      </c>
      <c r="M13" s="399">
        <v>5.532868552897252</v>
      </c>
      <c r="N13" s="373">
        <v>11.07709406384001</v>
      </c>
      <c r="O13" s="373"/>
      <c r="P13" s="342"/>
      <c r="Q13" s="342"/>
    </row>
    <row r="14" spans="1:17" ht="12.75">
      <c r="A14" s="414" t="s">
        <v>33</v>
      </c>
      <c r="B14" s="350" t="s">
        <v>10</v>
      </c>
      <c r="C14" s="350" t="s">
        <v>22</v>
      </c>
      <c r="D14" s="397">
        <v>36091</v>
      </c>
      <c r="E14" s="413">
        <v>0.3335476050000001</v>
      </c>
      <c r="F14" s="412">
        <v>542</v>
      </c>
      <c r="G14" s="411">
        <v>1.8680589540972514</v>
      </c>
      <c r="H14" s="410">
        <v>7.016335252036043</v>
      </c>
      <c r="I14" s="410">
        <v>4.296062793824151</v>
      </c>
      <c r="J14" s="410">
        <v>2.9883583019860716</v>
      </c>
      <c r="K14" s="410"/>
      <c r="L14" s="410"/>
      <c r="M14" s="410">
        <v>5.138621424985557</v>
      </c>
      <c r="N14" s="343">
        <v>8.655964556337237</v>
      </c>
      <c r="O14" s="343"/>
      <c r="P14" s="342"/>
      <c r="Q14" s="342"/>
    </row>
    <row r="15" spans="1:17" ht="12.75" customHeight="1">
      <c r="A15" s="398" t="s">
        <v>38</v>
      </c>
      <c r="B15" s="350" t="s">
        <v>10</v>
      </c>
      <c r="C15" s="350" t="s">
        <v>21</v>
      </c>
      <c r="D15" s="397">
        <v>39514</v>
      </c>
      <c r="E15" s="413">
        <v>0.4421091850000007</v>
      </c>
      <c r="F15" s="412">
        <v>1707</v>
      </c>
      <c r="G15" s="411">
        <v>0.11748590825690908</v>
      </c>
      <c r="H15" s="410">
        <v>4.9097259616248</v>
      </c>
      <c r="I15" s="410">
        <v>2.601787681020573</v>
      </c>
      <c r="J15" s="410">
        <v>2.401844623560523</v>
      </c>
      <c r="K15" s="410"/>
      <c r="L15" s="410"/>
      <c r="M15" s="410">
        <v>5.249770098689988</v>
      </c>
      <c r="N15" s="343">
        <v>6.862235741314904</v>
      </c>
      <c r="O15" s="343"/>
      <c r="P15" s="342"/>
      <c r="Q15" s="342"/>
    </row>
    <row r="16" spans="1:17" ht="12.75">
      <c r="A16" s="419" t="s">
        <v>39</v>
      </c>
      <c r="B16" s="432" t="s">
        <v>10</v>
      </c>
      <c r="C16" s="432" t="s">
        <v>22</v>
      </c>
      <c r="D16" s="431">
        <v>38360</v>
      </c>
      <c r="E16" s="413">
        <v>0.328</v>
      </c>
      <c r="F16" s="412">
        <v>2112</v>
      </c>
      <c r="G16" s="411">
        <v>-0.51</v>
      </c>
      <c r="H16" s="415">
        <v>1.07</v>
      </c>
      <c r="I16" s="416">
        <v>0.9</v>
      </c>
      <c r="J16" s="416">
        <v>1.25</v>
      </c>
      <c r="K16" s="416">
        <v>1.58</v>
      </c>
      <c r="L16" s="416"/>
      <c r="M16" s="416">
        <v>2.03</v>
      </c>
      <c r="N16" s="343">
        <v>2.41</v>
      </c>
      <c r="O16" s="343"/>
      <c r="P16" s="342"/>
      <c r="Q16" s="342"/>
    </row>
    <row r="17" spans="1:17" ht="12.75">
      <c r="A17" s="419" t="s">
        <v>19</v>
      </c>
      <c r="B17" s="418" t="s">
        <v>10</v>
      </c>
      <c r="C17" s="418" t="s">
        <v>21</v>
      </c>
      <c r="D17" s="431">
        <v>39182</v>
      </c>
      <c r="E17" s="413">
        <v>0.093</v>
      </c>
      <c r="F17" s="412">
        <v>288</v>
      </c>
      <c r="G17" s="411">
        <v>0.36</v>
      </c>
      <c r="H17" s="416">
        <v>1.77</v>
      </c>
      <c r="I17" s="416">
        <v>0.51</v>
      </c>
      <c r="J17" s="416">
        <v>0.28</v>
      </c>
      <c r="K17" s="415">
        <v>0</v>
      </c>
      <c r="L17" s="415"/>
      <c r="M17" s="416">
        <v>-0.38</v>
      </c>
      <c r="N17" s="343">
        <v>3.55</v>
      </c>
      <c r="O17" s="343"/>
      <c r="P17" s="342"/>
      <c r="Q17" s="342"/>
    </row>
    <row r="18" spans="1:17" ht="12.75">
      <c r="A18" s="414" t="s">
        <v>43</v>
      </c>
      <c r="B18" s="418" t="s">
        <v>10</v>
      </c>
      <c r="C18" s="418" t="s">
        <v>21</v>
      </c>
      <c r="D18" s="417">
        <v>38245</v>
      </c>
      <c r="E18" s="425">
        <v>8.570777</v>
      </c>
      <c r="F18" s="424">
        <v>27561</v>
      </c>
      <c r="G18" s="423">
        <v>-0.53</v>
      </c>
      <c r="H18" s="421">
        <v>4.73</v>
      </c>
      <c r="I18" s="421">
        <v>2.65</v>
      </c>
      <c r="J18" s="421">
        <v>3.12</v>
      </c>
      <c r="K18" s="422">
        <v>3.23</v>
      </c>
      <c r="L18" s="422"/>
      <c r="M18" s="421">
        <v>4.9</v>
      </c>
      <c r="N18" s="420">
        <v>5.73</v>
      </c>
      <c r="O18" s="420"/>
      <c r="P18" s="342"/>
      <c r="Q18" s="342"/>
    </row>
    <row r="19" spans="1:17" ht="12.75" customHeight="1">
      <c r="A19" s="414" t="s">
        <v>40</v>
      </c>
      <c r="B19" s="350" t="s">
        <v>10</v>
      </c>
      <c r="C19" s="350" t="s">
        <v>35</v>
      </c>
      <c r="D19" s="397">
        <v>39078</v>
      </c>
      <c r="E19" s="396">
        <v>4.813201253302017</v>
      </c>
      <c r="F19" s="395">
        <v>13467</v>
      </c>
      <c r="G19" s="394">
        <v>4.6793133796407815</v>
      </c>
      <c r="H19" s="400">
        <v>11.507422448055893</v>
      </c>
      <c r="I19" s="400">
        <v>3.18529712787734</v>
      </c>
      <c r="J19" s="400">
        <v>5.338757242321024</v>
      </c>
      <c r="K19" s="393">
        <v>-1.4894070633958423</v>
      </c>
      <c r="L19" s="393"/>
      <c r="M19" s="393">
        <v>-3.582237198796623</v>
      </c>
      <c r="N19" s="380">
        <v>13.32193139458495</v>
      </c>
      <c r="O19" s="380"/>
      <c r="P19" s="342"/>
      <c r="Q19" s="342"/>
    </row>
    <row r="20" spans="1:17" ht="12.75" customHeight="1">
      <c r="A20" s="392" t="s">
        <v>47</v>
      </c>
      <c r="B20" s="391" t="s">
        <v>10</v>
      </c>
      <c r="C20" s="391"/>
      <c r="D20" s="409"/>
      <c r="E20" s="430">
        <f>SUM(E13:E19)</f>
        <v>19.062635043302016</v>
      </c>
      <c r="F20" s="429">
        <f>SUM(F13:F19)</f>
        <v>66199</v>
      </c>
      <c r="G20" s="388">
        <f>($E$13*G13+$E$14*G14+$E$15*G15+$E$16*G16+$E$17*G17+$E$18*G18+$E$19*G19)/$E$20</f>
        <v>1.2701590968778969</v>
      </c>
      <c r="H20" s="388">
        <f>($E$13*H13+$E$14*H14+$E$15*H15+$E$16*H16+$E$17*H17+$E$18*H18+$E$19*H19)/$E$20</f>
        <v>7.141029878887075</v>
      </c>
      <c r="I20" s="388">
        <f>($E$13*I13+$E$14*I14+$E$15*I15+$E$16*I16+$E$17*I17+$E$18*I18+$E$19*I19)/$E$20</f>
        <v>3.0086785164608405</v>
      </c>
      <c r="J20" s="388">
        <f>($E$13*J13+$E$14*J14+$E$15*J15+$E$16*J16+$E$17*J17+$E$18*J18+$E$19*J19)/$E$20</f>
        <v>3.9483085736187835</v>
      </c>
      <c r="K20" s="388">
        <f>($E$13*K13+$E$14*K14+$E$15*K15+$E$16*K16+$E$17*K17+$E$18*K18+$E$19*K19)/($E$20-E14-E15)</f>
        <v>1.8493780286113028</v>
      </c>
      <c r="L20" s="388">
        <f>L13</f>
        <v>3.5938538523428987</v>
      </c>
      <c r="M20" s="388">
        <f>($E$13*M13+$E$14*M14+$E$15*M15+$E$16*M16+$E$17*M17+$E$18*M18+$E$19*M19)/$E$20</f>
        <v>2.8442312358772197</v>
      </c>
      <c r="N20" s="387">
        <f>E20-'[1]2012'!E18</f>
        <v>0.7525052652452686</v>
      </c>
      <c r="O20" s="428">
        <f>N20/'[1]2012'!E18</f>
        <v>0.04109775705397168</v>
      </c>
      <c r="P20" s="336">
        <f>F20-'[1]2012'!F18</f>
        <v>-334</v>
      </c>
      <c r="Q20" s="386">
        <f>P20/'[1]2012'!F18</f>
        <v>-0.005020065230787729</v>
      </c>
    </row>
    <row r="21" spans="1:17" s="379" customFormat="1" ht="12.75" customHeight="1">
      <c r="A21" s="385"/>
      <c r="B21" s="384"/>
      <c r="C21" s="384"/>
      <c r="D21" s="383"/>
      <c r="E21" s="427"/>
      <c r="F21" s="426"/>
      <c r="G21" s="426"/>
      <c r="H21" s="382"/>
      <c r="I21" s="382"/>
      <c r="J21" s="382"/>
      <c r="K21" s="382"/>
      <c r="L21" s="382"/>
      <c r="M21" s="381"/>
      <c r="N21" s="380"/>
      <c r="O21" s="380"/>
      <c r="P21" s="360"/>
      <c r="Q21" s="360"/>
    </row>
    <row r="22" spans="1:17" ht="12.75" customHeight="1">
      <c r="A22" s="398" t="s">
        <v>53</v>
      </c>
      <c r="B22" s="350" t="s">
        <v>11</v>
      </c>
      <c r="C22" s="350" t="s">
        <v>21</v>
      </c>
      <c r="D22" s="397">
        <v>39367</v>
      </c>
      <c r="E22" s="425">
        <v>2.815</v>
      </c>
      <c r="F22" s="424">
        <v>3866</v>
      </c>
      <c r="G22" s="423">
        <v>0.08902143742718568</v>
      </c>
      <c r="H22" s="400">
        <v>5.558053053440637</v>
      </c>
      <c r="I22" s="393">
        <v>2.558223066238541</v>
      </c>
      <c r="J22" s="400">
        <v>3.4788047309610493</v>
      </c>
      <c r="K22" s="400">
        <v>3.036727824133756</v>
      </c>
      <c r="L22" s="400"/>
      <c r="M22" s="399">
        <v>2.894383556586999</v>
      </c>
      <c r="N22" s="373">
        <v>8.990719555180448</v>
      </c>
      <c r="O22" s="373"/>
      <c r="P22" s="342"/>
      <c r="Q22" s="342"/>
    </row>
    <row r="23" spans="1:17" ht="12.75" customHeight="1">
      <c r="A23" s="414" t="s">
        <v>44</v>
      </c>
      <c r="B23" s="418" t="s">
        <v>11</v>
      </c>
      <c r="C23" s="418" t="s">
        <v>21</v>
      </c>
      <c r="D23" s="397">
        <v>37606</v>
      </c>
      <c r="E23" s="425">
        <v>10.629879</v>
      </c>
      <c r="F23" s="424">
        <v>9257</v>
      </c>
      <c r="G23" s="423">
        <v>-1.16</v>
      </c>
      <c r="H23" s="421">
        <v>4.2</v>
      </c>
      <c r="I23" s="421">
        <v>2.23</v>
      </c>
      <c r="J23" s="421">
        <v>2.78</v>
      </c>
      <c r="K23" s="422">
        <v>2.84</v>
      </c>
      <c r="L23" s="422">
        <v>3.29</v>
      </c>
      <c r="M23" s="421">
        <v>3.11</v>
      </c>
      <c r="N23" s="420">
        <v>5.19</v>
      </c>
      <c r="O23" s="420"/>
      <c r="P23" s="342"/>
      <c r="Q23" s="342"/>
    </row>
    <row r="24" spans="1:17" ht="12.75" customHeight="1">
      <c r="A24" s="398" t="s">
        <v>16</v>
      </c>
      <c r="B24" s="350" t="s">
        <v>11</v>
      </c>
      <c r="C24" s="350" t="s">
        <v>26</v>
      </c>
      <c r="D24" s="397">
        <v>37834</v>
      </c>
      <c r="E24" s="396">
        <v>16.481520659788686</v>
      </c>
      <c r="F24" s="395">
        <v>32522</v>
      </c>
      <c r="G24" s="394">
        <v>1.8348138569672434</v>
      </c>
      <c r="H24" s="400">
        <v>8.21494691382365</v>
      </c>
      <c r="I24" s="400">
        <v>4.467701503889154</v>
      </c>
      <c r="J24" s="400">
        <v>4.4881040231990355</v>
      </c>
      <c r="K24" s="393">
        <v>1.5469449821895909</v>
      </c>
      <c r="L24" s="393"/>
      <c r="M24" s="393">
        <v>3.3097029999298755</v>
      </c>
      <c r="N24" s="380">
        <v>9.672353189260207</v>
      </c>
      <c r="O24" s="380"/>
      <c r="P24" s="342"/>
      <c r="Q24" s="342"/>
    </row>
    <row r="25" spans="1:17" ht="12.75" customHeight="1">
      <c r="A25" s="419" t="s">
        <v>15</v>
      </c>
      <c r="B25" s="418" t="s">
        <v>11</v>
      </c>
      <c r="C25" s="418" t="s">
        <v>24</v>
      </c>
      <c r="D25" s="417">
        <v>40834</v>
      </c>
      <c r="E25" s="413">
        <v>0.83</v>
      </c>
      <c r="F25" s="412">
        <v>1691</v>
      </c>
      <c r="G25" s="411">
        <v>0.44</v>
      </c>
      <c r="H25" s="416">
        <v>4.22</v>
      </c>
      <c r="I25" s="416"/>
      <c r="J25" s="416"/>
      <c r="K25" s="415"/>
      <c r="L25" s="415"/>
      <c r="M25" s="393">
        <v>3.41</v>
      </c>
      <c r="N25" s="380">
        <v>5.23</v>
      </c>
      <c r="O25" s="380"/>
      <c r="P25" s="342"/>
      <c r="Q25" s="342"/>
    </row>
    <row r="26" spans="1:17" ht="13.5" customHeight="1">
      <c r="A26" s="414" t="s">
        <v>18</v>
      </c>
      <c r="B26" s="350" t="s">
        <v>11</v>
      </c>
      <c r="C26" s="350" t="s">
        <v>27</v>
      </c>
      <c r="D26" s="397">
        <v>0.04106382919626</v>
      </c>
      <c r="E26" s="413">
        <v>0.04065438612792008</v>
      </c>
      <c r="F26" s="412">
        <v>112</v>
      </c>
      <c r="G26" s="411">
        <v>-0.7865215426201333</v>
      </c>
      <c r="H26" s="410">
        <v>5.991732008954531</v>
      </c>
      <c r="I26" s="410">
        <v>2.9646511071317327</v>
      </c>
      <c r="J26" s="410">
        <v>2.321940362966801</v>
      </c>
      <c r="K26" s="410"/>
      <c r="L26" s="410"/>
      <c r="M26" s="410">
        <v>4.361863991034554</v>
      </c>
      <c r="N26" s="343">
        <v>8.493120010072941</v>
      </c>
      <c r="O26" s="343"/>
      <c r="P26" s="342"/>
      <c r="Q26" s="342"/>
    </row>
    <row r="27" spans="1:17" ht="12.75" customHeight="1">
      <c r="A27" s="392" t="s">
        <v>47</v>
      </c>
      <c r="B27" s="391" t="s">
        <v>11</v>
      </c>
      <c r="C27" s="391"/>
      <c r="D27" s="409"/>
      <c r="E27" s="376">
        <f>SUM(E22:E26)</f>
        <v>30.797054045916603</v>
      </c>
      <c r="F27" s="375">
        <f>SUM(F22:F26)</f>
        <v>47448</v>
      </c>
      <c r="G27" s="408">
        <f>($E$22*G22+$E$23*G23+$E$24*G24+$E$25*G25+$E$26*G26)/($E$27)</f>
        <v>0.6005016784646061</v>
      </c>
      <c r="H27" s="408">
        <f>($E$22*H22+$E$23*H23+$E$24*H24+$E$25*H25+$E$26*H26)/($E$27)</f>
        <v>6.475697912989087</v>
      </c>
      <c r="I27" s="408">
        <f>($E$22*I22+$E$23*I23+$E$24*I24+$E$25*I25+$E$26*I26)/($E$27-$E$25)</f>
        <v>3.492537793339912</v>
      </c>
      <c r="J27" s="408">
        <f>($E$22*J22+$E$23*J23+$E$24*J24+$E$25*J25+$E$26*J26)/($E$27-$E$25)</f>
        <v>3.7844585926131926</v>
      </c>
      <c r="K27" s="408">
        <f>($E$22*K22+$E$23*K23+$E$24*K24+$E$25*K25+$E$26*K26)/($E$27-$E$25-$E$26)</f>
        <v>2.1463741578897384</v>
      </c>
      <c r="L27" s="408">
        <f>L23</f>
        <v>3.29</v>
      </c>
      <c r="M27" s="408">
        <f>($E$22*M22+$E$23*M23+$E$24*M24+$E$25*M25+$E$26*M26)/($E$27)</f>
        <v>3.206903508646642</v>
      </c>
      <c r="N27" s="407">
        <f>E27-'[1]2012'!E24</f>
        <v>2.817410942743656</v>
      </c>
      <c r="O27" s="406">
        <f>N27/'[1]2012'!E24</f>
        <v>0.10069502789419627</v>
      </c>
      <c r="P27" s="336">
        <f>F27-'[1]2012'!F24</f>
        <v>2617</v>
      </c>
      <c r="Q27" s="386">
        <f>P27/'[1]2012'!F24</f>
        <v>0.058374785304811404</v>
      </c>
    </row>
    <row r="28" spans="1:17" s="379" customFormat="1" ht="12.75" customHeight="1">
      <c r="A28" s="385"/>
      <c r="B28" s="384"/>
      <c r="C28" s="384"/>
      <c r="D28" s="383"/>
      <c r="E28" s="365"/>
      <c r="F28" s="364"/>
      <c r="G28" s="364"/>
      <c r="H28" s="405"/>
      <c r="I28" s="405"/>
      <c r="J28" s="405"/>
      <c r="K28" s="405"/>
      <c r="L28" s="405"/>
      <c r="M28" s="404"/>
      <c r="N28" s="343"/>
      <c r="O28" s="343"/>
      <c r="P28" s="360"/>
      <c r="Q28" s="360"/>
    </row>
    <row r="29" spans="1:17" ht="12.75" customHeight="1">
      <c r="A29" s="398" t="s">
        <v>32</v>
      </c>
      <c r="B29" s="350" t="s">
        <v>12</v>
      </c>
      <c r="C29" s="350" t="s">
        <v>21</v>
      </c>
      <c r="D29" s="397">
        <v>38808</v>
      </c>
      <c r="E29" s="403">
        <v>0.555</v>
      </c>
      <c r="F29" s="402">
        <v>692</v>
      </c>
      <c r="G29" s="401">
        <v>-2.7375525734787165</v>
      </c>
      <c r="H29" s="400">
        <v>3.9022056918168513</v>
      </c>
      <c r="I29" s="400">
        <v>1.9953757825503127</v>
      </c>
      <c r="J29" s="400">
        <v>3.881894560534538</v>
      </c>
      <c r="K29" s="400">
        <v>3.7965764580677464</v>
      </c>
      <c r="L29" s="400"/>
      <c r="M29" s="399">
        <v>4.823332357652932</v>
      </c>
      <c r="N29" s="373">
        <v>10.617737498914593</v>
      </c>
      <c r="O29" s="373"/>
      <c r="P29" s="342"/>
      <c r="Q29" s="342"/>
    </row>
    <row r="30" spans="1:17" ht="12.75" customHeight="1">
      <c r="A30" s="398" t="s">
        <v>17</v>
      </c>
      <c r="B30" s="350" t="s">
        <v>12</v>
      </c>
      <c r="C30" s="350" t="s">
        <v>26</v>
      </c>
      <c r="D30" s="397">
        <v>37816</v>
      </c>
      <c r="E30" s="396">
        <v>0.9117626635224252</v>
      </c>
      <c r="F30" s="395">
        <v>1072</v>
      </c>
      <c r="G30" s="394">
        <v>-1.161147811010288</v>
      </c>
      <c r="H30" s="393">
        <v>4.195370166441426</v>
      </c>
      <c r="I30" s="393">
        <v>0.46889638800555744</v>
      </c>
      <c r="J30" s="393">
        <v>4.512772996537229</v>
      </c>
      <c r="K30" s="393">
        <v>-0.24513351793055138</v>
      </c>
      <c r="L30" s="393"/>
      <c r="M30" s="393">
        <v>2.3232440033279955</v>
      </c>
      <c r="N30" s="380">
        <v>5.589804904019324</v>
      </c>
      <c r="O30" s="380"/>
      <c r="P30" s="342"/>
      <c r="Q30" s="342"/>
    </row>
    <row r="31" spans="1:17" ht="12.75" customHeight="1">
      <c r="A31" s="392" t="s">
        <v>47</v>
      </c>
      <c r="B31" s="391" t="s">
        <v>12</v>
      </c>
      <c r="C31" s="390"/>
      <c r="D31" s="389"/>
      <c r="E31" s="376">
        <f>SUM(E29:E30)</f>
        <v>1.4667626635224251</v>
      </c>
      <c r="F31" s="375">
        <f>SUM(F29:F30)</f>
        <v>1764</v>
      </c>
      <c r="G31" s="388">
        <f>($E$29*G29+$E$30*G30)/$E$31</f>
        <v>-1.7576346625837376</v>
      </c>
      <c r="H31" s="388">
        <f>($E$29*H29+$E$30*H30)/$E$31</f>
        <v>4.0844413246710065</v>
      </c>
      <c r="I31" s="388">
        <f>($E$29*I29+$E$30*I30)/$E$31</f>
        <v>1.0464922629494977</v>
      </c>
      <c r="J31" s="388">
        <f>($E$29*J29+$E$30*J30)/$E$31</f>
        <v>4.274058485533357</v>
      </c>
      <c r="K31" s="388">
        <f>($E$29*K29+$E$30*K30)/$E$31</f>
        <v>1.2841861821579015</v>
      </c>
      <c r="L31" s="388"/>
      <c r="M31" s="388">
        <f>($E$29*M29+$E$30*M30)/$E$31</f>
        <v>3.2692382470852954</v>
      </c>
      <c r="N31" s="387">
        <f>E31-'[1]2012'!E27</f>
        <v>0.1439268388405437</v>
      </c>
      <c r="O31" s="387">
        <f>N31/'[1]2012'!E27</f>
        <v>0.10880173953192986</v>
      </c>
      <c r="P31" s="336">
        <f>F31-'[1]2012'!F27</f>
        <v>53</v>
      </c>
      <c r="Q31" s="386">
        <f>P31/'[1]2012'!F27</f>
        <v>0.030976037405026302</v>
      </c>
    </row>
    <row r="32" spans="1:17" s="379" customFormat="1" ht="12.75" customHeight="1">
      <c r="A32" s="385"/>
      <c r="B32" s="384"/>
      <c r="C32" s="384"/>
      <c r="D32" s="383"/>
      <c r="E32" s="365"/>
      <c r="F32" s="364"/>
      <c r="G32" s="364"/>
      <c r="H32" s="382"/>
      <c r="I32" s="382"/>
      <c r="J32" s="382"/>
      <c r="K32" s="382"/>
      <c r="L32" s="382"/>
      <c r="M32" s="381"/>
      <c r="N32" s="380"/>
      <c r="O32" s="380"/>
      <c r="P32" s="360"/>
      <c r="Q32" s="360"/>
    </row>
    <row r="33" spans="1:18" s="368" customFormat="1" ht="21" customHeight="1">
      <c r="A33" s="378" t="s">
        <v>49</v>
      </c>
      <c r="B33" s="377"/>
      <c r="C33" s="377"/>
      <c r="D33" s="377"/>
      <c r="E33" s="376">
        <f>E31+E27+E20</f>
        <v>51.32645175274104</v>
      </c>
      <c r="F33" s="375">
        <f>F31+F27+F20</f>
        <v>115411</v>
      </c>
      <c r="G33" s="374">
        <f>($E$20*G20+$E$27*G27+$E$31*G31)/$E$33</f>
        <v>0.7818235566170395</v>
      </c>
      <c r="H33" s="374">
        <f>($E$20*H20+$E$27*H27+$E$31*H31)/$E$33</f>
        <v>6.654466837248867</v>
      </c>
      <c r="I33" s="374">
        <f>($E$20*I20+$E$27*I27+$E$31*I31)/$E$33</f>
        <v>3.2429315839250923</v>
      </c>
      <c r="J33" s="374">
        <f>($E$20*J20+$E$27*J27+$E$31*J31)/$E$33</f>
        <v>3.8593038059793443</v>
      </c>
      <c r="K33" s="374">
        <f>($E$20*K20+$E$27*K27+$E$31*K31)/$E$33</f>
        <v>2.0114309908300805</v>
      </c>
      <c r="L33" s="374">
        <f>($E$20*L20+$E$27*L27)/(E20+E27)</f>
        <v>3.406171103340605</v>
      </c>
      <c r="M33" s="374">
        <f>($E$20*M20+$E$27*M27+$E$31*M31)/$E$33</f>
        <v>3.0739884390055425</v>
      </c>
      <c r="N33" s="373"/>
      <c r="O33" s="373"/>
      <c r="P33" s="342"/>
      <c r="Q33" s="342"/>
      <c r="R33" s="369"/>
    </row>
    <row r="34" spans="1:18" s="368" customFormat="1" ht="26.25" customHeight="1">
      <c r="A34" s="569" t="s">
        <v>50</v>
      </c>
      <c r="B34" s="569"/>
      <c r="C34" s="569"/>
      <c r="D34" s="569"/>
      <c r="E34" s="372">
        <f>SUM(E10,E33)</f>
        <v>112.1688295532268</v>
      </c>
      <c r="F34" s="371">
        <f>SUM(F10,F33)</f>
        <v>201120</v>
      </c>
      <c r="G34" s="370"/>
      <c r="H34" s="570"/>
      <c r="I34" s="571"/>
      <c r="J34" s="571"/>
      <c r="K34" s="571"/>
      <c r="L34" s="571"/>
      <c r="M34" s="572"/>
      <c r="N34" s="361"/>
      <c r="O34" s="361"/>
      <c r="P34" s="342"/>
      <c r="Q34" s="342"/>
      <c r="R34" s="369"/>
    </row>
    <row r="35" spans="1:18" s="358" customFormat="1" ht="10.5" customHeight="1">
      <c r="A35" s="367"/>
      <c r="B35" s="366"/>
      <c r="C35" s="366"/>
      <c r="D35" s="366"/>
      <c r="E35" s="365"/>
      <c r="F35" s="364"/>
      <c r="G35" s="364"/>
      <c r="H35" s="363"/>
      <c r="I35" s="363"/>
      <c r="J35" s="363"/>
      <c r="K35" s="363"/>
      <c r="L35" s="363"/>
      <c r="M35" s="362"/>
      <c r="N35" s="361"/>
      <c r="O35" s="361"/>
      <c r="P35" s="360"/>
      <c r="Q35" s="360"/>
      <c r="R35" s="359"/>
    </row>
    <row r="36" spans="1:18" ht="22.5" customHeight="1">
      <c r="A36" s="357" t="s">
        <v>28</v>
      </c>
      <c r="B36" s="356"/>
      <c r="C36" s="356"/>
      <c r="D36" s="356"/>
      <c r="E36" s="355"/>
      <c r="F36" s="354"/>
      <c r="G36" s="354"/>
      <c r="N36" s="353"/>
      <c r="O36" s="353"/>
      <c r="P36" s="342"/>
      <c r="Q36" s="342"/>
      <c r="R36" s="352"/>
    </row>
    <row r="37" spans="1:17" ht="39" customHeight="1" thickBot="1">
      <c r="A37" s="351" t="s">
        <v>45</v>
      </c>
      <c r="B37" s="350" t="s">
        <v>10</v>
      </c>
      <c r="C37" s="350" t="s">
        <v>22</v>
      </c>
      <c r="D37" s="349">
        <v>36495</v>
      </c>
      <c r="E37" s="348">
        <v>37.155</v>
      </c>
      <c r="F37" s="347">
        <v>12004</v>
      </c>
      <c r="G37" s="346">
        <v>0.03</v>
      </c>
      <c r="H37" s="345">
        <v>4.41</v>
      </c>
      <c r="I37" s="345">
        <v>3.25</v>
      </c>
      <c r="J37" s="345">
        <v>3.85</v>
      </c>
      <c r="K37" s="345">
        <v>3.03</v>
      </c>
      <c r="L37" s="345">
        <v>4.78</v>
      </c>
      <c r="M37" s="344">
        <v>7.2</v>
      </c>
      <c r="N37" s="343">
        <v>5.08</v>
      </c>
      <c r="O37" s="343"/>
      <c r="P37" s="342"/>
      <c r="Q37" s="342"/>
    </row>
    <row r="38" spans="1:17" ht="31.5" customHeight="1">
      <c r="A38" s="573" t="s">
        <v>36</v>
      </c>
      <c r="B38" s="574"/>
      <c r="C38" s="574"/>
      <c r="D38" s="575"/>
      <c r="E38" s="341">
        <f>E34+E37</f>
        <v>149.3238295532268</v>
      </c>
      <c r="F38" s="340">
        <f>F34+F37</f>
        <v>213124</v>
      </c>
      <c r="G38" s="340"/>
      <c r="H38" s="339"/>
      <c r="I38" s="339"/>
      <c r="J38" s="339"/>
      <c r="K38" s="339"/>
      <c r="L38" s="339"/>
      <c r="M38" s="339"/>
      <c r="N38" s="338">
        <f>E38-'[1]2012'!E32</f>
        <v>6.955719930788376</v>
      </c>
      <c r="O38" s="337">
        <f>N38/'[1]2012'!E32</f>
        <v>0.04885728938338095</v>
      </c>
      <c r="P38" s="336">
        <f>F38-'[1]2012'!F32</f>
        <v>5979</v>
      </c>
      <c r="Q38" s="335">
        <f>P38/'[1]2012'!F32</f>
        <v>0.02886383933959304</v>
      </c>
    </row>
    <row r="39" spans="1:15" ht="41.25" customHeight="1">
      <c r="A39" s="576" t="s">
        <v>78</v>
      </c>
      <c r="B39" s="577"/>
      <c r="C39" s="577"/>
      <c r="D39" s="577"/>
      <c r="E39" s="577"/>
      <c r="F39" s="577"/>
      <c r="G39" s="577"/>
      <c r="H39" s="577"/>
      <c r="I39" s="577"/>
      <c r="J39" s="577"/>
      <c r="K39" s="577"/>
      <c r="L39" s="577"/>
      <c r="M39" s="578"/>
      <c r="N39" s="334"/>
      <c r="O39" s="334"/>
    </row>
    <row r="40" spans="1:17" s="332" customFormat="1" ht="24" customHeight="1">
      <c r="A40" s="559" t="s">
        <v>34</v>
      </c>
      <c r="B40" s="560"/>
      <c r="C40" s="560"/>
      <c r="D40" s="560"/>
      <c r="E40" s="560"/>
      <c r="F40" s="560"/>
      <c r="G40" s="560"/>
      <c r="H40" s="560"/>
      <c r="I40" s="560"/>
      <c r="J40" s="560"/>
      <c r="K40" s="560"/>
      <c r="L40" s="560"/>
      <c r="M40" s="561"/>
      <c r="N40" s="324"/>
      <c r="O40" s="324"/>
      <c r="P40" s="333"/>
      <c r="Q40" s="333"/>
    </row>
    <row r="41" spans="1:17" s="332" customFormat="1" ht="24" customHeight="1">
      <c r="A41" s="562" t="s">
        <v>88</v>
      </c>
      <c r="B41" s="563"/>
      <c r="C41" s="563"/>
      <c r="D41" s="563"/>
      <c r="E41" s="563"/>
      <c r="F41" s="563"/>
      <c r="G41" s="563"/>
      <c r="H41" s="563"/>
      <c r="I41" s="563"/>
      <c r="J41" s="563"/>
      <c r="K41" s="563"/>
      <c r="L41" s="563"/>
      <c r="M41" s="564"/>
      <c r="N41" s="324"/>
      <c r="O41" s="324"/>
      <c r="P41" s="333"/>
      <c r="Q41" s="333"/>
    </row>
    <row r="42" spans="2:15" ht="22.5" customHeight="1">
      <c r="B42" s="331"/>
      <c r="C42" s="331"/>
      <c r="D42" s="331"/>
      <c r="E42" s="565" t="s">
        <v>77</v>
      </c>
      <c r="F42" s="566"/>
      <c r="G42" s="330">
        <f>($E$10*G10+$E$20*G20+$E$27*G27+$E$31*G31+$E$37*G37)/$E$38</f>
        <v>0.12590599308778921</v>
      </c>
      <c r="H42" s="330">
        <f>($E$10*H10+$E$20*H20+$E$27*H27+$E$31*H31+$E$37*H37)/$E$38</f>
        <v>5.125600383201332</v>
      </c>
      <c r="I42" s="330">
        <f>($E$10*I10+$E$20*I20+$E$27*I27+$E$31*I31+$E$37*I37)/$E$38</f>
        <v>3.1306308209277116</v>
      </c>
      <c r="J42" s="330">
        <f>($E$10*J10+$E$20*J20+$E$27*J27+$E$31*J31+$E$37*J37)/$E$38</f>
        <v>3.715772381841295</v>
      </c>
      <c r="K42" s="330">
        <f>($E$10*K10+$E$20*K20+$E$27*K27+$E$31*K31+$E$37*K37)/$E$38</f>
        <v>2.8394750134338724</v>
      </c>
      <c r="L42" s="330">
        <f>($E$10*L10+$E$20*L20+$E$27*L27+$E$37*L37)/$E$38</f>
        <v>4.157017120608975</v>
      </c>
      <c r="M42" s="330">
        <f>($E$10*M10+$E$20*M20+$E$27*M27+$E$31*M31+$E$37*M37)/$E$38</f>
        <v>5.143982158831252</v>
      </c>
      <c r="N42" s="329"/>
      <c r="O42" s="329"/>
    </row>
    <row r="43" spans="2:15" ht="16.5" customHeight="1">
      <c r="B43" s="328"/>
      <c r="C43" s="328"/>
      <c r="D43" s="328"/>
      <c r="E43" s="327"/>
      <c r="F43" s="326" t="s">
        <v>76</v>
      </c>
      <c r="G43" s="325"/>
      <c r="H43" s="325">
        <f>H42-'[1]2012'!G35</f>
        <v>-3.699216485482845</v>
      </c>
      <c r="I43" s="325">
        <f>I42-'[1]2012'!H35</f>
        <v>0.06461222878248574</v>
      </c>
      <c r="J43" s="325">
        <f>J42-'[1]2012'!I35</f>
        <v>-0.9743174326928559</v>
      </c>
      <c r="K43" s="325">
        <f>K42-'[1]2012'!J35</f>
        <v>0.47949373898931835</v>
      </c>
      <c r="L43" s="325"/>
      <c r="M43" s="325">
        <f>M42-'[1]2012'!K35</f>
        <v>-0.10555805908453486</v>
      </c>
      <c r="N43" s="324"/>
      <c r="O43" s="324"/>
    </row>
    <row r="44" spans="5:15" ht="12.75">
      <c r="E44" s="323"/>
      <c r="F44" s="320"/>
      <c r="G44" s="320"/>
      <c r="H44" s="322"/>
      <c r="I44" s="322"/>
      <c r="J44" s="322"/>
      <c r="K44" s="322"/>
      <c r="L44" s="322"/>
      <c r="M44" s="322"/>
      <c r="N44" s="315"/>
      <c r="O44" s="315"/>
    </row>
    <row r="45" spans="5:16" ht="12.75">
      <c r="E45" s="321"/>
      <c r="F45" s="320"/>
      <c r="G45" s="320"/>
      <c r="H45" s="316"/>
      <c r="I45" s="316"/>
      <c r="J45" s="316"/>
      <c r="K45" s="316"/>
      <c r="L45" s="316"/>
      <c r="M45" s="316"/>
      <c r="N45" s="315"/>
      <c r="O45" s="315"/>
      <c r="P45" s="319"/>
    </row>
    <row r="46" spans="8:16" ht="12.75">
      <c r="H46" s="318"/>
      <c r="I46" s="316"/>
      <c r="J46" s="316"/>
      <c r="K46" s="316"/>
      <c r="L46" s="316"/>
      <c r="M46" s="316"/>
      <c r="N46" s="315"/>
      <c r="O46" s="315"/>
      <c r="P46" s="314"/>
    </row>
    <row r="47" spans="1:16" ht="12.75">
      <c r="A47" s="493" t="s">
        <v>96</v>
      </c>
      <c r="E47" s="308">
        <f>E38-'[1]2012'!E32</f>
        <v>6.955719930788376</v>
      </c>
      <c r="F47" s="317">
        <f>E47/'2012'!E32</f>
        <v>0.04885728938338095</v>
      </c>
      <c r="H47" s="316"/>
      <c r="I47" s="316"/>
      <c r="J47" s="316"/>
      <c r="K47" s="316"/>
      <c r="L47" s="316"/>
      <c r="M47" s="316"/>
      <c r="N47" s="315"/>
      <c r="O47" s="315"/>
      <c r="P47" s="314"/>
    </row>
    <row r="48" spans="1:15" ht="12.75">
      <c r="A48" s="304" t="s">
        <v>92</v>
      </c>
      <c r="E48" s="313">
        <f>F38-'[1]2012'!F32</f>
        <v>5979</v>
      </c>
      <c r="F48" s="312">
        <f>E48/'2012'!F32</f>
        <v>0.02886383933959304</v>
      </c>
      <c r="H48" s="311"/>
      <c r="I48" s="311"/>
      <c r="J48" s="311"/>
      <c r="K48" s="311"/>
      <c r="L48" s="311"/>
      <c r="M48" s="311"/>
      <c r="N48" s="310"/>
      <c r="O48" s="310"/>
    </row>
  </sheetData>
  <sheetProtection/>
  <mergeCells count="20">
    <mergeCell ref="P3:Q3"/>
    <mergeCell ref="A4:M4"/>
    <mergeCell ref="A5:M5"/>
    <mergeCell ref="A12:M12"/>
    <mergeCell ref="A1:M1"/>
    <mergeCell ref="A2:A3"/>
    <mergeCell ref="B2:B3"/>
    <mergeCell ref="C2:C3"/>
    <mergeCell ref="D2:D3"/>
    <mergeCell ref="E2:E3"/>
    <mergeCell ref="A40:M40"/>
    <mergeCell ref="A41:M41"/>
    <mergeCell ref="E42:F42"/>
    <mergeCell ref="N3:O3"/>
    <mergeCell ref="A34:D34"/>
    <mergeCell ref="H34:M34"/>
    <mergeCell ref="A38:D38"/>
    <mergeCell ref="A39:M39"/>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ySplit="3" topLeftCell="A28" activePane="bottomLeft" state="frozen"/>
      <selection pane="topLeft" activeCell="A1" sqref="A1"/>
      <selection pane="bottomLeft" activeCell="G48" sqref="G4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1" t="s">
        <v>89</v>
      </c>
      <c r="B1" s="511"/>
      <c r="C1" s="511"/>
      <c r="D1" s="511"/>
      <c r="E1" s="511"/>
      <c r="F1" s="511"/>
      <c r="G1" s="511"/>
      <c r="H1" s="511"/>
      <c r="I1" s="511"/>
      <c r="J1" s="511"/>
      <c r="K1" s="511"/>
      <c r="L1" s="511"/>
      <c r="M1" s="511"/>
      <c r="N1" s="19"/>
      <c r="O1" s="19"/>
      <c r="P1" s="178"/>
      <c r="Q1" s="178"/>
    </row>
    <row r="2" spans="1:15" ht="24" customHeight="1">
      <c r="A2" s="512" t="s">
        <v>0</v>
      </c>
      <c r="B2" s="516" t="s">
        <v>13</v>
      </c>
      <c r="C2" s="499" t="s">
        <v>20</v>
      </c>
      <c r="D2" s="515" t="s">
        <v>41</v>
      </c>
      <c r="E2" s="513" t="s">
        <v>1</v>
      </c>
      <c r="F2" s="514" t="s">
        <v>2</v>
      </c>
      <c r="G2" s="556" t="s">
        <v>3</v>
      </c>
      <c r="H2" s="557"/>
      <c r="I2" s="557"/>
      <c r="J2" s="557"/>
      <c r="K2" s="557"/>
      <c r="L2" s="557"/>
      <c r="M2" s="558"/>
      <c r="N2" s="25"/>
      <c r="O2" s="25"/>
    </row>
    <row r="3" spans="1:17" ht="42.75" customHeight="1">
      <c r="A3" s="512"/>
      <c r="B3" s="516"/>
      <c r="C3" s="499"/>
      <c r="D3" s="515"/>
      <c r="E3" s="513"/>
      <c r="F3" s="514"/>
      <c r="G3" s="292" t="s">
        <v>81</v>
      </c>
      <c r="H3" s="32" t="s">
        <v>4</v>
      </c>
      <c r="I3" s="32" t="s">
        <v>5</v>
      </c>
      <c r="J3" s="32" t="s">
        <v>6</v>
      </c>
      <c r="K3" s="32" t="s">
        <v>7</v>
      </c>
      <c r="L3" s="291" t="s">
        <v>82</v>
      </c>
      <c r="M3" s="33" t="s">
        <v>8</v>
      </c>
      <c r="N3" s="517" t="s">
        <v>73</v>
      </c>
      <c r="O3" s="518"/>
      <c r="P3" s="517" t="s">
        <v>74</v>
      </c>
      <c r="Q3" s="519"/>
    </row>
    <row r="4" spans="1:15" ht="26.25" customHeight="1">
      <c r="A4" s="522" t="s">
        <v>51</v>
      </c>
      <c r="B4" s="523"/>
      <c r="C4" s="523"/>
      <c r="D4" s="523"/>
      <c r="E4" s="523"/>
      <c r="F4" s="523"/>
      <c r="G4" s="523"/>
      <c r="H4" s="523"/>
      <c r="I4" s="523"/>
      <c r="J4" s="523"/>
      <c r="K4" s="523"/>
      <c r="L4" s="523"/>
      <c r="M4" s="524"/>
      <c r="N4" s="176"/>
      <c r="O4" s="176"/>
    </row>
    <row r="5" spans="1:15" ht="23.25" customHeight="1">
      <c r="A5" s="541" t="s">
        <v>46</v>
      </c>
      <c r="B5" s="541"/>
      <c r="C5" s="541"/>
      <c r="D5" s="541"/>
      <c r="E5" s="541"/>
      <c r="F5" s="541"/>
      <c r="G5" s="541"/>
      <c r="H5" s="541"/>
      <c r="I5" s="541"/>
      <c r="J5" s="541"/>
      <c r="K5" s="541"/>
      <c r="L5" s="541"/>
      <c r="M5" s="541"/>
      <c r="N5" s="25"/>
      <c r="O5" s="25"/>
    </row>
    <row r="6" spans="1:15" ht="12.75">
      <c r="A6" s="96" t="s">
        <v>30</v>
      </c>
      <c r="B6" s="38" t="s">
        <v>10</v>
      </c>
      <c r="C6" s="38" t="s">
        <v>29</v>
      </c>
      <c r="D6" s="39">
        <v>36433</v>
      </c>
      <c r="E6" s="102">
        <v>13.608</v>
      </c>
      <c r="F6" s="107">
        <v>26333</v>
      </c>
      <c r="G6" s="293">
        <v>2.071266946367758</v>
      </c>
      <c r="H6" s="466">
        <v>5.640986261648062</v>
      </c>
      <c r="I6" s="466">
        <v>3.46712602088326</v>
      </c>
      <c r="J6" s="466">
        <v>4.346344871777252</v>
      </c>
      <c r="K6" s="466">
        <v>3.6349645224209137</v>
      </c>
      <c r="L6" s="466">
        <v>3.888779892429528</v>
      </c>
      <c r="M6" s="466">
        <v>5.852925439338419</v>
      </c>
      <c r="N6" s="180">
        <v>5.811933764977573</v>
      </c>
      <c r="O6" s="180"/>
    </row>
    <row r="7" spans="1:17" s="2" customFormat="1" ht="12.75" customHeight="1">
      <c r="A7" s="97" t="s">
        <v>37</v>
      </c>
      <c r="B7" s="38" t="s">
        <v>10</v>
      </c>
      <c r="C7" s="38" t="s">
        <v>23</v>
      </c>
      <c r="D7" s="42">
        <v>40834</v>
      </c>
      <c r="E7" s="103">
        <v>1.308</v>
      </c>
      <c r="F7" s="43">
        <v>2109</v>
      </c>
      <c r="G7" s="294">
        <v>-0.71</v>
      </c>
      <c r="H7" s="294">
        <v>1.43</v>
      </c>
      <c r="I7" s="294"/>
      <c r="J7" s="294"/>
      <c r="K7" s="294"/>
      <c r="L7" s="294"/>
      <c r="M7" s="467">
        <v>4.49</v>
      </c>
      <c r="N7" s="181">
        <v>2.42</v>
      </c>
      <c r="O7" s="181"/>
      <c r="P7" s="182"/>
      <c r="Q7" s="182"/>
    </row>
    <row r="8" spans="1:17" s="2" customFormat="1" ht="12.75" customHeight="1">
      <c r="A8" s="97" t="s">
        <v>42</v>
      </c>
      <c r="B8" s="13" t="s">
        <v>10</v>
      </c>
      <c r="C8" s="13" t="s">
        <v>23</v>
      </c>
      <c r="D8" s="39">
        <v>36738</v>
      </c>
      <c r="E8" s="104">
        <v>39.122655</v>
      </c>
      <c r="F8" s="40">
        <v>39494</v>
      </c>
      <c r="G8" s="295">
        <v>-0.66</v>
      </c>
      <c r="H8" s="465">
        <v>2.1</v>
      </c>
      <c r="I8" s="465">
        <v>2.58</v>
      </c>
      <c r="J8" s="465">
        <v>2.93</v>
      </c>
      <c r="K8" s="465">
        <v>3.93</v>
      </c>
      <c r="L8" s="465">
        <v>4.49</v>
      </c>
      <c r="M8" s="465">
        <v>4.71</v>
      </c>
      <c r="N8" s="183">
        <v>3.1</v>
      </c>
      <c r="O8" s="183"/>
      <c r="P8" s="182"/>
      <c r="Q8" s="182"/>
    </row>
    <row r="9" spans="1:15" ht="12.75" customHeight="1">
      <c r="A9" s="98" t="s">
        <v>14</v>
      </c>
      <c r="B9" s="48" t="s">
        <v>10</v>
      </c>
      <c r="C9" s="48" t="s">
        <v>23</v>
      </c>
      <c r="D9" s="49">
        <v>37816</v>
      </c>
      <c r="E9" s="105">
        <v>7.7738569586126</v>
      </c>
      <c r="F9" s="54">
        <v>18202</v>
      </c>
      <c r="G9" s="296">
        <v>0.5531621453808144</v>
      </c>
      <c r="H9" s="468">
        <v>3.6305525619801937</v>
      </c>
      <c r="I9" s="468">
        <v>4.088709528783596</v>
      </c>
      <c r="J9" s="468">
        <v>4.100977669693817</v>
      </c>
      <c r="K9" s="469">
        <v>3.8453304244779885</v>
      </c>
      <c r="L9" s="469">
        <v>2.7587872113304934</v>
      </c>
      <c r="M9" s="469">
        <v>2.742791064101735</v>
      </c>
      <c r="N9" s="181">
        <v>4.735472090742343</v>
      </c>
      <c r="O9" s="181"/>
    </row>
    <row r="10" spans="1:17" s="30" customFormat="1" ht="23.25" customHeight="1">
      <c r="A10" s="68" t="s">
        <v>48</v>
      </c>
      <c r="B10" s="69" t="s">
        <v>10</v>
      </c>
      <c r="C10" s="69"/>
      <c r="D10" s="70"/>
      <c r="E10" s="106">
        <f>SUM(E6:E9)</f>
        <v>61.8125119586126</v>
      </c>
      <c r="F10" s="71">
        <f>SUM(F6:F9)</f>
        <v>86138</v>
      </c>
      <c r="G10" s="470">
        <f>($E$6*G6+$E$7*G7+$E$8*G8+$E$9*G9+$E$37*G37)/($E$10+$E$37)</f>
        <v>0.3600767602085581</v>
      </c>
      <c r="H10" s="470">
        <f>($E$6*H6+$E$7*H7+$E$8*H8+$E$9*H9+$E$37*H37)/($E$10+$E$37)</f>
        <v>3.406367660233924</v>
      </c>
      <c r="I10" s="470">
        <f>($E$6*I6+$E$7*I7+$E$8*I8+$E$9*I9+$E$37*I37)/($E$10+$E$37)</f>
        <v>3.121922242208398</v>
      </c>
      <c r="J10" s="470">
        <f>($E$6*J6+$E$7*J7+$E$8*J8+$E$9*J9+$E$37*J37)/($E$10+$E$37)</f>
        <v>3.5473821815002013</v>
      </c>
      <c r="K10" s="470">
        <f>($E$6*K6+$E$7*K7+$E$8*K8+$E$9*K9+$E$37*K37)/($E$10+$E$37)</f>
        <v>3.6309343353007266</v>
      </c>
      <c r="L10" s="470">
        <f>($E$6*L6+$E$37*L37+E8*L8)/($E$6+$E$37+E8)</f>
        <v>4.5366459862551505</v>
      </c>
      <c r="M10" s="470">
        <f>($E$6*M6+$E$7*M7+$E$8*M8+$E$9*M9+$E$37*M37)/($E$10+$E$37)</f>
        <v>5.677233392907771</v>
      </c>
      <c r="N10" s="193">
        <f>E10-'2012'!E9</f>
        <v>3.5740110420857434</v>
      </c>
      <c r="O10" s="194">
        <f>N10/'2012'!E9</f>
        <v>0.06136852744902152</v>
      </c>
      <c r="P10" s="195">
        <f>F10-'2012'!F9</f>
        <v>4008</v>
      </c>
      <c r="Q10" s="196">
        <f>P10/'2012'!F9</f>
        <v>0.048800681845854135</v>
      </c>
    </row>
    <row r="11" spans="1:17" s="37" customFormat="1" ht="12" customHeight="1">
      <c r="A11" s="90"/>
      <c r="B11" s="64"/>
      <c r="C11" s="64"/>
      <c r="D11" s="65"/>
      <c r="E11" s="66"/>
      <c r="F11" s="67"/>
      <c r="N11" s="184"/>
      <c r="O11" s="184"/>
      <c r="P11" s="185"/>
      <c r="Q11" s="185"/>
    </row>
    <row r="12" spans="1:17" ht="21" customHeight="1">
      <c r="A12" s="542" t="s">
        <v>47</v>
      </c>
      <c r="B12" s="542"/>
      <c r="C12" s="542"/>
      <c r="D12" s="542"/>
      <c r="E12" s="542"/>
      <c r="F12" s="542"/>
      <c r="G12" s="542"/>
      <c r="H12" s="542"/>
      <c r="I12" s="542"/>
      <c r="J12" s="542"/>
      <c r="K12" s="542"/>
      <c r="L12" s="542"/>
      <c r="M12" s="542"/>
      <c r="N12" s="25"/>
      <c r="O12" s="25"/>
      <c r="P12" s="187"/>
      <c r="Q12" s="187"/>
    </row>
    <row r="13" spans="1:17" ht="12.75">
      <c r="A13" s="99" t="s">
        <v>31</v>
      </c>
      <c r="B13" s="38" t="s">
        <v>10</v>
      </c>
      <c r="C13" s="38" t="s">
        <v>21</v>
      </c>
      <c r="D13" s="39">
        <v>36606</v>
      </c>
      <c r="E13" s="102">
        <v>4.548</v>
      </c>
      <c r="F13" s="107">
        <v>20508</v>
      </c>
      <c r="G13" s="293">
        <v>2.578567231626225</v>
      </c>
      <c r="H13" s="466">
        <v>6.930514754014316</v>
      </c>
      <c r="I13" s="466">
        <v>4.274279264633463</v>
      </c>
      <c r="J13" s="466">
        <v>4.873104072279699</v>
      </c>
      <c r="K13" s="466">
        <v>3.1271686992735637</v>
      </c>
      <c r="L13" s="466">
        <v>3.6212992236280384</v>
      </c>
      <c r="M13" s="466">
        <v>5.596846156850899</v>
      </c>
      <c r="N13" s="186">
        <v>5.532868552897252</v>
      </c>
      <c r="O13" s="186"/>
      <c r="P13" s="187"/>
      <c r="Q13" s="187"/>
    </row>
    <row r="14" spans="1:17" ht="12.75">
      <c r="A14" s="100" t="s">
        <v>33</v>
      </c>
      <c r="B14" s="38" t="s">
        <v>10</v>
      </c>
      <c r="C14" s="38" t="s">
        <v>22</v>
      </c>
      <c r="D14" s="39">
        <v>36091</v>
      </c>
      <c r="E14" s="103">
        <v>0.33415251000000024</v>
      </c>
      <c r="F14" s="43">
        <v>542</v>
      </c>
      <c r="G14" s="294">
        <v>2.735112282019636</v>
      </c>
      <c r="H14" s="471">
        <v>6.6170485403858725</v>
      </c>
      <c r="I14" s="471">
        <v>4.752399415395936</v>
      </c>
      <c r="J14" s="471">
        <v>3.413657084463817</v>
      </c>
      <c r="K14" s="471">
        <v>5.237753173792181</v>
      </c>
      <c r="L14" s="471"/>
      <c r="M14" s="471">
        <v>5.225858005003747</v>
      </c>
      <c r="N14" s="197">
        <v>8.216730256865024</v>
      </c>
      <c r="O14" s="197"/>
      <c r="P14" s="187"/>
      <c r="Q14" s="187"/>
    </row>
    <row r="15" spans="1:17" ht="12.75" customHeight="1">
      <c r="A15" s="99" t="s">
        <v>38</v>
      </c>
      <c r="B15" s="38" t="s">
        <v>10</v>
      </c>
      <c r="C15" s="38" t="s">
        <v>21</v>
      </c>
      <c r="D15" s="39">
        <v>39514</v>
      </c>
      <c r="E15" s="103">
        <v>0.44297272000000065</v>
      </c>
      <c r="F15" s="43">
        <v>1706</v>
      </c>
      <c r="G15" s="294">
        <v>1.6875042601280255</v>
      </c>
      <c r="H15" s="471">
        <v>4.612312867140256</v>
      </c>
      <c r="I15" s="471">
        <v>3.3898668071538296</v>
      </c>
      <c r="J15" s="471">
        <v>2.916427093835372</v>
      </c>
      <c r="K15" s="471">
        <v>5.457168941177115</v>
      </c>
      <c r="L15" s="471"/>
      <c r="M15" s="471">
        <v>5.482021909693602</v>
      </c>
      <c r="N15" s="197">
        <v>6.559394459743717</v>
      </c>
      <c r="O15" s="197"/>
      <c r="P15" s="187"/>
      <c r="Q15" s="187"/>
    </row>
    <row r="16" spans="1:17" ht="12.75">
      <c r="A16" s="97" t="s">
        <v>39</v>
      </c>
      <c r="B16" s="14" t="s">
        <v>10</v>
      </c>
      <c r="C16" s="14" t="s">
        <v>22</v>
      </c>
      <c r="D16" s="50">
        <v>38360</v>
      </c>
      <c r="E16" s="103">
        <v>0.329</v>
      </c>
      <c r="F16" s="43">
        <v>2101</v>
      </c>
      <c r="G16" s="294">
        <v>0.27</v>
      </c>
      <c r="H16" s="294">
        <v>0.99</v>
      </c>
      <c r="I16" s="294">
        <v>1.17</v>
      </c>
      <c r="J16" s="294">
        <v>1.57</v>
      </c>
      <c r="K16" s="294">
        <v>1.95</v>
      </c>
      <c r="L16" s="294"/>
      <c r="M16" s="294">
        <v>2.12</v>
      </c>
      <c r="N16" s="197">
        <v>2.32</v>
      </c>
      <c r="O16" s="197"/>
      <c r="P16" s="187"/>
      <c r="Q16" s="187"/>
    </row>
    <row r="17" spans="1:17" ht="12.75">
      <c r="A17" s="97" t="s">
        <v>19</v>
      </c>
      <c r="B17" s="13" t="s">
        <v>10</v>
      </c>
      <c r="C17" s="13" t="s">
        <v>21</v>
      </c>
      <c r="D17" s="50">
        <v>39182</v>
      </c>
      <c r="E17" s="103">
        <v>0.095</v>
      </c>
      <c r="F17" s="43">
        <v>287</v>
      </c>
      <c r="G17" s="294">
        <v>1.42</v>
      </c>
      <c r="H17" s="294">
        <v>1.72</v>
      </c>
      <c r="I17" s="294">
        <v>1.09</v>
      </c>
      <c r="J17" s="294">
        <v>0.76</v>
      </c>
      <c r="K17" s="294">
        <v>0.12</v>
      </c>
      <c r="L17" s="294"/>
      <c r="M17" s="294">
        <v>-0.2</v>
      </c>
      <c r="N17" s="197">
        <v>3.5</v>
      </c>
      <c r="O17" s="197"/>
      <c r="P17" s="187"/>
      <c r="Q17" s="187"/>
    </row>
    <row r="18" spans="1:17" ht="12.75">
      <c r="A18" s="100" t="s">
        <v>43</v>
      </c>
      <c r="B18" s="13" t="s">
        <v>10</v>
      </c>
      <c r="C18" s="13" t="s">
        <v>21</v>
      </c>
      <c r="D18" s="42">
        <v>38245</v>
      </c>
      <c r="E18" s="104">
        <v>8.731831</v>
      </c>
      <c r="F18" s="40">
        <v>27547</v>
      </c>
      <c r="G18" s="295">
        <v>0.41</v>
      </c>
      <c r="H18" s="465">
        <v>3.26</v>
      </c>
      <c r="I18" s="465">
        <v>2.79</v>
      </c>
      <c r="J18" s="465">
        <v>3.18</v>
      </c>
      <c r="K18" s="465">
        <v>3.35</v>
      </c>
      <c r="L18" s="465"/>
      <c r="M18" s="465">
        <v>4.96</v>
      </c>
      <c r="N18" s="184">
        <v>4.26</v>
      </c>
      <c r="O18" s="184"/>
      <c r="P18" s="187"/>
      <c r="Q18" s="187"/>
    </row>
    <row r="19" spans="1:17" ht="12.75" customHeight="1">
      <c r="A19" s="100" t="s">
        <v>40</v>
      </c>
      <c r="B19" s="38" t="s">
        <v>10</v>
      </c>
      <c r="C19" s="38" t="s">
        <v>35</v>
      </c>
      <c r="D19" s="39">
        <v>39078</v>
      </c>
      <c r="E19" s="111">
        <v>4.9533379945634</v>
      </c>
      <c r="F19" s="72">
        <v>13472</v>
      </c>
      <c r="G19" s="297">
        <v>6.88892215679866</v>
      </c>
      <c r="H19" s="472">
        <v>9.109178365059334</v>
      </c>
      <c r="I19" s="472">
        <v>4.595678860966301</v>
      </c>
      <c r="J19" s="472">
        <v>5.0104654921281355</v>
      </c>
      <c r="K19" s="467">
        <v>-0.5361310449292223</v>
      </c>
      <c r="L19" s="467"/>
      <c r="M19" s="467">
        <v>-3.2311803114351445</v>
      </c>
      <c r="N19" s="198">
        <v>10.930883368007404</v>
      </c>
      <c r="O19" s="198"/>
      <c r="P19" s="187"/>
      <c r="Q19" s="187"/>
    </row>
    <row r="20" spans="1:17" ht="12.75" customHeight="1">
      <c r="A20" s="57" t="s">
        <v>47</v>
      </c>
      <c r="B20" s="58" t="s">
        <v>10</v>
      </c>
      <c r="C20" s="58"/>
      <c r="D20" s="59"/>
      <c r="E20" s="112">
        <f>SUM(E13:E19)</f>
        <v>19.434294224563402</v>
      </c>
      <c r="F20" s="60">
        <f>SUM(F13:F19)</f>
        <v>66163</v>
      </c>
      <c r="G20" s="473">
        <f>($E$13*G13+$E$14*G14+$E$15*G15+$E$16*G16+$E$17*G17+$E$18*G18+$E$19*G19)/$E$20</f>
        <v>2.640472904939697</v>
      </c>
      <c r="H20" s="473">
        <f>($E$13*H13+$E$14*H14+$E$15*H15+$E$16*H16+$E$17*H17+$E$18*H18+$E$19*H19)/$E$20</f>
        <v>5.652375658290114</v>
      </c>
      <c r="I20" s="473">
        <f>($E$13*I13+$E$14*I14+$E$15*I15+$E$16*I16+$E$17*I17+$E$18*I18+$E$19*I19)/$E$20</f>
        <v>3.6092540949037084</v>
      </c>
      <c r="J20" s="473">
        <f>($E$13*J13+$E$14*J14+$E$15*J15+$E$16*J16+$E$17*J17+$E$18*J18+$E$19*J19)/$E$20</f>
        <v>4.00168577362233</v>
      </c>
      <c r="K20" s="473">
        <f>($E$13*K13+$E$14*K14+$E$15*K15+$E$16*K16+$E$17*K17+$E$18*K18+$E$19*K19)/($E$20-E14-E15)</f>
        <v>2.446185387066927</v>
      </c>
      <c r="L20" s="473">
        <f>L13</f>
        <v>3.6212992236280384</v>
      </c>
      <c r="M20" s="473">
        <f>($E$13*M13+$E$14*M14+$E$15*M15+$E$16*M16+$E$17*M17+$E$18*M18+$E$19*M19)/$E$20</f>
        <v>2.9644662645034865</v>
      </c>
      <c r="N20" s="199">
        <f>E20-'2012'!E18</f>
        <v>1.1241644465066543</v>
      </c>
      <c r="O20" s="194">
        <f>N20/'2012'!E18</f>
        <v>0.061395766176047376</v>
      </c>
      <c r="P20" s="195">
        <f>F20-'2012'!F18</f>
        <v>-370</v>
      </c>
      <c r="Q20" s="196">
        <f>P20/'2012'!F18</f>
        <v>-0.005561150105962455</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2.957</v>
      </c>
      <c r="F22" s="40">
        <v>3894</v>
      </c>
      <c r="G22" s="295">
        <v>1.2706814069285166</v>
      </c>
      <c r="H22" s="472">
        <v>4.4661217586921875</v>
      </c>
      <c r="I22" s="467">
        <v>3.0446608686308885</v>
      </c>
      <c r="J22" s="472">
        <v>3.593673763904204</v>
      </c>
      <c r="K22" s="472">
        <v>3.2293235762414385</v>
      </c>
      <c r="L22" s="472"/>
      <c r="M22" s="466">
        <v>3.0592508992012934</v>
      </c>
      <c r="N22" s="186">
        <v>2.894383556586999</v>
      </c>
      <c r="O22" s="186"/>
      <c r="P22" s="187"/>
      <c r="Q22" s="187"/>
    </row>
    <row r="23" spans="1:17" ht="12.75" customHeight="1">
      <c r="A23" s="100" t="s">
        <v>44</v>
      </c>
      <c r="B23" s="13" t="s">
        <v>11</v>
      </c>
      <c r="C23" s="13" t="s">
        <v>21</v>
      </c>
      <c r="D23" s="39">
        <v>37606</v>
      </c>
      <c r="E23" s="104">
        <v>10.881289</v>
      </c>
      <c r="F23" s="40">
        <v>9304</v>
      </c>
      <c r="G23" s="295">
        <v>-0.05</v>
      </c>
      <c r="H23" s="465">
        <v>2.48</v>
      </c>
      <c r="I23" s="465">
        <v>2.45</v>
      </c>
      <c r="J23" s="465">
        <v>2.79</v>
      </c>
      <c r="K23" s="465">
        <v>2.87</v>
      </c>
      <c r="L23" s="46">
        <v>3.4</v>
      </c>
      <c r="M23" s="465">
        <v>3.19</v>
      </c>
      <c r="N23" s="184">
        <v>3.47</v>
      </c>
      <c r="O23" s="184"/>
      <c r="P23" s="187"/>
      <c r="Q23" s="187"/>
    </row>
    <row r="24" spans="1:17" ht="12.75" customHeight="1">
      <c r="A24" s="99" t="s">
        <v>16</v>
      </c>
      <c r="B24" s="38" t="s">
        <v>11</v>
      </c>
      <c r="C24" s="38" t="s">
        <v>26</v>
      </c>
      <c r="D24" s="39">
        <v>37834</v>
      </c>
      <c r="E24" s="111">
        <v>16.982047653659638</v>
      </c>
      <c r="F24" s="72">
        <v>32726</v>
      </c>
      <c r="G24" s="297">
        <v>3.337663373290267</v>
      </c>
      <c r="H24" s="472">
        <v>6.496608991312258</v>
      </c>
      <c r="I24" s="472">
        <v>5.179546102465982</v>
      </c>
      <c r="J24" s="472">
        <v>4.296471350152831</v>
      </c>
      <c r="K24" s="467">
        <v>2.035279315075589</v>
      </c>
      <c r="L24" s="467"/>
      <c r="M24" s="467">
        <v>3.4324526089555496</v>
      </c>
      <c r="N24" s="198">
        <v>7.959338799305304</v>
      </c>
      <c r="O24" s="198"/>
      <c r="P24" s="187"/>
      <c r="Q24" s="187"/>
    </row>
    <row r="25" spans="1:17" ht="12.75" customHeight="1">
      <c r="A25" s="97" t="s">
        <v>15</v>
      </c>
      <c r="B25" s="13" t="s">
        <v>11</v>
      </c>
      <c r="C25" s="13" t="s">
        <v>24</v>
      </c>
      <c r="D25" s="42">
        <v>40834</v>
      </c>
      <c r="E25" s="103">
        <v>0.89958912</v>
      </c>
      <c r="F25" s="43">
        <v>1735</v>
      </c>
      <c r="G25" s="294">
        <v>2.26</v>
      </c>
      <c r="H25" s="294">
        <v>1.92</v>
      </c>
      <c r="I25" s="294"/>
      <c r="J25" s="294"/>
      <c r="K25" s="294"/>
      <c r="L25" s="294"/>
      <c r="M25" s="467">
        <v>4.28</v>
      </c>
      <c r="N25" s="198">
        <v>2.93</v>
      </c>
      <c r="O25" s="198"/>
      <c r="P25" s="187"/>
      <c r="Q25" s="187"/>
    </row>
    <row r="26" spans="1:17" ht="13.5" customHeight="1">
      <c r="A26" s="100" t="s">
        <v>18</v>
      </c>
      <c r="B26" s="38" t="s">
        <v>11</v>
      </c>
      <c r="C26" s="38" t="s">
        <v>27</v>
      </c>
      <c r="D26" s="39">
        <v>0.04106382919626</v>
      </c>
      <c r="E26" s="103">
        <v>0.04088933701914008</v>
      </c>
      <c r="F26" s="43">
        <v>111</v>
      </c>
      <c r="G26" s="294">
        <v>0.30959266680328223</v>
      </c>
      <c r="H26" s="471">
        <v>5.125692305014784</v>
      </c>
      <c r="I26" s="471">
        <v>3.4293518608986995</v>
      </c>
      <c r="J26" s="471">
        <v>2.6678133844780128</v>
      </c>
      <c r="K26" s="471">
        <v>4.21714099971624</v>
      </c>
      <c r="L26" s="471"/>
      <c r="M26" s="471">
        <v>4.512974975717898</v>
      </c>
      <c r="N26" s="197">
        <v>7.607431162446221</v>
      </c>
      <c r="O26" s="197"/>
      <c r="P26" s="187"/>
      <c r="Q26" s="187"/>
    </row>
    <row r="27" spans="1:17" ht="12.75" customHeight="1">
      <c r="A27" s="57" t="s">
        <v>47</v>
      </c>
      <c r="B27" s="58" t="s">
        <v>11</v>
      </c>
      <c r="C27" s="58"/>
      <c r="D27" s="59"/>
      <c r="E27" s="114">
        <f>SUM(E22:E26)</f>
        <v>31.76081511067878</v>
      </c>
      <c r="F27" s="61">
        <f>SUM(F22:F26)</f>
        <v>47770</v>
      </c>
      <c r="G27" s="477">
        <f>($E$22*G22+$E$23*G23+$E$24*G24+$E$25*G25+$E$26*G26)/($E$27)</f>
        <v>1.950183871592241</v>
      </c>
      <c r="H27" s="477">
        <f>($E$22*H22+$E$23*H23+$E$24*H24+$E$25*H25+$E$26*H26)/($E$27)</f>
        <v>4.800079562736676</v>
      </c>
      <c r="I27" s="477">
        <f>($E$22*I22+$E$23*I23+$E$24*I24+$E$25*I25+$E$26*I26)/($E$27-$E$25)</f>
        <v>4.010266569977614</v>
      </c>
      <c r="J27" s="477">
        <f>($E$22*J22+$E$23*J23+$E$24*J24+$E$25*J25+$E$26*J26)/($E$27-$E$25)</f>
        <v>3.6958109180683567</v>
      </c>
      <c r="K27" s="477">
        <f>($E$22*K22+$E$23*K23+$E$24*K24+$E$25*K25+$E$26*K26)/($E$27-$E$25-$E$26)</f>
        <v>2.450137274950738</v>
      </c>
      <c r="L27" s="477">
        <f>L23</f>
        <v>3.4</v>
      </c>
      <c r="M27" s="477">
        <f>($E$22*M22+$E$23*M23+$E$24*M24+$E$25*M25+$E$26*M26)/($E$27)</f>
        <v>3.3400391083106444</v>
      </c>
      <c r="N27" s="200">
        <f>E27-'2012'!E24</f>
        <v>3.781172007505834</v>
      </c>
      <c r="O27" s="201">
        <f>N27/'2012'!E24</f>
        <v>0.13514010859834882</v>
      </c>
      <c r="P27" s="195">
        <f>F27-'2012'!F24</f>
        <v>2939</v>
      </c>
      <c r="Q27" s="196">
        <f>P27/'2012'!F24</f>
        <v>0.06555731525060784</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0.554</v>
      </c>
      <c r="F29" s="107">
        <v>693</v>
      </c>
      <c r="G29" s="293">
        <v>-1.2134127741967595</v>
      </c>
      <c r="H29" s="472">
        <v>3.317302227693686</v>
      </c>
      <c r="I29" s="472">
        <v>2.417394970614284</v>
      </c>
      <c r="J29" s="472">
        <v>3.6657346877317476</v>
      </c>
      <c r="K29" s="472">
        <v>4.129282987061611</v>
      </c>
      <c r="L29" s="472"/>
      <c r="M29" s="466">
        <v>4.981868407909706</v>
      </c>
      <c r="N29" s="186">
        <v>4.823332357652932</v>
      </c>
      <c r="O29" s="186"/>
      <c r="P29" s="187"/>
      <c r="Q29" s="187"/>
    </row>
    <row r="30" spans="1:17" ht="12.75" customHeight="1">
      <c r="A30" s="99" t="s">
        <v>17</v>
      </c>
      <c r="B30" s="38" t="s">
        <v>12</v>
      </c>
      <c r="C30" s="38" t="s">
        <v>26</v>
      </c>
      <c r="D30" s="39">
        <v>37816</v>
      </c>
      <c r="E30" s="111">
        <v>0.9292958757710301</v>
      </c>
      <c r="F30" s="72">
        <v>1075</v>
      </c>
      <c r="G30" s="297">
        <v>0.6020767747131783</v>
      </c>
      <c r="H30" s="467">
        <v>4.3280816419492</v>
      </c>
      <c r="I30" s="467">
        <v>1.3919001462638692</v>
      </c>
      <c r="J30" s="467">
        <v>3.5745359567663115</v>
      </c>
      <c r="K30" s="467">
        <v>0.3343045664493838</v>
      </c>
      <c r="L30" s="467">
        <v>2.497883764913955</v>
      </c>
      <c r="M30" s="467">
        <v>2.483418615528743</v>
      </c>
      <c r="N30" s="198">
        <v>5.705875308798269</v>
      </c>
      <c r="O30" s="198"/>
      <c r="P30" s="187"/>
      <c r="Q30" s="187"/>
    </row>
    <row r="31" spans="1:17" ht="12.75" customHeight="1">
      <c r="A31" s="57" t="s">
        <v>47</v>
      </c>
      <c r="B31" s="58" t="s">
        <v>12</v>
      </c>
      <c r="C31" s="62"/>
      <c r="D31" s="63"/>
      <c r="E31" s="114">
        <f>SUM(E29:E30)</f>
        <v>1.4832958757710302</v>
      </c>
      <c r="F31" s="61">
        <f>SUM(F29:F30)</f>
        <v>1768</v>
      </c>
      <c r="G31" s="473">
        <f>($E$29*G29+$E$30*G30)/$E$31</f>
        <v>-0.07599509653320519</v>
      </c>
      <c r="H31" s="473">
        <f>($E$29*H29+$E$30*H30)/$E$31</f>
        <v>3.9505630331237844</v>
      </c>
      <c r="I31" s="473">
        <f>($E$29*I29+$E$30*I30)/$E$31</f>
        <v>1.7749148515362168</v>
      </c>
      <c r="J31" s="473">
        <f>($E$29*J29+$E$30*J30)/$E$31</f>
        <v>3.608598005869353</v>
      </c>
      <c r="K31" s="473">
        <f>($E$29*K29+$E$30*K30)/$E$31</f>
        <v>1.75170083873816</v>
      </c>
      <c r="L31" s="473"/>
      <c r="M31" s="473">
        <f>($E$29*M29+$E$30*M30)/$E$31</f>
        <v>3.416571068514271</v>
      </c>
      <c r="N31" s="199">
        <f>E31-'2012'!E27</f>
        <v>0.16046005108914874</v>
      </c>
      <c r="O31" s="199">
        <f>N31/'2012'!E27</f>
        <v>0.12130004955659296</v>
      </c>
      <c r="P31" s="195">
        <f>F31-'2012'!F27</f>
        <v>57</v>
      </c>
      <c r="Q31" s="196">
        <f>P31/'2012'!F27</f>
        <v>0.03331385154880187</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52.678405211013214</v>
      </c>
      <c r="F33" s="61">
        <f>F31+F27+F20</f>
        <v>115701</v>
      </c>
      <c r="G33" s="481">
        <f>($E$20*G20+$E$27*G27+$E$31*G31)/$E$33</f>
        <v>2.147795344934511</v>
      </c>
      <c r="H33" s="481">
        <f>($E$20*H20+$E$27*H27+$E$31*H31)/$E$33</f>
        <v>5.090591180568617</v>
      </c>
      <c r="I33" s="481">
        <f>($E$20*I20+$E$27*I27+$E$31*I31)/$E$33</f>
        <v>3.7993816282511332</v>
      </c>
      <c r="J33" s="481">
        <f>($E$20*J20+$E$27*J27+$E$31*J31)/$E$33</f>
        <v>3.806199593702319</v>
      </c>
      <c r="K33" s="481">
        <f>($E$20*K20+$E$27*K27+$E$31*K31)/$E$33</f>
        <v>2.429013058438463</v>
      </c>
      <c r="L33" s="481">
        <f>($E$20*L20+$E$27*L27)/(E20+E27)</f>
        <v>3.4840079116833556</v>
      </c>
      <c r="M33" s="481">
        <f>($E$20*M20+$E$27*M27+$E$31*M31)/$E$33</f>
        <v>3.203636467046414</v>
      </c>
      <c r="N33" s="186"/>
      <c r="O33" s="186"/>
      <c r="P33" s="187"/>
      <c r="Q33" s="187"/>
      <c r="R33" s="31"/>
    </row>
    <row r="34" spans="1:18" s="30" customFormat="1" ht="26.25" customHeight="1">
      <c r="A34" s="537" t="s">
        <v>50</v>
      </c>
      <c r="B34" s="537"/>
      <c r="C34" s="537"/>
      <c r="D34" s="537"/>
      <c r="E34" s="116">
        <f>SUM(E10,E33)</f>
        <v>114.49091716962582</v>
      </c>
      <c r="F34" s="84">
        <f>SUM(F10,F33)</f>
        <v>201839</v>
      </c>
      <c r="G34" s="482"/>
      <c r="H34" s="595"/>
      <c r="I34" s="596"/>
      <c r="J34" s="596"/>
      <c r="K34" s="596"/>
      <c r="L34" s="596"/>
      <c r="M34" s="597"/>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37.554</v>
      </c>
      <c r="F37" s="35">
        <v>12030</v>
      </c>
      <c r="G37" s="299">
        <v>0.8</v>
      </c>
      <c r="H37" s="486">
        <v>3.98</v>
      </c>
      <c r="I37" s="486">
        <v>3.47</v>
      </c>
      <c r="J37" s="486">
        <v>3.91</v>
      </c>
      <c r="K37" s="486">
        <v>3.4</v>
      </c>
      <c r="L37" s="486">
        <v>4.82</v>
      </c>
      <c r="M37" s="487">
        <v>7.27</v>
      </c>
      <c r="N37" s="197">
        <v>4.64</v>
      </c>
      <c r="O37" s="197"/>
      <c r="P37" s="187"/>
      <c r="Q37" s="187"/>
    </row>
    <row r="38" spans="1:17" ht="31.5" customHeight="1">
      <c r="A38" s="550" t="s">
        <v>36</v>
      </c>
      <c r="B38" s="551"/>
      <c r="C38" s="551"/>
      <c r="D38" s="552"/>
      <c r="E38" s="288">
        <f>E34+E37</f>
        <v>152.04491716962582</v>
      </c>
      <c r="F38" s="289">
        <f>F34+F37</f>
        <v>213869</v>
      </c>
      <c r="G38" s="488"/>
      <c r="H38" s="489"/>
      <c r="I38" s="489"/>
      <c r="J38" s="489"/>
      <c r="K38" s="489"/>
      <c r="L38" s="489"/>
      <c r="M38" s="489"/>
      <c r="N38" s="204">
        <f>E38-'2012'!E32</f>
        <v>9.676807547187394</v>
      </c>
      <c r="O38" s="212">
        <f>N38/'2012'!E32</f>
        <v>0.06797033108643769</v>
      </c>
      <c r="P38" s="195">
        <f>F38-'2012'!F32</f>
        <v>6724</v>
      </c>
      <c r="Q38" s="203">
        <f>P38/'2012'!F32</f>
        <v>0.03246035385840836</v>
      </c>
    </row>
    <row r="39" spans="1:15" ht="41.25" customHeight="1">
      <c r="A39" s="553" t="s">
        <v>78</v>
      </c>
      <c r="B39" s="554"/>
      <c r="C39" s="554"/>
      <c r="D39" s="554"/>
      <c r="E39" s="554"/>
      <c r="F39" s="554"/>
      <c r="G39" s="554"/>
      <c r="H39" s="554"/>
      <c r="I39" s="554"/>
      <c r="J39" s="554"/>
      <c r="K39" s="554"/>
      <c r="L39" s="554"/>
      <c r="M39" s="555"/>
      <c r="N39" s="21"/>
      <c r="O39" s="21"/>
    </row>
    <row r="40" spans="1:17" s="5" customFormat="1" ht="24" customHeight="1">
      <c r="A40" s="547" t="s">
        <v>34</v>
      </c>
      <c r="B40" s="548"/>
      <c r="C40" s="548"/>
      <c r="D40" s="548"/>
      <c r="E40" s="548"/>
      <c r="F40" s="548"/>
      <c r="G40" s="548"/>
      <c r="H40" s="548"/>
      <c r="I40" s="548"/>
      <c r="J40" s="548"/>
      <c r="K40" s="548"/>
      <c r="L40" s="548"/>
      <c r="M40" s="549"/>
      <c r="N40" s="25"/>
      <c r="O40" s="25"/>
      <c r="P40" s="189"/>
      <c r="Q40" s="189"/>
    </row>
    <row r="41" spans="1:17" s="5" customFormat="1" ht="24" customHeight="1">
      <c r="A41" s="531" t="s">
        <v>88</v>
      </c>
      <c r="B41" s="532"/>
      <c r="C41" s="532"/>
      <c r="D41" s="532"/>
      <c r="E41" s="532"/>
      <c r="F41" s="532"/>
      <c r="G41" s="532"/>
      <c r="H41" s="532"/>
      <c r="I41" s="532"/>
      <c r="J41" s="532"/>
      <c r="K41" s="532"/>
      <c r="L41" s="532"/>
      <c r="M41" s="533"/>
      <c r="N41" s="25"/>
      <c r="O41" s="25"/>
      <c r="P41" s="189"/>
      <c r="Q41" s="189"/>
    </row>
    <row r="42" spans="2:15" ht="22.5" customHeight="1">
      <c r="B42" s="12"/>
      <c r="C42" s="12"/>
      <c r="D42" s="12"/>
      <c r="E42" s="545" t="s">
        <v>77</v>
      </c>
      <c r="F42" s="546"/>
      <c r="G42" s="490">
        <f>($E$10*G10+$E$20*G20+$E$27*G27+$E$31*G31+$E$37*G37)/$E$38</f>
        <v>1.088118469311441</v>
      </c>
      <c r="H42" s="490">
        <f>($E$10*H10+$E$20*H20+$E$27*H27+$E$31*H31+$E$37*H37)/$E$38</f>
        <v>4.131577026060149</v>
      </c>
      <c r="I42" s="490">
        <f>($E$10*I10+$E$20*I20+$E$27*I27+$E$31*I31+$E$37*I37)/$E$38</f>
        <v>3.4426116350256013</v>
      </c>
      <c r="J42" s="490">
        <f>($E$10*J10+$E$20*J20+$E$27*J27+$E$31*J31+$E$37*J37)/$E$38</f>
        <v>3.7266176244133473</v>
      </c>
      <c r="K42" s="490">
        <f>($E$10*K10+$E$20*K20+$E$27*K27+$E$31*K31+$E$37*K37)/$E$38</f>
        <v>3.1574702733494777</v>
      </c>
      <c r="L42" s="490">
        <f>($E$10*L10+$E$20*L20+$E$27*L27+$E$37*L37)/$E$38</f>
        <v>4.207940272854311</v>
      </c>
      <c r="M42" s="490">
        <f>($E$10*M10+$E$20*M20+$E$27*M27+$E$31*M31+$E$37*M37)/$E$38</f>
        <v>5.21361786837262</v>
      </c>
      <c r="N42" s="22"/>
      <c r="O42" s="22"/>
    </row>
    <row r="43" spans="2:15" ht="16.5" customHeight="1">
      <c r="B43" s="11"/>
      <c r="C43" s="11"/>
      <c r="D43" s="11"/>
      <c r="E43" s="26"/>
      <c r="F43" s="108" t="s">
        <v>76</v>
      </c>
      <c r="G43" s="491"/>
      <c r="H43" s="491">
        <f>H42-'2012'!G35</f>
        <v>-4.6932398426240285</v>
      </c>
      <c r="I43" s="491">
        <f>I42-'2012'!H35</f>
        <v>0.37659304288037543</v>
      </c>
      <c r="J43" s="491">
        <f>J42-'2012'!I35</f>
        <v>-0.9634721901208034</v>
      </c>
      <c r="K43" s="491">
        <f>K42-'2012'!J35</f>
        <v>0.7974889989049236</v>
      </c>
      <c r="L43" s="491"/>
      <c r="M43" s="491">
        <f>M42-'2012'!K35</f>
        <v>-0.03592234954316709</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1" t="s">
        <v>90</v>
      </c>
      <c r="E47" s="29">
        <f>E38-'2012'!E32</f>
        <v>9.676807547187394</v>
      </c>
      <c r="F47" s="303">
        <f>E47/'2012'!E32</f>
        <v>0.06797033108643769</v>
      </c>
      <c r="H47" s="7"/>
      <c r="I47" s="7"/>
      <c r="J47" s="7"/>
      <c r="K47" s="7"/>
      <c r="L47" s="7"/>
      <c r="M47" s="7"/>
      <c r="N47" s="177"/>
      <c r="O47" s="177"/>
      <c r="P47" s="182"/>
    </row>
    <row r="48" spans="1:15" ht="12.75">
      <c r="A48" s="1" t="s">
        <v>91</v>
      </c>
      <c r="E48" s="301">
        <f>F38-'2012'!F32</f>
        <v>6724</v>
      </c>
      <c r="F48" s="303">
        <f>E48/'2012'!F32</f>
        <v>0.03246035385840836</v>
      </c>
      <c r="H48" s="6"/>
      <c r="I48" s="6"/>
      <c r="J48" s="6"/>
      <c r="K48" s="6"/>
      <c r="L48" s="6"/>
      <c r="M48" s="6"/>
      <c r="N48" s="191"/>
      <c r="O48" s="191"/>
    </row>
  </sheetData>
  <sheetProtection/>
  <mergeCells count="20">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 ref="A41:M41"/>
    <mergeCell ref="A5:M5"/>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1">
      <pane ySplit="3" topLeftCell="A25" activePane="bottomLeft" state="frozen"/>
      <selection pane="topLeft" activeCell="A1" sqref="A1"/>
      <selection pane="bottomLeft" activeCell="A49" sqref="A49"/>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1" t="s">
        <v>93</v>
      </c>
      <c r="B1" s="511"/>
      <c r="C1" s="511"/>
      <c r="D1" s="511"/>
      <c r="E1" s="511"/>
      <c r="F1" s="511"/>
      <c r="G1" s="511"/>
      <c r="H1" s="511"/>
      <c r="I1" s="511"/>
      <c r="J1" s="511"/>
      <c r="K1" s="511"/>
      <c r="L1" s="511"/>
      <c r="M1" s="511"/>
      <c r="N1" s="19"/>
      <c r="O1" s="19"/>
      <c r="P1" s="178"/>
      <c r="Q1" s="178"/>
    </row>
    <row r="2" spans="1:15" ht="24" customHeight="1">
      <c r="A2" s="512" t="s">
        <v>0</v>
      </c>
      <c r="B2" s="516" t="s">
        <v>13</v>
      </c>
      <c r="C2" s="499" t="s">
        <v>20</v>
      </c>
      <c r="D2" s="515" t="s">
        <v>41</v>
      </c>
      <c r="E2" s="513" t="s">
        <v>1</v>
      </c>
      <c r="F2" s="514" t="s">
        <v>2</v>
      </c>
      <c r="G2" s="556" t="s">
        <v>3</v>
      </c>
      <c r="H2" s="557"/>
      <c r="I2" s="557"/>
      <c r="J2" s="557"/>
      <c r="K2" s="557"/>
      <c r="L2" s="557"/>
      <c r="M2" s="558"/>
      <c r="N2" s="25"/>
      <c r="O2" s="25"/>
    </row>
    <row r="3" spans="1:17" ht="42.75" customHeight="1">
      <c r="A3" s="512"/>
      <c r="B3" s="516"/>
      <c r="C3" s="499"/>
      <c r="D3" s="515"/>
      <c r="E3" s="513"/>
      <c r="F3" s="514"/>
      <c r="G3" s="292" t="s">
        <v>81</v>
      </c>
      <c r="H3" s="32" t="s">
        <v>4</v>
      </c>
      <c r="I3" s="32" t="s">
        <v>5</v>
      </c>
      <c r="J3" s="32" t="s">
        <v>6</v>
      </c>
      <c r="K3" s="32" t="s">
        <v>7</v>
      </c>
      <c r="L3" s="291" t="s">
        <v>82</v>
      </c>
      <c r="M3" s="33" t="s">
        <v>8</v>
      </c>
      <c r="N3" s="517" t="s">
        <v>73</v>
      </c>
      <c r="O3" s="518"/>
      <c r="P3" s="517" t="s">
        <v>74</v>
      </c>
      <c r="Q3" s="519"/>
    </row>
    <row r="4" spans="1:15" ht="26.25" customHeight="1">
      <c r="A4" s="522" t="s">
        <v>51</v>
      </c>
      <c r="B4" s="523"/>
      <c r="C4" s="523"/>
      <c r="D4" s="523"/>
      <c r="E4" s="523"/>
      <c r="F4" s="523"/>
      <c r="G4" s="523"/>
      <c r="H4" s="523"/>
      <c r="I4" s="523"/>
      <c r="J4" s="523"/>
      <c r="K4" s="523"/>
      <c r="L4" s="523"/>
      <c r="M4" s="524"/>
      <c r="N4" s="176"/>
      <c r="O4" s="176"/>
    </row>
    <row r="5" spans="1:15" ht="23.25" customHeight="1">
      <c r="A5" s="541" t="s">
        <v>46</v>
      </c>
      <c r="B5" s="541"/>
      <c r="C5" s="541"/>
      <c r="D5" s="541"/>
      <c r="E5" s="541"/>
      <c r="F5" s="541"/>
      <c r="G5" s="541"/>
      <c r="H5" s="541"/>
      <c r="I5" s="541"/>
      <c r="J5" s="541"/>
      <c r="K5" s="541"/>
      <c r="L5" s="541"/>
      <c r="M5" s="541"/>
      <c r="N5" s="25"/>
      <c r="O5" s="25"/>
    </row>
    <row r="6" spans="1:15" ht="12.75">
      <c r="A6" s="96" t="s">
        <v>30</v>
      </c>
      <c r="B6" s="38" t="s">
        <v>10</v>
      </c>
      <c r="C6" s="38" t="s">
        <v>29</v>
      </c>
      <c r="D6" s="39">
        <v>36433</v>
      </c>
      <c r="E6" s="102">
        <v>13.527</v>
      </c>
      <c r="F6" s="107">
        <v>26274</v>
      </c>
      <c r="G6" s="293">
        <v>1.631210555783528</v>
      </c>
      <c r="H6" s="466">
        <v>4.365055703506204</v>
      </c>
      <c r="I6" s="466">
        <v>4.212987504894228</v>
      </c>
      <c r="J6" s="466">
        <v>3.656782312016471</v>
      </c>
      <c r="K6" s="466">
        <v>3.4906808871131734</v>
      </c>
      <c r="L6" s="466">
        <v>3.816356405523602</v>
      </c>
      <c r="M6" s="466">
        <v>5.7831961782624175</v>
      </c>
      <c r="N6" s="180">
        <v>5.852925439338419</v>
      </c>
      <c r="O6" s="180"/>
    </row>
    <row r="7" spans="1:17" s="2" customFormat="1" ht="12.75" customHeight="1">
      <c r="A7" s="97" t="s">
        <v>37</v>
      </c>
      <c r="B7" s="38" t="s">
        <v>10</v>
      </c>
      <c r="C7" s="38" t="s">
        <v>23</v>
      </c>
      <c r="D7" s="42">
        <v>40834</v>
      </c>
      <c r="E7" s="103">
        <v>1.337</v>
      </c>
      <c r="F7" s="43">
        <v>2159</v>
      </c>
      <c r="G7" s="294">
        <v>-1.91</v>
      </c>
      <c r="H7" s="294">
        <v>-0.41</v>
      </c>
      <c r="I7" s="294"/>
      <c r="J7" s="294"/>
      <c r="K7" s="294"/>
      <c r="L7" s="294"/>
      <c r="M7" s="467">
        <v>3.8</v>
      </c>
      <c r="N7" s="181">
        <v>0.62</v>
      </c>
      <c r="O7" s="181"/>
      <c r="P7" s="182"/>
      <c r="Q7" s="182"/>
    </row>
    <row r="8" spans="1:17" s="2" customFormat="1" ht="12.75" customHeight="1">
      <c r="A8" s="97" t="s">
        <v>42</v>
      </c>
      <c r="B8" s="13" t="s">
        <v>10</v>
      </c>
      <c r="C8" s="13" t="s">
        <v>23</v>
      </c>
      <c r="D8" s="39">
        <v>36738</v>
      </c>
      <c r="E8" s="104">
        <v>39.1049148548603</v>
      </c>
      <c r="F8" s="40">
        <v>39565</v>
      </c>
      <c r="G8" s="295">
        <v>-1.46</v>
      </c>
      <c r="H8" s="465">
        <v>0.8</v>
      </c>
      <c r="I8" s="465">
        <v>3.4</v>
      </c>
      <c r="J8" s="465">
        <v>2.46</v>
      </c>
      <c r="K8" s="465">
        <v>3.74</v>
      </c>
      <c r="L8" s="465">
        <v>4.41</v>
      </c>
      <c r="M8" s="465">
        <v>4.62</v>
      </c>
      <c r="N8" s="183">
        <v>1.79</v>
      </c>
      <c r="O8" s="183"/>
      <c r="P8" s="182"/>
      <c r="Q8" s="182"/>
    </row>
    <row r="9" spans="1:15" ht="12.75" customHeight="1">
      <c r="A9" s="98" t="s">
        <v>14</v>
      </c>
      <c r="B9" s="48" t="s">
        <v>10</v>
      </c>
      <c r="C9" s="48" t="s">
        <v>23</v>
      </c>
      <c r="D9" s="49">
        <v>37816</v>
      </c>
      <c r="E9" s="105">
        <v>7.895327636183114</v>
      </c>
      <c r="F9" s="54">
        <v>18595</v>
      </c>
      <c r="G9" s="296">
        <v>-0.159052087133138</v>
      </c>
      <c r="H9" s="468">
        <v>2.1493324538611303</v>
      </c>
      <c r="I9" s="468">
        <v>4.603923945036703</v>
      </c>
      <c r="J9" s="468">
        <v>3.928231532311943</v>
      </c>
      <c r="K9" s="469">
        <v>3.6405398302941094</v>
      </c>
      <c r="L9" s="469">
        <v>2.6857705204267335</v>
      </c>
      <c r="M9" s="469">
        <v>2.6475499277363257</v>
      </c>
      <c r="N9" s="181">
        <v>3.251304156238133</v>
      </c>
      <c r="O9" s="181"/>
    </row>
    <row r="10" spans="1:17" s="30" customFormat="1" ht="23.25" customHeight="1">
      <c r="A10" s="68" t="s">
        <v>48</v>
      </c>
      <c r="B10" s="69" t="s">
        <v>10</v>
      </c>
      <c r="C10" s="69"/>
      <c r="D10" s="70"/>
      <c r="E10" s="106">
        <f>SUM(E6:E9)</f>
        <v>61.864242491043406</v>
      </c>
      <c r="F10" s="71">
        <f>SUM(F6:F9)</f>
        <v>86593</v>
      </c>
      <c r="G10" s="470">
        <f>($E$6*G6+$E$7*G7+$E$8*G8+$E$9*G9+$E$37*G37)/($E$10+$E$37)</f>
        <v>-0.24002627873776322</v>
      </c>
      <c r="H10" s="470">
        <f>($E$6*H6+$E$7*H7+$E$8*H8+$E$9*H9+$E$37*H37)/($E$10+$E$37)</f>
        <v>2.0630199513173535</v>
      </c>
      <c r="I10" s="470">
        <f>($E$6*I6+$E$7*I7+$E$8*I8+$E$9*I9+$E$37*I37)/($E$10+$E$37)</f>
        <v>3.9114866719970847</v>
      </c>
      <c r="J10" s="470">
        <f>($E$6*J6+$E$7*J7+$E$8*J8+$E$9*J9+$E$37*J37)/($E$10+$E$37)</f>
        <v>3.0423107799452027</v>
      </c>
      <c r="K10" s="470">
        <f>($E$6*K6+$E$7*K7+$E$8*K8+$E$9*K9+$E$37*K37)/($E$10+$E$37)</f>
        <v>3.462949316674493</v>
      </c>
      <c r="L10" s="470">
        <f>($E$6*L6+$E$37*L37+E8*L8)/($E$6+$E$37+E8)</f>
        <v>4.4498236249146155</v>
      </c>
      <c r="M10" s="470">
        <f>($E$6*M6+$E$7*M7+$E$8*M8+$E$9*M9+$E$37*M37)/($E$10+$E$37)</f>
        <v>5.568865004887621</v>
      </c>
      <c r="N10" s="193">
        <f>E10-'2012'!E9</f>
        <v>3.625741574516546</v>
      </c>
      <c r="O10" s="194">
        <f>N10/'2012'!E9</f>
        <v>0.06225678060830094</v>
      </c>
      <c r="P10" s="195">
        <f>F10-'2012'!F9</f>
        <v>4463</v>
      </c>
      <c r="Q10" s="196">
        <f>P10/'2012'!F9</f>
        <v>0.054340679410690367</v>
      </c>
    </row>
    <row r="11" spans="1:17" s="37" customFormat="1" ht="12" customHeight="1">
      <c r="A11" s="90"/>
      <c r="B11" s="64"/>
      <c r="C11" s="64"/>
      <c r="D11" s="65"/>
      <c r="E11" s="66"/>
      <c r="F11" s="67"/>
      <c r="N11" s="184"/>
      <c r="O11" s="184"/>
      <c r="P11" s="185"/>
      <c r="Q11" s="185"/>
    </row>
    <row r="12" spans="1:17" ht="21" customHeight="1">
      <c r="A12" s="542" t="s">
        <v>47</v>
      </c>
      <c r="B12" s="542"/>
      <c r="C12" s="542"/>
      <c r="D12" s="542"/>
      <c r="E12" s="542"/>
      <c r="F12" s="542"/>
      <c r="G12" s="542"/>
      <c r="H12" s="542"/>
      <c r="I12" s="542"/>
      <c r="J12" s="542"/>
      <c r="K12" s="542"/>
      <c r="L12" s="542"/>
      <c r="M12" s="542"/>
      <c r="N12" s="25"/>
      <c r="O12" s="25"/>
      <c r="P12" s="187"/>
      <c r="Q12" s="187"/>
    </row>
    <row r="13" spans="1:17" ht="12.75">
      <c r="A13" s="99" t="s">
        <v>31</v>
      </c>
      <c r="B13" s="38" t="s">
        <v>10</v>
      </c>
      <c r="C13" s="38" t="s">
        <v>21</v>
      </c>
      <c r="D13" s="39">
        <v>36606</v>
      </c>
      <c r="E13" s="102">
        <v>4.552</v>
      </c>
      <c r="F13" s="107">
        <v>20487</v>
      </c>
      <c r="G13" s="293">
        <v>2.2183623095588776</v>
      </c>
      <c r="H13" s="466">
        <v>5.44902102299929</v>
      </c>
      <c r="I13" s="466">
        <v>5.646859794935555</v>
      </c>
      <c r="J13" s="466">
        <v>4.178465663097963</v>
      </c>
      <c r="K13" s="466">
        <v>2.995144732161137</v>
      </c>
      <c r="L13" s="466">
        <v>3.550333581817511</v>
      </c>
      <c r="M13" s="466">
        <v>5.53491245081561</v>
      </c>
      <c r="N13" s="186">
        <v>5.596846156850899</v>
      </c>
      <c r="O13" s="186"/>
      <c r="P13" s="187"/>
      <c r="Q13" s="187"/>
    </row>
    <row r="14" spans="1:17" ht="12.75">
      <c r="A14" s="100" t="s">
        <v>33</v>
      </c>
      <c r="B14" s="38" t="s">
        <v>10</v>
      </c>
      <c r="C14" s="38" t="s">
        <v>22</v>
      </c>
      <c r="D14" s="39">
        <v>36091</v>
      </c>
      <c r="E14" s="103">
        <v>0.3331107250000003</v>
      </c>
      <c r="F14" s="43">
        <v>540</v>
      </c>
      <c r="G14" s="294">
        <v>2.5936979464662</v>
      </c>
      <c r="H14" s="471">
        <v>5.548444494661942</v>
      </c>
      <c r="I14" s="471">
        <v>5.487605504657189</v>
      </c>
      <c r="J14" s="471">
        <v>3.1264241829310313</v>
      </c>
      <c r="K14" s="471">
        <v>4.955853506066621</v>
      </c>
      <c r="L14" s="471"/>
      <c r="M14" s="471">
        <v>5.109890826113483</v>
      </c>
      <c r="N14" s="197">
        <v>7.101561928342881</v>
      </c>
      <c r="O14" s="197"/>
      <c r="P14" s="187"/>
      <c r="Q14" s="187"/>
    </row>
    <row r="15" spans="1:17" ht="12.75" customHeight="1">
      <c r="A15" s="99" t="s">
        <v>38</v>
      </c>
      <c r="B15" s="38" t="s">
        <v>10</v>
      </c>
      <c r="C15" s="38" t="s">
        <v>21</v>
      </c>
      <c r="D15" s="39">
        <v>39514</v>
      </c>
      <c r="E15" s="103">
        <v>0.44471550500000057</v>
      </c>
      <c r="F15" s="43">
        <v>1705</v>
      </c>
      <c r="G15" s="294">
        <v>1.112349799046486</v>
      </c>
      <c r="H15" s="471">
        <v>3.7683414153491634</v>
      </c>
      <c r="I15" s="471">
        <v>3.851157835991015</v>
      </c>
      <c r="J15" s="471">
        <v>2.3537623564971577</v>
      </c>
      <c r="K15" s="471">
        <v>5.195447260284491</v>
      </c>
      <c r="L15" s="471"/>
      <c r="M15" s="471">
        <v>5.274122601001796</v>
      </c>
      <c r="N15" s="197">
        <v>5.701457657148135</v>
      </c>
      <c r="O15" s="197"/>
      <c r="P15" s="187"/>
      <c r="Q15" s="187"/>
    </row>
    <row r="16" spans="1:17" ht="12.75">
      <c r="A16" s="97" t="s">
        <v>39</v>
      </c>
      <c r="B16" s="14" t="s">
        <v>10</v>
      </c>
      <c r="C16" s="14" t="s">
        <v>22</v>
      </c>
      <c r="D16" s="50">
        <v>38360</v>
      </c>
      <c r="E16" s="103">
        <v>0.324</v>
      </c>
      <c r="F16" s="43">
        <v>2077</v>
      </c>
      <c r="G16" s="294">
        <v>0.05</v>
      </c>
      <c r="H16" s="294">
        <v>0.7</v>
      </c>
      <c r="I16" s="294">
        <v>1.24</v>
      </c>
      <c r="J16" s="294">
        <v>1.42</v>
      </c>
      <c r="K16" s="294">
        <v>1.89</v>
      </c>
      <c r="L16" s="294"/>
      <c r="M16" s="294">
        <v>2.07</v>
      </c>
      <c r="N16" s="197">
        <v>2.02</v>
      </c>
      <c r="O16" s="197"/>
      <c r="P16" s="187"/>
      <c r="Q16" s="187"/>
    </row>
    <row r="17" spans="1:17" ht="12.75">
      <c r="A17" s="97" t="s">
        <v>19</v>
      </c>
      <c r="B17" s="13" t="s">
        <v>10</v>
      </c>
      <c r="C17" s="13" t="s">
        <v>21</v>
      </c>
      <c r="D17" s="50">
        <v>39182</v>
      </c>
      <c r="E17" s="103">
        <v>0.097</v>
      </c>
      <c r="F17" s="43">
        <v>281</v>
      </c>
      <c r="G17" s="294">
        <v>0.77</v>
      </c>
      <c r="H17" s="294">
        <v>1.11</v>
      </c>
      <c r="I17" s="294">
        <v>1.14</v>
      </c>
      <c r="J17" s="294">
        <v>0.59</v>
      </c>
      <c r="K17" s="294">
        <v>-0.04</v>
      </c>
      <c r="L17" s="294"/>
      <c r="M17" s="294">
        <v>-0.3</v>
      </c>
      <c r="N17" s="197">
        <v>2.93</v>
      </c>
      <c r="O17" s="197"/>
      <c r="P17" s="187"/>
      <c r="Q17" s="187"/>
    </row>
    <row r="18" spans="1:17" ht="12.75">
      <c r="A18" s="100" t="s">
        <v>43</v>
      </c>
      <c r="B18" s="13" t="s">
        <v>10</v>
      </c>
      <c r="C18" s="13" t="s">
        <v>21</v>
      </c>
      <c r="D18" s="42">
        <v>38245</v>
      </c>
      <c r="E18" s="104">
        <v>8.678400115695302</v>
      </c>
      <c r="F18" s="40">
        <v>27527</v>
      </c>
      <c r="G18" s="295">
        <v>-0.42</v>
      </c>
      <c r="H18" s="465">
        <v>1.95</v>
      </c>
      <c r="I18" s="465">
        <v>4.45</v>
      </c>
      <c r="J18" s="465">
        <v>2.75</v>
      </c>
      <c r="K18" s="465">
        <v>3.16</v>
      </c>
      <c r="L18" s="465"/>
      <c r="M18" s="465">
        <v>4.83</v>
      </c>
      <c r="N18" s="184">
        <v>2.96</v>
      </c>
      <c r="O18" s="184"/>
      <c r="P18" s="187"/>
      <c r="Q18" s="187"/>
    </row>
    <row r="19" spans="1:17" ht="12.75" customHeight="1">
      <c r="A19" s="100" t="s">
        <v>40</v>
      </c>
      <c r="B19" s="38" t="s">
        <v>10</v>
      </c>
      <c r="C19" s="38" t="s">
        <v>35</v>
      </c>
      <c r="D19" s="39">
        <v>39078</v>
      </c>
      <c r="E19" s="111">
        <v>4.8850235938408835</v>
      </c>
      <c r="F19" s="72">
        <v>13507</v>
      </c>
      <c r="G19" s="297">
        <v>4.426592197357171</v>
      </c>
      <c r="H19" s="472">
        <v>6.2884778557292575</v>
      </c>
      <c r="I19" s="472">
        <v>9.393482051781032</v>
      </c>
      <c r="J19" s="472">
        <v>4.815517615304099</v>
      </c>
      <c r="K19" s="467">
        <v>-0.7948280335934199</v>
      </c>
      <c r="L19" s="467"/>
      <c r="M19" s="467">
        <v>-3.52771097078709</v>
      </c>
      <c r="N19" s="198">
        <v>8.105020496576842</v>
      </c>
      <c r="O19" s="198"/>
      <c r="P19" s="187"/>
      <c r="Q19" s="187"/>
    </row>
    <row r="20" spans="1:17" ht="12.75" customHeight="1">
      <c r="A20" s="57" t="s">
        <v>47</v>
      </c>
      <c r="B20" s="58" t="s">
        <v>10</v>
      </c>
      <c r="C20" s="58"/>
      <c r="D20" s="59"/>
      <c r="E20" s="112">
        <f>SUM(E13:E19)</f>
        <v>19.314249939536186</v>
      </c>
      <c r="F20" s="60">
        <f>SUM(F13:F19)</f>
        <v>66124</v>
      </c>
      <c r="G20" s="473">
        <f>($E$13*G13+$E$14*G14+$E$15*G15+$E$16*G16+$E$17*G17+$E$18*G18+$E$19*G19)/$E$20</f>
        <v>1.5287480698113383</v>
      </c>
      <c r="H20" s="473">
        <f>($E$13*H13+$E$14*H14+$E$15*H15+$E$16*H16+$E$17*H17+$E$18*H18+$E$19*H19)/$E$20</f>
        <v>3.9506966659090907</v>
      </c>
      <c r="I20" s="473">
        <f>($E$13*I13+$E$14*I14+$E$15*I15+$E$16*I16+$E$17*I17+$E$18*I18+$E$19*I19)/$E$20</f>
        <v>5.9160339107345985</v>
      </c>
      <c r="J20" s="473">
        <f>($E$13*J13+$E$14*J14+$E$15*J15+$E$16*J16+$E$17*J17+$E$18*J18+$E$19*J19)/$E$20</f>
        <v>3.5732893299615016</v>
      </c>
      <c r="K20" s="473">
        <f>($E$13*K13+$E$14*K14+$E$15*K15+$E$16*K16+$E$17*K17+$E$18*K18+$E$19*K19)/($E$20-E14-E15)</f>
        <v>2.252037073053457</v>
      </c>
      <c r="L20" s="473">
        <f>L13</f>
        <v>3.550333581817511</v>
      </c>
      <c r="M20" s="473">
        <f>($E$13*M13+$E$14*M14+$E$15*M15+$E$16*M16+$E$17*M17+$E$18*M18+$E$19*M19)/$E$20</f>
        <v>2.8252645800326137</v>
      </c>
      <c r="N20" s="199">
        <f>E20-'2012'!E18</f>
        <v>1.0041201614794382</v>
      </c>
      <c r="O20" s="194">
        <f>N20/'2012'!E18</f>
        <v>0.054839598279789216</v>
      </c>
      <c r="P20" s="195">
        <f>F20-'2012'!F18</f>
        <v>-409</v>
      </c>
      <c r="Q20" s="196">
        <f>P20/'2012'!F18</f>
        <v>-0.00614732538740174</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2.923</v>
      </c>
      <c r="F22" s="40">
        <v>3899</v>
      </c>
      <c r="G22" s="295">
        <v>0.7402358820566075</v>
      </c>
      <c r="H22" s="472">
        <v>3.090811151798145</v>
      </c>
      <c r="I22" s="467">
        <v>4.249792922846463</v>
      </c>
      <c r="J22" s="472">
        <v>3.0560901357085557</v>
      </c>
      <c r="K22" s="472">
        <v>3.0768774868129567</v>
      </c>
      <c r="L22" s="472"/>
      <c r="M22" s="466">
        <v>2.9222521636514287</v>
      </c>
      <c r="N22" s="186">
        <v>3.0592508992012934</v>
      </c>
      <c r="O22" s="186"/>
      <c r="P22" s="187"/>
      <c r="Q22" s="187"/>
    </row>
    <row r="23" spans="1:17" ht="12.75" customHeight="1">
      <c r="A23" s="100" t="s">
        <v>44</v>
      </c>
      <c r="B23" s="13" t="s">
        <v>11</v>
      </c>
      <c r="C23" s="13" t="s">
        <v>21</v>
      </c>
      <c r="D23" s="39">
        <v>37606</v>
      </c>
      <c r="E23" s="104">
        <v>10.883096920103279</v>
      </c>
      <c r="F23" s="40">
        <v>9345</v>
      </c>
      <c r="G23" s="295">
        <v>-1.02</v>
      </c>
      <c r="H23" s="465">
        <v>1.11</v>
      </c>
      <c r="I23" s="465">
        <v>4.16</v>
      </c>
      <c r="J23" s="465">
        <v>2.21</v>
      </c>
      <c r="K23" s="465">
        <v>2.62</v>
      </c>
      <c r="L23" s="46">
        <v>3.31</v>
      </c>
      <c r="M23" s="465">
        <v>3.07</v>
      </c>
      <c r="N23" s="184">
        <v>2.1</v>
      </c>
      <c r="O23" s="184"/>
      <c r="P23" s="187"/>
      <c r="Q23" s="187"/>
    </row>
    <row r="24" spans="1:17" ht="12.75" customHeight="1">
      <c r="A24" s="99" t="s">
        <v>16</v>
      </c>
      <c r="B24" s="38" t="s">
        <v>11</v>
      </c>
      <c r="C24" s="38" t="s">
        <v>26</v>
      </c>
      <c r="D24" s="39">
        <v>37834</v>
      </c>
      <c r="E24" s="111">
        <v>16.949282154008863</v>
      </c>
      <c r="F24" s="72">
        <v>33037</v>
      </c>
      <c r="G24" s="297">
        <v>1.7586020441225259</v>
      </c>
      <c r="H24" s="472">
        <v>4.265561216628888</v>
      </c>
      <c r="I24" s="472">
        <v>6.665988859347438</v>
      </c>
      <c r="J24" s="472">
        <v>3.683633794978225</v>
      </c>
      <c r="K24" s="467">
        <v>1.7186557956348159</v>
      </c>
      <c r="L24" s="467">
        <v>3.2761688881895124</v>
      </c>
      <c r="M24" s="467">
        <v>3.2454474014214307</v>
      </c>
      <c r="N24" s="198">
        <v>5.724302582735263</v>
      </c>
      <c r="O24" s="198"/>
      <c r="P24" s="187"/>
      <c r="Q24" s="187"/>
    </row>
    <row r="25" spans="1:17" ht="12.75" customHeight="1">
      <c r="A25" s="97" t="s">
        <v>15</v>
      </c>
      <c r="B25" s="13" t="s">
        <v>11</v>
      </c>
      <c r="C25" s="13" t="s">
        <v>24</v>
      </c>
      <c r="D25" s="42">
        <v>40834</v>
      </c>
      <c r="E25" s="103">
        <v>0.912239592</v>
      </c>
      <c r="F25" s="43">
        <v>1780</v>
      </c>
      <c r="G25" s="294">
        <v>0.37</v>
      </c>
      <c r="H25" s="294">
        <v>0.19</v>
      </c>
      <c r="I25" s="294"/>
      <c r="J25" s="294"/>
      <c r="K25" s="294"/>
      <c r="L25" s="294"/>
      <c r="M25" s="467">
        <v>3.46</v>
      </c>
      <c r="N25" s="198">
        <v>1.18</v>
      </c>
      <c r="O25" s="198"/>
      <c r="P25" s="187"/>
      <c r="Q25" s="187"/>
    </row>
    <row r="26" spans="1:17" ht="13.5" customHeight="1">
      <c r="A26" s="100" t="s">
        <v>18</v>
      </c>
      <c r="B26" s="38" t="s">
        <v>11</v>
      </c>
      <c r="C26" s="38" t="s">
        <v>27</v>
      </c>
      <c r="D26" s="39">
        <v>0.04106382919626</v>
      </c>
      <c r="E26" s="103">
        <v>0.0408169341510601</v>
      </c>
      <c r="F26" s="43">
        <v>111</v>
      </c>
      <c r="G26" s="294">
        <v>-0.12956985204490845</v>
      </c>
      <c r="H26" s="471">
        <v>4.086027315238394</v>
      </c>
      <c r="I26" s="471">
        <v>4.589426917878847</v>
      </c>
      <c r="J26" s="471">
        <v>2.545333367524605</v>
      </c>
      <c r="K26" s="471">
        <v>3.920114142527109</v>
      </c>
      <c r="L26" s="471"/>
      <c r="M26" s="471">
        <v>4.348702397858184</v>
      </c>
      <c r="N26" s="197">
        <v>6.540021200342272</v>
      </c>
      <c r="O26" s="197"/>
      <c r="P26" s="187"/>
      <c r="Q26" s="187"/>
    </row>
    <row r="27" spans="1:17" ht="12.75" customHeight="1">
      <c r="A27" s="57" t="s">
        <v>47</v>
      </c>
      <c r="B27" s="58" t="s">
        <v>11</v>
      </c>
      <c r="C27" s="58"/>
      <c r="D27" s="59"/>
      <c r="E27" s="114">
        <f>SUM(E22:E26)</f>
        <v>31.7084356002632</v>
      </c>
      <c r="F27" s="61">
        <f>SUM(F22:F26)</f>
        <v>48172</v>
      </c>
      <c r="G27" s="477">
        <f>($E$22*G22+$E$23*G23+$E$24*G24+$E$25*G25+$E$26*G26)/($E$27)</f>
        <v>0.6686622178213257</v>
      </c>
      <c r="H27" s="477">
        <f>($E$22*H22+$E$23*H23+$E$24*H24+$E$25*H25+$E$26*H26)/($E$27)</f>
        <v>2.9567205710214313</v>
      </c>
      <c r="I27" s="477">
        <f>($E$22*I22+$E$23*I23+$E$24*I24+$E$25*I25+$E$26*I26)/($E$27-$E$25)</f>
        <v>5.548311233118552</v>
      </c>
      <c r="J27" s="477">
        <f>($E$22*J22+$E$23*J23+$E$24*J24+$E$25*J25+$E$26*J26)/($E$27-$E$25)</f>
        <v>3.101793380002411</v>
      </c>
      <c r="K27" s="477">
        <f>($E$22*K22+$E$23*K23+$E$24*K24+$E$25*K25+$E$26*K26)/($E$27-$E$25-$E$26)</f>
        <v>2.1718937591475758</v>
      </c>
      <c r="L27" s="477">
        <f>L23</f>
        <v>3.31</v>
      </c>
      <c r="M27" s="477">
        <f>($E$22*M22+$E$23*M23+$E$24*M24+$E$25*M25+$E$26*M26)/($E$27)</f>
        <v>3.1630290845588203</v>
      </c>
      <c r="N27" s="200">
        <f>E27-'2012'!E24</f>
        <v>3.7287924970902537</v>
      </c>
      <c r="O27" s="201">
        <f>N27/'2012'!E24</f>
        <v>0.13326805075177678</v>
      </c>
      <c r="P27" s="195">
        <f>F27-'2012'!F24</f>
        <v>3341</v>
      </c>
      <c r="Q27" s="196">
        <f>P27/'2012'!F24</f>
        <v>0.07452432468604314</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0.545</v>
      </c>
      <c r="F29" s="107">
        <v>689</v>
      </c>
      <c r="G29" s="293">
        <v>-2.4629726488755423</v>
      </c>
      <c r="H29" s="472">
        <v>0.9807610352971841</v>
      </c>
      <c r="I29" s="472">
        <v>3.2927327916505655</v>
      </c>
      <c r="J29" s="472">
        <v>3.122010538660347</v>
      </c>
      <c r="K29" s="472">
        <v>3.8754559269308597</v>
      </c>
      <c r="L29" s="472"/>
      <c r="M29" s="466">
        <v>4.746532279538096</v>
      </c>
      <c r="N29" s="186">
        <v>4.981868407909706</v>
      </c>
      <c r="O29" s="186"/>
      <c r="P29" s="187"/>
      <c r="Q29" s="187"/>
    </row>
    <row r="30" spans="1:17" ht="12.75" customHeight="1">
      <c r="A30" s="99" t="s">
        <v>17</v>
      </c>
      <c r="B30" s="38" t="s">
        <v>12</v>
      </c>
      <c r="C30" s="38" t="s">
        <v>26</v>
      </c>
      <c r="D30" s="39">
        <v>37816</v>
      </c>
      <c r="E30" s="111">
        <v>0.9192169295626339</v>
      </c>
      <c r="F30" s="72">
        <v>1078</v>
      </c>
      <c r="G30" s="297">
        <v>-1.1976974815927854</v>
      </c>
      <c r="H30" s="467">
        <v>1.610204692282391</v>
      </c>
      <c r="I30" s="467">
        <v>1.9942928217690392</v>
      </c>
      <c r="J30" s="467">
        <v>3.3184901909615983</v>
      </c>
      <c r="K30" s="467">
        <v>0.29299434142553427</v>
      </c>
      <c r="L30" s="467">
        <v>2.3130215737589443</v>
      </c>
      <c r="M30" s="467">
        <v>2.280164199021373</v>
      </c>
      <c r="N30" s="198">
        <v>2.995475356715782</v>
      </c>
      <c r="O30" s="198"/>
      <c r="P30" s="187"/>
      <c r="Q30" s="187"/>
    </row>
    <row r="31" spans="1:17" ht="12.75" customHeight="1">
      <c r="A31" s="57" t="s">
        <v>47</v>
      </c>
      <c r="B31" s="58" t="s">
        <v>12</v>
      </c>
      <c r="C31" s="62"/>
      <c r="D31" s="63"/>
      <c r="E31" s="114">
        <f>SUM(E29:E30)</f>
        <v>1.464216929562634</v>
      </c>
      <c r="F31" s="61">
        <f>SUM(F29:F30)</f>
        <v>1767</v>
      </c>
      <c r="G31" s="473">
        <f>($E$29*G29+$E$30*G30)/$E$31</f>
        <v>-1.6686488496903258</v>
      </c>
      <c r="H31" s="473">
        <f>($E$29*H29+$E$30*H30)/$E$31</f>
        <v>1.3759178279996462</v>
      </c>
      <c r="I31" s="473">
        <f>($E$29*I29+$E$30*I30)/$E$31</f>
        <v>2.4775885474896873</v>
      </c>
      <c r="J31" s="473">
        <f>($E$29*J29+$E$30*J30)/$E$31</f>
        <v>3.2453579874320515</v>
      </c>
      <c r="K31" s="473">
        <f>($E$29*K29+$E$30*K30)/$E$31</f>
        <v>1.6264317062589013</v>
      </c>
      <c r="L31" s="473"/>
      <c r="M31" s="473">
        <f>($E$29*M29+$E$30*M30)/$E$31</f>
        <v>3.1981774911386287</v>
      </c>
      <c r="N31" s="199">
        <f>E31-'2012'!E27</f>
        <v>0.1413811048807525</v>
      </c>
      <c r="O31" s="199">
        <f>N31/'2012'!E27</f>
        <v>0.10687728759897484</v>
      </c>
      <c r="P31" s="195">
        <f>F31-'2012'!F27</f>
        <v>56</v>
      </c>
      <c r="Q31" s="196">
        <f>P31/'2012'!F27</f>
        <v>0.03272939801285798</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52.48690246936202</v>
      </c>
      <c r="F33" s="61">
        <f>F31+F27+F20</f>
        <v>116063</v>
      </c>
      <c r="G33" s="481">
        <f>($E$20*G20+$E$27*G27+$E$31*G31)/$E$33</f>
        <v>0.9199550558353132</v>
      </c>
      <c r="H33" s="481">
        <f>($E$20*H20+$E$27*H27+$E$31*H31)/$E$33</f>
        <v>3.278386811505103</v>
      </c>
      <c r="I33" s="481">
        <f>($E$20*I20+$E$27*I27+$E$31*I31)/$E$33</f>
        <v>5.597963307045817</v>
      </c>
      <c r="J33" s="481">
        <f>($E$20*J20+$E$27*J27+$E$31*J31)/$E$33</f>
        <v>3.279300527754402</v>
      </c>
      <c r="K33" s="481">
        <f>($E$20*K20+$E$27*K27+$E$31*K31)/$E$33</f>
        <v>2.186168429365058</v>
      </c>
      <c r="L33" s="481">
        <f>($E$20*L20+$E$27*L27)/(E20+E27)</f>
        <v>3.400976451336858</v>
      </c>
      <c r="M33" s="481">
        <f>($E$20*M20+$E$27*M27+$E$31*M31)/$E$33</f>
        <v>3.039718261007374</v>
      </c>
      <c r="N33" s="186"/>
      <c r="O33" s="186"/>
      <c r="P33" s="187"/>
      <c r="Q33" s="187"/>
      <c r="R33" s="31"/>
    </row>
    <row r="34" spans="1:18" s="30" customFormat="1" ht="26.25" customHeight="1">
      <c r="A34" s="537" t="s">
        <v>50</v>
      </c>
      <c r="B34" s="537"/>
      <c r="C34" s="537"/>
      <c r="D34" s="537"/>
      <c r="E34" s="116">
        <f>SUM(E10,E33)</f>
        <v>114.35114496040543</v>
      </c>
      <c r="F34" s="84">
        <f>SUM(F10,F33)</f>
        <v>202656</v>
      </c>
      <c r="G34" s="482"/>
      <c r="H34" s="595"/>
      <c r="I34" s="596"/>
      <c r="J34" s="596"/>
      <c r="K34" s="596"/>
      <c r="L34" s="596"/>
      <c r="M34" s="597"/>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37.48</v>
      </c>
      <c r="F37" s="35">
        <v>12042</v>
      </c>
      <c r="G37" s="486">
        <v>0.4</v>
      </c>
      <c r="H37" s="486">
        <v>2.62</v>
      </c>
      <c r="I37" s="486">
        <v>4.33</v>
      </c>
      <c r="J37" s="486">
        <v>3.35</v>
      </c>
      <c r="K37" s="486">
        <v>3.25</v>
      </c>
      <c r="L37" s="486">
        <v>4.72</v>
      </c>
      <c r="M37" s="487">
        <v>7.16</v>
      </c>
      <c r="N37" s="197">
        <v>3.23</v>
      </c>
      <c r="O37" s="197"/>
      <c r="P37" s="187"/>
      <c r="Q37" s="187"/>
    </row>
    <row r="38" spans="1:17" ht="31.5" customHeight="1">
      <c r="A38" s="550" t="s">
        <v>36</v>
      </c>
      <c r="B38" s="551"/>
      <c r="C38" s="551"/>
      <c r="D38" s="552"/>
      <c r="E38" s="288">
        <f>E34+E37</f>
        <v>151.83114496040542</v>
      </c>
      <c r="F38" s="289">
        <f>F34+F37</f>
        <v>214698</v>
      </c>
      <c r="G38" s="488"/>
      <c r="H38" s="489"/>
      <c r="I38" s="489"/>
      <c r="J38" s="489"/>
      <c r="K38" s="489"/>
      <c r="L38" s="489"/>
      <c r="M38" s="489"/>
      <c r="N38" s="204">
        <f>E38-'2012'!E32</f>
        <v>9.463035337967</v>
      </c>
      <c r="O38" s="212">
        <f>N38/'2012'!E32</f>
        <v>0.06646878548196684</v>
      </c>
      <c r="P38" s="195">
        <f>F38-'2012'!F32</f>
        <v>7553</v>
      </c>
      <c r="Q38" s="203">
        <f>P38/'2012'!F32</f>
        <v>0.036462381423640444</v>
      </c>
    </row>
    <row r="39" spans="1:15" ht="41.25" customHeight="1">
      <c r="A39" s="553" t="s">
        <v>78</v>
      </c>
      <c r="B39" s="554"/>
      <c r="C39" s="554"/>
      <c r="D39" s="554"/>
      <c r="E39" s="554"/>
      <c r="F39" s="554"/>
      <c r="G39" s="554"/>
      <c r="H39" s="554"/>
      <c r="I39" s="554"/>
      <c r="J39" s="554"/>
      <c r="K39" s="554"/>
      <c r="L39" s="554"/>
      <c r="M39" s="555"/>
      <c r="N39" s="21"/>
      <c r="O39" s="21"/>
    </row>
    <row r="40" spans="1:17" s="5" customFormat="1" ht="24" customHeight="1">
      <c r="A40" s="547" t="s">
        <v>34</v>
      </c>
      <c r="B40" s="548"/>
      <c r="C40" s="548"/>
      <c r="D40" s="548"/>
      <c r="E40" s="548"/>
      <c r="F40" s="548"/>
      <c r="G40" s="548"/>
      <c r="H40" s="548"/>
      <c r="I40" s="548"/>
      <c r="J40" s="548"/>
      <c r="K40" s="548"/>
      <c r="L40" s="548"/>
      <c r="M40" s="549"/>
      <c r="N40" s="25"/>
      <c r="O40" s="25"/>
      <c r="P40" s="189"/>
      <c r="Q40" s="189"/>
    </row>
    <row r="41" spans="1:17" s="5" customFormat="1" ht="24" customHeight="1">
      <c r="A41" s="531" t="s">
        <v>88</v>
      </c>
      <c r="B41" s="532"/>
      <c r="C41" s="532"/>
      <c r="D41" s="532"/>
      <c r="E41" s="532"/>
      <c r="F41" s="532"/>
      <c r="G41" s="532"/>
      <c r="H41" s="532"/>
      <c r="I41" s="532"/>
      <c r="J41" s="532"/>
      <c r="K41" s="532"/>
      <c r="L41" s="532"/>
      <c r="M41" s="533"/>
      <c r="N41" s="25"/>
      <c r="O41" s="25"/>
      <c r="P41" s="189"/>
      <c r="Q41" s="189"/>
    </row>
    <row r="42" spans="2:15" ht="22.5" customHeight="1">
      <c r="B42" s="12"/>
      <c r="C42" s="12"/>
      <c r="D42" s="12"/>
      <c r="E42" s="545" t="s">
        <v>77</v>
      </c>
      <c r="F42" s="546"/>
      <c r="G42" s="490">
        <f>($E$10*G10+$E$20*G20+$E$27*G27+$E$31*G31+$E$37*G37)/$E$38</f>
        <v>0.31896319686186936</v>
      </c>
      <c r="H42" s="490">
        <f>($E$10*H10+$E$20*H20+$E$27*H27+$E$31*H31+$E$37*H37)/$E$38</f>
        <v>2.620655567526887</v>
      </c>
      <c r="I42" s="490">
        <f>($E$10*I10+$E$20*I20+$E$27*I27+$E$31*I31+$E$37*I37)/$E$38</f>
        <v>4.597800499251594</v>
      </c>
      <c r="J42" s="490">
        <f>($E$10*J10+$E$20*J20+$E$27*J27+$E$31*J31+$E$37*J37)/$E$38</f>
        <v>3.200190441284812</v>
      </c>
      <c r="K42" s="490">
        <f>($E$10*K10+$E$20*K20+$E$27*K27+$E$31*K31+$E$37*K37)/$E$38</f>
        <v>2.9690084041201343</v>
      </c>
      <c r="L42" s="490">
        <f>($E$10*L10+$E$20*L20+$E$27*L27+$E$37*L37)/$E$38</f>
        <v>4.121140757662663</v>
      </c>
      <c r="M42" s="490">
        <f>($E$10*M10+$E$20*M20+$E$27*M27+$E$31*M31+$E$37*M37)/$E$38</f>
        <v>5.087334427752073</v>
      </c>
      <c r="N42" s="22"/>
      <c r="O42" s="22"/>
    </row>
    <row r="43" spans="2:15" ht="16.5" customHeight="1">
      <c r="B43" s="11"/>
      <c r="C43" s="11"/>
      <c r="D43" s="11"/>
      <c r="E43" s="26"/>
      <c r="F43" s="108" t="s">
        <v>76</v>
      </c>
      <c r="G43" s="491"/>
      <c r="H43" s="491">
        <f>H42-'2012'!G35</f>
        <v>-6.20416130115729</v>
      </c>
      <c r="I43" s="491">
        <f>I42-'2012'!H35</f>
        <v>1.5317819071063683</v>
      </c>
      <c r="J43" s="491">
        <f>J42-'2012'!I35</f>
        <v>-1.4898993732493389</v>
      </c>
      <c r="K43" s="491">
        <f>K42-'2012'!J35</f>
        <v>0.6090271296755803</v>
      </c>
      <c r="L43" s="491"/>
      <c r="M43" s="491">
        <f>M42-'2012'!K35</f>
        <v>-0.16220579016371417</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492" t="s">
        <v>94</v>
      </c>
      <c r="E47" s="29">
        <f>E38-'2012'!E32</f>
        <v>9.463035337967</v>
      </c>
      <c r="F47" s="303">
        <f>E47/'2012'!E32</f>
        <v>0.06646878548196684</v>
      </c>
      <c r="H47" s="7"/>
      <c r="I47" s="7"/>
      <c r="J47" s="7"/>
      <c r="K47" s="7"/>
      <c r="L47" s="7"/>
      <c r="M47" s="7"/>
      <c r="N47" s="177"/>
      <c r="O47" s="177"/>
      <c r="P47" s="182"/>
    </row>
    <row r="48" spans="1:15" ht="12.75">
      <c r="A48" s="492" t="s">
        <v>95</v>
      </c>
      <c r="E48" s="301">
        <f>F38-'2012'!F32</f>
        <v>7553</v>
      </c>
      <c r="F48" s="303">
        <f>E48/'2012'!F32</f>
        <v>0.036462381423640444</v>
      </c>
      <c r="H48" s="6"/>
      <c r="I48" s="6"/>
      <c r="J48" s="6"/>
      <c r="K48" s="6"/>
      <c r="L48" s="6"/>
      <c r="M48" s="6"/>
      <c r="N48" s="191"/>
      <c r="O48" s="191"/>
    </row>
  </sheetData>
  <sheetProtection/>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1:M41"/>
    <mergeCell ref="E42:F4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2013-07-10T14:06:35Z</cp:lastPrinted>
  <dcterms:created xsi:type="dcterms:W3CDTF">2007-05-09T12:50:46Z</dcterms:created>
  <dcterms:modified xsi:type="dcterms:W3CDTF">2013-09-11T12:00:16Z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