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730" windowHeight="11760" activeTab="3"/>
  </bookViews>
  <sheets>
    <sheet name="2012" sheetId="1" r:id="rId1"/>
    <sheet name="JAN-2013" sheetId="2" r:id="rId2"/>
    <sheet name="FEB-2013" sheetId="3" r:id="rId3"/>
    <sheet name="MAR-2013" sheetId="4" r:id="rId4"/>
  </sheets>
  <definedNames/>
  <calcPr fullCalcOnLoad="1"/>
</workbook>
</file>

<file path=xl/sharedStrings.xml><?xml version="1.0" encoding="utf-8"?>
<sst xmlns="http://schemas.openxmlformats.org/spreadsheetml/2006/main" count="355" uniqueCount="81">
  <si>
    <t>Nosaukums</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</si>
  <si>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</si>
  <si>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</si>
  <si>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</si>
  <si>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</si>
  <si>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</si>
  <si>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</si>
  <si>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</si>
  <si>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</si>
  <si>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</si>
  <si>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</si>
  <si>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</si>
  <si>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</si>
  <si>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</si>
  <si>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</si>
  <si>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</si>
  <si>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</si>
  <si>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</si>
  <si>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</si>
  <si>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GE Money plāns "Tvists"</t>
  </si>
  <si>
    <t>Plānā pieļaujamie max ieguldījumi akcijās</t>
  </si>
  <si>
    <t>līdz 50%</t>
  </si>
  <si>
    <t>līdz 30%</t>
  </si>
  <si>
    <t>līdz 25%</t>
  </si>
  <si>
    <t>līdz 75%</t>
  </si>
  <si>
    <t>līdz 40%</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</si>
  <si>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</si>
  <si>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</si>
  <si>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</si>
  <si>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</si>
  <si>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</si>
  <si>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</si>
  <si>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</si>
  <si>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</si>
  <si>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</si>
  <si>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</si>
  <si>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</si>
  <si>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</si>
  <si>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</si>
  <si>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GE Money plāns "Rumba"</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</si>
  <si>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</si>
  <si>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</si>
  <si>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</si>
  <si>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</si>
  <si>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</si>
  <si>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</si>
  <si>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</si>
  <si>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</si>
  <si>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</si>
  <si>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</si>
  <si>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</si>
  <si>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</si>
  <si>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Pārskats par privāto pensiju fondu (PENSIJU 3.LĪMENIS) pensiju plāniem  31.01.2013</t>
  </si>
  <si>
    <t>Citadele Aktīvais EUR</t>
  </si>
  <si>
    <t>Aktīvi</t>
  </si>
  <si>
    <t>Dalībnieki</t>
  </si>
  <si>
    <t>Pārskats par privāto pensiju fondu 3.līmeņa pensiju plāniem  31.12.2012</t>
  </si>
  <si>
    <t xml:space="preserve">Darbības sākums </t>
  </si>
  <si>
    <t xml:space="preserve">Sabalansētie plāni </t>
  </si>
  <si>
    <t xml:space="preserve"> Nordea sabalansētais pensiju plāns</t>
  </si>
  <si>
    <t>Plāns "SEB - Sabalansētais"</t>
  </si>
  <si>
    <t>Kopā sabalansētie plāni</t>
  </si>
  <si>
    <t>Aktīvie plāni</t>
  </si>
  <si>
    <t xml:space="preserve"> Finasta plāns "Saule - Sabalansētais" </t>
  </si>
  <si>
    <t xml:space="preserve"> GE Money plāns "Rumba"</t>
  </si>
  <si>
    <t>Plāns "SEB Aktīvais"</t>
  </si>
  <si>
    <t xml:space="preserve"> Swedbank pensiju plāns Dinamika+100</t>
  </si>
  <si>
    <t>Citadele Aktīvai EUR</t>
  </si>
  <si>
    <t>Plāns "SEB Eiropensija"</t>
  </si>
  <si>
    <t>Kopā aktīvie plāni</t>
  </si>
  <si>
    <t>Kopā atklāto pensiju fondu plāni</t>
  </si>
  <si>
    <t xml:space="preserve">Plāns "Pirmais Pensiju Plāns ( tikai "Pirmā Slēgtā Pensiju Fonda" akcionāru uzņēmumu darbiniekiem)  </t>
  </si>
  <si>
    <t>Kopā visi 3.līmeņa pensiju plāni</t>
  </si>
  <si>
    <t>Neto aktīvu pieaugums 2013</t>
  </si>
  <si>
    <t>Dalībnieku pieaugums 2013</t>
  </si>
  <si>
    <t>Total</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</si>
  <si>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</si>
  <si>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</si>
  <si>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</si>
  <si>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28.02.2013</t>
  </si>
  <si>
    <t>Pārskats par privāto pensiju fondu (PENSIJU 3.LĪMENIS) pensiju plāniem  31.03.2013</t>
  </si>
</sst>
</file>

<file path=xl/styles.xml><?xml version="1.0" encoding="utf-8"?>
<styleSheet xmlns="http://schemas.openxmlformats.org/spreadsheetml/2006/main">
  <numFmts count="5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 numFmtId="207" formatCode="0.00000000"/>
    <numFmt numFmtId="208" formatCode="#,##0.0"/>
  </numFmts>
  <fonts count="63">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9"/>
      <color indexed="10"/>
      <name val="Arial"/>
      <family val="2"/>
    </font>
    <font>
      <b/>
      <sz val="9"/>
      <color indexed="10"/>
      <name val="Arial"/>
      <family val="2"/>
    </font>
    <font>
      <b/>
      <sz val="8"/>
      <color indexed="21"/>
      <name val="Arial"/>
      <family val="2"/>
    </font>
    <font>
      <sz val="9"/>
      <color indexed="30"/>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9"/>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thin"/>
      <bottom style="double"/>
    </border>
    <border>
      <left style="thin"/>
      <right>
        <color indexed="63"/>
      </right>
      <top style="thin"/>
      <bottom style="double"/>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39">
    <xf numFmtId="0" fontId="0" fillId="0" borderId="0" xfId="0" applyAlignment="1">
      <alignment/>
    </xf>
    <xf numFmtId="0" fontId="0" fillId="0" borderId="0" xfId="0" applyFont="1" applyAlignment="1">
      <alignment/>
    </xf>
    <xf numFmtId="0" fontId="0" fillId="0" borderId="0" xfId="0" applyFont="1" applyBorder="1" applyAlignment="1">
      <alignment/>
    </xf>
    <xf numFmtId="0" fontId="5" fillId="0" borderId="0" xfId="0" applyFont="1" applyFill="1" applyBorder="1" applyAlignment="1">
      <alignment horizontal="right"/>
    </xf>
    <xf numFmtId="0" fontId="7" fillId="0" borderId="0" xfId="0" applyFont="1" applyAlignment="1">
      <alignment/>
    </xf>
    <xf numFmtId="0" fontId="8"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10" fontId="11" fillId="0" borderId="0" xfId="0" applyNumberFormat="1" applyFont="1" applyBorder="1" applyAlignment="1">
      <alignment/>
    </xf>
    <xf numFmtId="0" fontId="10" fillId="0" borderId="0" xfId="0" applyFont="1" applyAlignment="1">
      <alignment horizontal="center"/>
    </xf>
    <xf numFmtId="0" fontId="10" fillId="0" borderId="0" xfId="0" applyNumberFormat="1" applyFont="1" applyBorder="1" applyAlignment="1">
      <alignment horizontal="center" wrapText="1"/>
    </xf>
    <xf numFmtId="0" fontId="4" fillId="0" borderId="10" xfId="0" applyFont="1" applyFill="1" applyBorder="1" applyAlignment="1">
      <alignment horizontal="center" wrapText="1"/>
    </xf>
    <xf numFmtId="0" fontId="4" fillId="0" borderId="10" xfId="0" applyFont="1" applyBorder="1" applyAlignment="1">
      <alignment horizontal="center"/>
    </xf>
    <xf numFmtId="2" fontId="4" fillId="0" borderId="10" xfId="59" applyNumberFormat="1" applyFont="1" applyBorder="1" applyAlignment="1">
      <alignment horizontal="right"/>
    </xf>
    <xf numFmtId="2" fontId="4" fillId="0" borderId="10" xfId="59" applyNumberFormat="1" applyFont="1" applyFill="1" applyBorder="1" applyAlignment="1">
      <alignment horizontal="right"/>
    </xf>
    <xf numFmtId="2" fontId="4" fillId="0" borderId="10" xfId="0" applyNumberFormat="1" applyFont="1" applyBorder="1" applyAlignment="1">
      <alignment horizontal="right"/>
    </xf>
    <xf numFmtId="2" fontId="4" fillId="0" borderId="0" xfId="59" applyNumberFormat="1" applyFont="1" applyFill="1" applyBorder="1" applyAlignment="1">
      <alignment horizontal="right"/>
    </xf>
    <xf numFmtId="0" fontId="9" fillId="0" borderId="0" xfId="0" applyFont="1" applyFill="1" applyBorder="1" applyAlignment="1">
      <alignment horizontal="center"/>
    </xf>
    <xf numFmtId="2" fontId="4" fillId="0" borderId="0" xfId="0" applyNumberFormat="1" applyFont="1" applyFill="1" applyBorder="1" applyAlignment="1">
      <alignment horizontal="right"/>
    </xf>
    <xf numFmtId="0" fontId="10" fillId="0" borderId="0" xfId="0" applyNumberFormat="1" applyFont="1" applyFill="1" applyBorder="1" applyAlignment="1">
      <alignment wrapText="1"/>
    </xf>
    <xf numFmtId="0" fontId="10" fillId="0" borderId="0" xfId="0" applyNumberFormat="1" applyFont="1" applyFill="1" applyBorder="1" applyAlignment="1">
      <alignment horizontal="center" wrapText="1"/>
    </xf>
    <xf numFmtId="0" fontId="0" fillId="0" borderId="0" xfId="0" applyFont="1" applyFill="1" applyAlignment="1">
      <alignment/>
    </xf>
    <xf numFmtId="0" fontId="4" fillId="0" borderId="0" xfId="0" applyFont="1" applyFill="1" applyBorder="1" applyAlignment="1">
      <alignment horizontal="center" wrapText="1"/>
    </xf>
    <xf numFmtId="0" fontId="10" fillId="0" borderId="0" xfId="0" applyFont="1" applyFill="1" applyBorder="1" applyAlignment="1">
      <alignment horizontal="center"/>
    </xf>
    <xf numFmtId="187" fontId="10" fillId="0" borderId="0" xfId="0" applyNumberFormat="1" applyFont="1" applyAlignment="1">
      <alignment horizontal="center"/>
    </xf>
    <xf numFmtId="187" fontId="11" fillId="0" borderId="0" xfId="0" applyNumberFormat="1" applyFont="1" applyBorder="1" applyAlignment="1">
      <alignment/>
    </xf>
    <xf numFmtId="187" fontId="0" fillId="0" borderId="0" xfId="0" applyNumberFormat="1" applyFont="1" applyBorder="1" applyAlignment="1">
      <alignment/>
    </xf>
    <xf numFmtId="187" fontId="0" fillId="0" borderId="0" xfId="0" applyNumberFormat="1" applyFont="1" applyAlignment="1">
      <alignment/>
    </xf>
    <xf numFmtId="0" fontId="12" fillId="0" borderId="0" xfId="0" applyFont="1" applyAlignment="1">
      <alignment/>
    </xf>
    <xf numFmtId="0" fontId="12" fillId="0" borderId="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87" fontId="4" fillId="0" borderId="10" xfId="0" applyNumberFormat="1" applyFont="1" applyBorder="1" applyAlignment="1">
      <alignment horizontal="right" wrapText="1"/>
    </xf>
    <xf numFmtId="3" fontId="4" fillId="0" borderId="10" xfId="0" applyNumberFormat="1" applyFont="1" applyBorder="1" applyAlignment="1">
      <alignment horizontal="right" wrapText="1"/>
    </xf>
    <xf numFmtId="2" fontId="4" fillId="0" borderId="10" xfId="0" applyNumberFormat="1" applyFont="1" applyBorder="1" applyAlignment="1">
      <alignment horizontal="right" wrapText="1"/>
    </xf>
    <xf numFmtId="0" fontId="12" fillId="0" borderId="0" xfId="0" applyFont="1" applyFill="1" applyAlignment="1">
      <alignment/>
    </xf>
    <xf numFmtId="0" fontId="4" fillId="0" borderId="10" xfId="0" applyFont="1" applyBorder="1" applyAlignment="1">
      <alignment horizontal="center" wrapText="1"/>
    </xf>
    <xf numFmtId="14" fontId="4" fillId="0" borderId="10" xfId="0" applyNumberFormat="1" applyFont="1" applyFill="1" applyBorder="1" applyAlignment="1">
      <alignment horizontal="right" wrapText="1"/>
    </xf>
    <xf numFmtId="3" fontId="4" fillId="0" borderId="10" xfId="0" applyNumberFormat="1" applyFont="1" applyFill="1" applyBorder="1" applyAlignment="1">
      <alignment/>
    </xf>
    <xf numFmtId="2" fontId="4" fillId="0" borderId="10" xfId="59" applyNumberFormat="1" applyFont="1" applyBorder="1" applyAlignment="1">
      <alignment/>
    </xf>
    <xf numFmtId="14" fontId="4" fillId="0" borderId="10" xfId="0" applyNumberFormat="1" applyFont="1" applyFill="1" applyBorder="1" applyAlignment="1">
      <alignment horizontal="right"/>
    </xf>
    <xf numFmtId="3" fontId="4" fillId="0" borderId="10" xfId="0" applyNumberFormat="1" applyFont="1" applyFill="1" applyBorder="1" applyAlignment="1">
      <alignment horizontal="right"/>
    </xf>
    <xf numFmtId="2" fontId="4" fillId="0" borderId="10" xfId="0" applyNumberFormat="1" applyFont="1" applyFill="1" applyBorder="1" applyAlignment="1">
      <alignment horizontal="right"/>
    </xf>
    <xf numFmtId="0" fontId="4" fillId="0" borderId="10" xfId="0" applyFont="1" applyFill="1" applyBorder="1" applyAlignment="1">
      <alignment horizontal="right"/>
    </xf>
    <xf numFmtId="2" fontId="4" fillId="0" borderId="10" xfId="0" applyNumberFormat="1" applyFont="1" applyFill="1" applyBorder="1" applyAlignment="1">
      <alignment horizontal="right" wrapText="1"/>
    </xf>
    <xf numFmtId="49" fontId="4" fillId="0" borderId="10" xfId="0" applyNumberFormat="1" applyFont="1" applyFill="1" applyBorder="1" applyAlignment="1">
      <alignment horizontal="right" wrapText="1"/>
    </xf>
    <xf numFmtId="0" fontId="4" fillId="0" borderId="11" xfId="0" applyFont="1" applyBorder="1" applyAlignment="1">
      <alignment horizontal="center" wrapText="1"/>
    </xf>
    <xf numFmtId="14" fontId="4" fillId="0" borderId="11" xfId="0" applyNumberFormat="1" applyFont="1" applyFill="1" applyBorder="1" applyAlignment="1">
      <alignment horizontal="right" wrapText="1"/>
    </xf>
    <xf numFmtId="14" fontId="4" fillId="0" borderId="10" xfId="0" applyNumberFormat="1" applyFont="1" applyFill="1" applyBorder="1" applyAlignment="1">
      <alignment/>
    </xf>
    <xf numFmtId="3" fontId="3" fillId="0" borderId="0" xfId="59" applyNumberFormat="1" applyFont="1" applyFill="1" applyBorder="1" applyAlignment="1">
      <alignment/>
    </xf>
    <xf numFmtId="3" fontId="3" fillId="0" borderId="0" xfId="0" applyNumberFormat="1" applyFont="1" applyFill="1" applyBorder="1" applyAlignment="1">
      <alignment/>
    </xf>
    <xf numFmtId="0" fontId="12" fillId="0" borderId="0" xfId="0" applyFont="1" applyFill="1" applyBorder="1" applyAlignment="1">
      <alignment/>
    </xf>
    <xf numFmtId="3" fontId="4" fillId="0" borderId="12" xfId="0" applyNumberFormat="1" applyFont="1" applyBorder="1" applyAlignment="1">
      <alignment/>
    </xf>
    <xf numFmtId="2" fontId="4" fillId="0" borderId="11" xfId="59" applyNumberFormat="1" applyFont="1" applyBorder="1" applyAlignment="1">
      <alignment horizontal="right"/>
    </xf>
    <xf numFmtId="2" fontId="4" fillId="0" borderId="11" xfId="59" applyNumberFormat="1" applyFont="1" applyFill="1" applyBorder="1" applyAlignment="1">
      <alignment horizontal="right"/>
    </xf>
    <xf numFmtId="0" fontId="3" fillId="33" borderId="10" xfId="0" applyFont="1" applyFill="1" applyBorder="1" applyAlignment="1">
      <alignment horizontal="right" wrapText="1"/>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3" fontId="3" fillId="33" borderId="10" xfId="59" applyNumberFormat="1" applyFont="1" applyFill="1" applyBorder="1" applyAlignment="1">
      <alignment/>
    </xf>
    <xf numFmtId="3" fontId="3" fillId="33" borderId="10" xfId="0" applyNumberFormat="1" applyFont="1" applyFill="1" applyBorder="1" applyAlignment="1">
      <alignment/>
    </xf>
    <xf numFmtId="0" fontId="4" fillId="33" borderId="10" xfId="0" applyFont="1" applyFill="1" applyBorder="1" applyAlignment="1">
      <alignment horizontal="center" wrapText="1"/>
    </xf>
    <xf numFmtId="14" fontId="4" fillId="33" borderId="10"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87"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4" borderId="10" xfId="0" applyFont="1" applyFill="1" applyBorder="1" applyAlignment="1">
      <alignment horizontal="left" wrapText="1"/>
    </xf>
    <xf numFmtId="0" fontId="3" fillId="34" borderId="10" xfId="0" applyFont="1" applyFill="1" applyBorder="1" applyAlignment="1">
      <alignment horizontal="center" wrapText="1"/>
    </xf>
    <xf numFmtId="14" fontId="3" fillId="34" borderId="10" xfId="0" applyNumberFormat="1" applyFont="1" applyFill="1" applyBorder="1" applyAlignment="1">
      <alignment horizontal="right" wrapText="1"/>
    </xf>
    <xf numFmtId="3" fontId="3" fillId="34" borderId="10" xfId="0" applyNumberFormat="1" applyFont="1" applyFill="1" applyBorder="1" applyAlignment="1">
      <alignment horizontal="right"/>
    </xf>
    <xf numFmtId="3" fontId="4" fillId="0" borderId="10" xfId="0" applyNumberFormat="1" applyFont="1" applyBorder="1" applyAlignment="1">
      <alignmen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87" fontId="3" fillId="0" borderId="0" xfId="0" applyNumberFormat="1" applyFont="1" applyFill="1" applyBorder="1" applyAlignment="1">
      <alignment/>
    </xf>
    <xf numFmtId="2" fontId="3" fillId="0" borderId="0" xfId="0" applyNumberFormat="1" applyFont="1" applyFill="1" applyBorder="1" applyAlignment="1">
      <alignment/>
    </xf>
    <xf numFmtId="0" fontId="4" fillId="0" borderId="0" xfId="0" applyFont="1" applyBorder="1" applyAlignment="1">
      <alignment horizontal="center" wrapText="1"/>
    </xf>
    <xf numFmtId="187" fontId="4" fillId="0" borderId="0" xfId="0" applyNumberFormat="1" applyFont="1" applyBorder="1" applyAlignment="1">
      <alignment/>
    </xf>
    <xf numFmtId="3" fontId="4" fillId="0" borderId="0" xfId="0" applyNumberFormat="1" applyFont="1" applyBorder="1" applyAlignment="1">
      <alignment/>
    </xf>
    <xf numFmtId="0" fontId="3" fillId="33" borderId="10" xfId="0" applyFont="1" applyFill="1" applyBorder="1" applyAlignment="1">
      <alignment horizontal="left" wrapText="1"/>
    </xf>
    <xf numFmtId="0" fontId="3" fillId="33" borderId="10" xfId="0" applyFont="1" applyFill="1" applyBorder="1" applyAlignment="1">
      <alignment/>
    </xf>
    <xf numFmtId="2" fontId="3" fillId="33" borderId="10" xfId="59" applyNumberFormat="1" applyFont="1" applyFill="1" applyBorder="1" applyAlignment="1">
      <alignment horizontal="right"/>
    </xf>
    <xf numFmtId="2" fontId="3" fillId="33" borderId="10" xfId="59" applyNumberFormat="1" applyFont="1" applyFill="1" applyBorder="1" applyAlignment="1">
      <alignment/>
    </xf>
    <xf numFmtId="3" fontId="3" fillId="35" borderId="10" xfId="0" applyNumberFormat="1" applyFont="1" applyFill="1" applyBorder="1" applyAlignment="1">
      <alignment/>
    </xf>
    <xf numFmtId="0" fontId="3" fillId="36" borderId="13" xfId="0" applyFont="1" applyFill="1" applyBorder="1" applyAlignment="1">
      <alignment horizontal="center" wrapText="1"/>
    </xf>
    <xf numFmtId="187" fontId="13" fillId="37" borderId="14" xfId="0" applyNumberFormat="1" applyFont="1" applyFill="1" applyBorder="1" applyAlignment="1">
      <alignment horizontal="right" wrapText="1"/>
    </xf>
    <xf numFmtId="3" fontId="13" fillId="37" borderId="15" xfId="0" applyNumberFormat="1" applyFont="1" applyFill="1" applyBorder="1" applyAlignment="1">
      <alignment horizontal="right" wrapText="1"/>
    </xf>
    <xf numFmtId="0" fontId="14" fillId="37" borderId="15" xfId="0" applyFont="1" applyFill="1" applyBorder="1" applyAlignment="1">
      <alignment horizontal="center" vertical="center" wrapText="1"/>
    </xf>
    <xf numFmtId="14" fontId="4" fillId="0" borderId="10" xfId="0" applyNumberFormat="1" applyFont="1" applyBorder="1" applyAlignment="1">
      <alignment horizontal="right" wrapText="1"/>
    </xf>
    <xf numFmtId="0" fontId="18" fillId="0" borderId="16" xfId="0" applyFont="1" applyFill="1" applyBorder="1" applyAlignment="1">
      <alignment horizontal="left" wrapText="1"/>
    </xf>
    <xf numFmtId="2" fontId="4" fillId="0" borderId="17" xfId="59" applyNumberFormat="1" applyFont="1" applyFill="1" applyBorder="1" applyAlignment="1">
      <alignment horizontal="right"/>
    </xf>
    <xf numFmtId="0" fontId="4" fillId="0" borderId="16" xfId="0" applyFont="1" applyFill="1" applyBorder="1" applyAlignment="1">
      <alignment horizontal="left" wrapText="1"/>
    </xf>
    <xf numFmtId="2" fontId="4" fillId="0" borderId="17" xfId="0" applyNumberFormat="1" applyFont="1" applyFill="1" applyBorder="1" applyAlignment="1">
      <alignment horizontal="right"/>
    </xf>
    <xf numFmtId="0" fontId="3" fillId="0" borderId="16" xfId="0" applyFont="1" applyFill="1" applyBorder="1" applyAlignment="1">
      <alignment horizontal="left" wrapText="1"/>
    </xf>
    <xf numFmtId="2" fontId="3" fillId="0" borderId="17" xfId="0" applyNumberFormat="1" applyFont="1" applyFill="1" applyBorder="1" applyAlignment="1">
      <alignment/>
    </xf>
    <xf numFmtId="0" fontId="19" fillId="0" borderId="10" xfId="0" applyFont="1" applyBorder="1" applyAlignment="1">
      <alignment wrapText="1"/>
    </xf>
    <xf numFmtId="0" fontId="19" fillId="0" borderId="10" xfId="0" applyFont="1" applyFill="1" applyBorder="1" applyAlignment="1">
      <alignment wrapText="1"/>
    </xf>
    <xf numFmtId="0" fontId="19" fillId="0" borderId="11" xfId="0" applyFont="1" applyBorder="1" applyAlignment="1">
      <alignment wrapText="1"/>
    </xf>
    <xf numFmtId="0" fontId="19" fillId="0" borderId="10" xfId="0" applyFont="1" applyBorder="1" applyAlignment="1">
      <alignment horizontal="left" wrapText="1"/>
    </xf>
    <xf numFmtId="0" fontId="19" fillId="0" borderId="10" xfId="0" applyFont="1" applyFill="1" applyBorder="1" applyAlignment="1">
      <alignment horizontal="left" wrapText="1"/>
    </xf>
    <xf numFmtId="0" fontId="19" fillId="0" borderId="15" xfId="0" applyFont="1" applyFill="1" applyBorder="1" applyAlignment="1">
      <alignment horizontal="left" wrapText="1"/>
    </xf>
    <xf numFmtId="187" fontId="4" fillId="0" borderId="10" xfId="0" applyNumberFormat="1" applyFont="1" applyFill="1" applyBorder="1" applyAlignment="1">
      <alignment/>
    </xf>
    <xf numFmtId="187" fontId="4" fillId="0" borderId="10" xfId="0" applyNumberFormat="1" applyFont="1" applyFill="1" applyBorder="1" applyAlignment="1">
      <alignment horizontal="right"/>
    </xf>
    <xf numFmtId="187" fontId="4" fillId="0" borderId="10" xfId="0" applyNumberFormat="1" applyFont="1" applyFill="1" applyBorder="1" applyAlignment="1">
      <alignment/>
    </xf>
    <xf numFmtId="187" fontId="4" fillId="0" borderId="11" xfId="0" applyNumberFormat="1" applyFont="1" applyBorder="1" applyAlignment="1">
      <alignment/>
    </xf>
    <xf numFmtId="187" fontId="3" fillId="34" borderId="10" xfId="0" applyNumberFormat="1" applyFont="1" applyFill="1" applyBorder="1" applyAlignment="1">
      <alignment horizontal="right"/>
    </xf>
    <xf numFmtId="3" fontId="4" fillId="0" borderId="10" xfId="0" applyNumberFormat="1" applyFont="1" applyFill="1" applyBorder="1" applyAlignment="1">
      <alignment/>
    </xf>
    <xf numFmtId="3" fontId="3" fillId="0" borderId="0" xfId="0" applyNumberFormat="1" applyFont="1" applyAlignment="1">
      <alignment horizontal="center"/>
    </xf>
    <xf numFmtId="3" fontId="4" fillId="0" borderId="0" xfId="0" applyNumberFormat="1" applyFont="1" applyBorder="1" applyAlignment="1">
      <alignment/>
    </xf>
    <xf numFmtId="3" fontId="4" fillId="0" borderId="0" xfId="0" applyNumberFormat="1" applyFont="1" applyAlignment="1">
      <alignment/>
    </xf>
    <xf numFmtId="187" fontId="4" fillId="0" borderId="10" xfId="0" applyNumberFormat="1" applyFont="1" applyBorder="1" applyAlignment="1">
      <alignment/>
    </xf>
    <xf numFmtId="187" fontId="3" fillId="33" borderId="10" xfId="59" applyNumberFormat="1" applyFont="1" applyFill="1" applyBorder="1" applyAlignment="1">
      <alignment/>
    </xf>
    <xf numFmtId="187" fontId="3" fillId="0" borderId="0" xfId="59" applyNumberFormat="1" applyFont="1" applyFill="1" applyBorder="1" applyAlignment="1">
      <alignment/>
    </xf>
    <xf numFmtId="187" fontId="3" fillId="33" borderId="10" xfId="0" applyNumberFormat="1" applyFont="1" applyFill="1" applyBorder="1" applyAlignment="1">
      <alignment/>
    </xf>
    <xf numFmtId="187" fontId="3" fillId="0" borderId="0" xfId="0" applyNumberFormat="1" applyFont="1" applyFill="1" applyBorder="1" applyAlignment="1">
      <alignment/>
    </xf>
    <xf numFmtId="187" fontId="3" fillId="35" borderId="10" xfId="0" applyNumberFormat="1" applyFont="1" applyFill="1" applyBorder="1" applyAlignment="1">
      <alignment/>
    </xf>
    <xf numFmtId="0" fontId="4" fillId="0" borderId="16" xfId="0" applyFont="1" applyFill="1" applyBorder="1" applyAlignment="1">
      <alignment horizontal="center" wrapText="1"/>
    </xf>
    <xf numFmtId="0" fontId="4" fillId="0" borderId="0" xfId="59" applyNumberFormat="1" applyFont="1" applyFill="1" applyBorder="1" applyAlignment="1">
      <alignment/>
    </xf>
    <xf numFmtId="3" fontId="4" fillId="0" borderId="0" xfId="59" applyNumberFormat="1" applyFont="1" applyFill="1" applyBorder="1" applyAlignment="1">
      <alignment/>
    </xf>
    <xf numFmtId="0" fontId="4" fillId="0" borderId="0" xfId="0" applyNumberFormat="1" applyFont="1" applyFill="1" applyBorder="1" applyAlignment="1">
      <alignment/>
    </xf>
    <xf numFmtId="0" fontId="4" fillId="0" borderId="0" xfId="0" applyNumberFormat="1" applyFont="1" applyFill="1" applyBorder="1" applyAlignment="1">
      <alignment horizontal="right"/>
    </xf>
    <xf numFmtId="0" fontId="4" fillId="0" borderId="0" xfId="59" applyNumberFormat="1" applyFont="1" applyFill="1" applyBorder="1" applyAlignment="1">
      <alignment horizontal="right" readingOrder="1"/>
    </xf>
    <xf numFmtId="0"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4" fillId="0" borderId="0" xfId="0" applyNumberFormat="1" applyFont="1" applyFill="1" applyBorder="1" applyAlignment="1">
      <alignment horizontal="center" wrapText="1"/>
    </xf>
    <xf numFmtId="186" fontId="4" fillId="0" borderId="0" xfId="59" applyNumberFormat="1" applyFont="1" applyFill="1" applyBorder="1" applyAlignment="1">
      <alignment/>
    </xf>
    <xf numFmtId="3" fontId="4" fillId="0" borderId="0" xfId="0" applyNumberFormat="1" applyFont="1" applyFill="1" applyBorder="1" applyAlignment="1">
      <alignment/>
    </xf>
    <xf numFmtId="0" fontId="4" fillId="0" borderId="18" xfId="59" applyNumberFormat="1" applyFont="1" applyFill="1" applyBorder="1" applyAlignment="1">
      <alignment/>
    </xf>
    <xf numFmtId="3" fontId="4" fillId="0" borderId="18" xfId="0" applyNumberFormat="1" applyFont="1" applyFill="1" applyBorder="1" applyAlignment="1">
      <alignment/>
    </xf>
    <xf numFmtId="186" fontId="3" fillId="33" borderId="0" xfId="59" applyNumberFormat="1" applyFont="1" applyFill="1" applyBorder="1" applyAlignment="1">
      <alignment/>
    </xf>
    <xf numFmtId="1" fontId="3" fillId="33" borderId="0" xfId="59" applyNumberFormat="1" applyFont="1" applyFill="1" applyBorder="1" applyAlignment="1">
      <alignment/>
    </xf>
    <xf numFmtId="0" fontId="4" fillId="0" borderId="0" xfId="59" applyNumberFormat="1" applyFont="1" applyFill="1" applyBorder="1" applyAlignment="1">
      <alignment horizontal="right"/>
    </xf>
    <xf numFmtId="0" fontId="4" fillId="0" borderId="18" xfId="0" applyNumberFormat="1" applyFont="1" applyFill="1" applyBorder="1" applyAlignment="1">
      <alignment/>
    </xf>
    <xf numFmtId="0" fontId="3" fillId="33" borderId="0" xfId="0" applyNumberFormat="1" applyFont="1" applyFill="1" applyBorder="1" applyAlignment="1">
      <alignment/>
    </xf>
    <xf numFmtId="0" fontId="4" fillId="0" borderId="16" xfId="59" applyNumberFormat="1" applyFont="1" applyFill="1" applyBorder="1" applyAlignment="1">
      <alignment horizontal="right" readingOrder="1"/>
    </xf>
    <xf numFmtId="0" fontId="4" fillId="0" borderId="16" xfId="0" applyNumberFormat="1" applyFont="1" applyFill="1" applyBorder="1" applyAlignment="1">
      <alignment/>
    </xf>
    <xf numFmtId="186" fontId="6" fillId="0" borderId="0" xfId="59" applyNumberFormat="1" applyFont="1" applyFill="1" applyBorder="1" applyAlignment="1">
      <alignment horizontal="right"/>
    </xf>
    <xf numFmtId="1" fontId="6" fillId="0" borderId="0" xfId="59" applyNumberFormat="1" applyFont="1" applyFill="1" applyBorder="1" applyAlignment="1">
      <alignment horizontal="right"/>
    </xf>
    <xf numFmtId="186" fontId="20" fillId="0" borderId="0" xfId="59" applyNumberFormat="1" applyFont="1" applyFill="1" applyBorder="1" applyAlignment="1">
      <alignment horizontal="right" readingOrder="1"/>
    </xf>
    <xf numFmtId="3" fontId="20" fillId="0" borderId="0" xfId="59" applyNumberFormat="1" applyFont="1" applyFill="1" applyBorder="1" applyAlignment="1">
      <alignment horizontal="right" readingOrder="1"/>
    </xf>
    <xf numFmtId="3" fontId="4" fillId="0" borderId="0" xfId="0" applyNumberFormat="1" applyFont="1" applyBorder="1" applyAlignment="1">
      <alignment readingOrder="1"/>
    </xf>
    <xf numFmtId="0" fontId="4" fillId="38" borderId="16" xfId="0" applyNumberFormat="1" applyFont="1" applyFill="1" applyBorder="1" applyAlignment="1">
      <alignment/>
    </xf>
    <xf numFmtId="186" fontId="21" fillId="0" borderId="0" xfId="0" applyNumberFormat="1" applyFont="1" applyFill="1" applyBorder="1" applyAlignment="1">
      <alignment/>
    </xf>
    <xf numFmtId="3" fontId="21" fillId="0" borderId="0" xfId="0" applyNumberFormat="1" applyFont="1" applyFill="1" applyBorder="1" applyAlignment="1">
      <alignment/>
    </xf>
    <xf numFmtId="0" fontId="7" fillId="0" borderId="0" xfId="0" applyFont="1" applyBorder="1" applyAlignment="1">
      <alignment/>
    </xf>
    <xf numFmtId="0" fontId="10" fillId="0" borderId="10" xfId="0" applyFont="1" applyBorder="1" applyAlignment="1">
      <alignment horizontal="center" vertical="center"/>
    </xf>
    <xf numFmtId="0" fontId="0" fillId="0" borderId="16" xfId="0" applyFont="1" applyBorder="1" applyAlignment="1">
      <alignment/>
    </xf>
    <xf numFmtId="0" fontId="10" fillId="0" borderId="13" xfId="0" applyFont="1" applyBorder="1" applyAlignment="1">
      <alignment horizontal="center" vertical="center" wrapText="1"/>
    </xf>
    <xf numFmtId="2" fontId="4" fillId="0" borderId="13" xfId="59" applyNumberFormat="1" applyFont="1" applyFill="1" applyBorder="1" applyAlignment="1">
      <alignment horizontal="right"/>
    </xf>
    <xf numFmtId="186" fontId="4" fillId="0" borderId="10" xfId="0" applyNumberFormat="1" applyFont="1" applyFill="1" applyBorder="1" applyAlignment="1">
      <alignment horizontal="right"/>
    </xf>
    <xf numFmtId="3" fontId="4" fillId="0" borderId="13" xfId="0" applyNumberFormat="1" applyFont="1" applyFill="1" applyBorder="1" applyAlignment="1">
      <alignment horizontal="right"/>
    </xf>
    <xf numFmtId="2" fontId="4" fillId="0" borderId="13" xfId="0" applyNumberFormat="1" applyFont="1" applyBorder="1" applyAlignment="1">
      <alignment horizontal="right"/>
    </xf>
    <xf numFmtId="0" fontId="23" fillId="0" borderId="10" xfId="0" applyFont="1" applyFill="1" applyBorder="1" applyAlignment="1">
      <alignment wrapText="1"/>
    </xf>
    <xf numFmtId="0" fontId="4" fillId="0" borderId="0" xfId="0" applyFont="1" applyAlignment="1">
      <alignment horizontal="center"/>
    </xf>
    <xf numFmtId="0" fontId="4" fillId="39" borderId="10" xfId="0" applyFont="1" applyFill="1" applyBorder="1" applyAlignment="1">
      <alignment horizontal="center" wrapText="1"/>
    </xf>
    <xf numFmtId="2" fontId="4" fillId="0" borderId="19" xfId="59" applyNumberFormat="1" applyFont="1" applyBorder="1" applyAlignment="1">
      <alignment horizontal="right"/>
    </xf>
    <xf numFmtId="2" fontId="4" fillId="0" borderId="19" xfId="59" applyNumberFormat="1" applyFont="1" applyFill="1" applyBorder="1" applyAlignment="1">
      <alignment horizontal="right"/>
    </xf>
    <xf numFmtId="2" fontId="4" fillId="0" borderId="20" xfId="59" applyNumberFormat="1" applyFont="1" applyFill="1" applyBorder="1" applyAlignment="1">
      <alignment horizontal="right"/>
    </xf>
    <xf numFmtId="2" fontId="4" fillId="0" borderId="21" xfId="59" applyNumberFormat="1" applyFont="1" applyBorder="1" applyAlignment="1">
      <alignment horizontal="right"/>
    </xf>
    <xf numFmtId="2" fontId="4" fillId="0" borderId="21" xfId="59" applyNumberFormat="1" applyFont="1" applyFill="1" applyBorder="1" applyAlignment="1">
      <alignment horizontal="right"/>
    </xf>
    <xf numFmtId="186" fontId="4" fillId="0" borderId="19" xfId="0" applyNumberFormat="1" applyFont="1" applyFill="1" applyBorder="1" applyAlignment="1">
      <alignment horizontal="right"/>
    </xf>
    <xf numFmtId="3" fontId="4" fillId="0" borderId="20" xfId="0" applyNumberFormat="1" applyFont="1" applyFill="1" applyBorder="1" applyAlignment="1">
      <alignment horizontal="right"/>
    </xf>
    <xf numFmtId="2" fontId="4" fillId="0" borderId="19" xfId="0" applyNumberFormat="1" applyFont="1" applyBorder="1" applyAlignment="1">
      <alignment horizontal="right"/>
    </xf>
    <xf numFmtId="2" fontId="4" fillId="0" borderId="20" xfId="0" applyNumberFormat="1" applyFont="1" applyBorder="1" applyAlignment="1">
      <alignment horizontal="right"/>
    </xf>
    <xf numFmtId="186" fontId="21" fillId="0" borderId="22" xfId="0" applyNumberFormat="1" applyFont="1" applyBorder="1" applyAlignment="1">
      <alignment horizontal="right" wrapText="1"/>
    </xf>
    <xf numFmtId="3" fontId="21" fillId="0" borderId="23" xfId="0" applyNumberFormat="1" applyFont="1" applyBorder="1" applyAlignment="1">
      <alignment horizontal="right" wrapText="1"/>
    </xf>
    <xf numFmtId="0" fontId="10" fillId="0" borderId="24" xfId="0" applyNumberFormat="1" applyFont="1" applyBorder="1" applyAlignment="1">
      <alignment wrapText="1"/>
    </xf>
    <xf numFmtId="2" fontId="20" fillId="0" borderId="0" xfId="0" applyNumberFormat="1" applyFont="1" applyFill="1" applyBorder="1" applyAlignment="1">
      <alignment/>
    </xf>
    <xf numFmtId="0" fontId="8" fillId="0" borderId="0" xfId="0" applyFont="1" applyBorder="1" applyAlignment="1">
      <alignment/>
    </xf>
    <xf numFmtId="0" fontId="3" fillId="0" borderId="0" xfId="0" applyNumberFormat="1" applyFont="1" applyFill="1" applyBorder="1" applyAlignment="1">
      <alignment wrapText="1"/>
    </xf>
    <xf numFmtId="2" fontId="11" fillId="0" borderId="0" xfId="0" applyNumberFormat="1" applyFont="1" applyBorder="1" applyAlignment="1">
      <alignment/>
    </xf>
    <xf numFmtId="191" fontId="0" fillId="0" borderId="0" xfId="0" applyNumberFormat="1" applyFont="1" applyBorder="1" applyAlignment="1">
      <alignment/>
    </xf>
    <xf numFmtId="1" fontId="0" fillId="0" borderId="0" xfId="0" applyNumberFormat="1" applyFont="1" applyBorder="1" applyAlignment="1">
      <alignment/>
    </xf>
    <xf numFmtId="49" fontId="6" fillId="0" borderId="0" xfId="0" applyNumberFormat="1" applyFont="1" applyFill="1" applyBorder="1" applyAlignment="1">
      <alignment horizontal="right" vertical="center" wrapText="1"/>
    </xf>
    <xf numFmtId="2" fontId="6" fillId="0" borderId="0" xfId="0" applyNumberFormat="1" applyFont="1" applyFill="1" applyBorder="1" applyAlignment="1">
      <alignment horizontal="right" vertical="center" wrapText="1"/>
    </xf>
    <xf numFmtId="0" fontId="10" fillId="0" borderId="0" xfId="0" applyFont="1" applyFill="1" applyBorder="1" applyAlignment="1">
      <alignment horizontal="center" wrapText="1"/>
    </xf>
    <xf numFmtId="10" fontId="11" fillId="0" borderId="0" xfId="0" applyNumberFormat="1" applyFont="1" applyFill="1" applyBorder="1" applyAlignment="1">
      <alignment/>
    </xf>
    <xf numFmtId="0" fontId="24" fillId="0" borderId="0" xfId="0" applyFont="1" applyAlignment="1">
      <alignment/>
    </xf>
    <xf numFmtId="0" fontId="11" fillId="0" borderId="0" xfId="0" applyFont="1" applyAlignment="1">
      <alignment/>
    </xf>
    <xf numFmtId="2" fontId="11" fillId="0" borderId="0" xfId="59" applyNumberFormat="1" applyFont="1" applyFill="1" applyBorder="1" applyAlignment="1">
      <alignment/>
    </xf>
    <xf numFmtId="2" fontId="11" fillId="0" borderId="0" xfId="59" applyNumberFormat="1" applyFont="1" applyFill="1" applyBorder="1" applyAlignment="1">
      <alignment horizontal="right"/>
    </xf>
    <xf numFmtId="0" fontId="11" fillId="0" borderId="0" xfId="0" applyFont="1" applyBorder="1" applyAlignment="1">
      <alignment/>
    </xf>
    <xf numFmtId="2" fontId="11" fillId="0" borderId="0" xfId="0" applyNumberFormat="1" applyFont="1" applyFill="1" applyBorder="1" applyAlignment="1">
      <alignment horizontal="right" wrapText="1"/>
    </xf>
    <xf numFmtId="2" fontId="10" fillId="0" borderId="0" xfId="0" applyNumberFormat="1" applyFont="1" applyFill="1" applyBorder="1" applyAlignment="1">
      <alignment horizontal="right" wrapText="1"/>
    </xf>
    <xf numFmtId="0" fontId="10" fillId="0" borderId="0" xfId="0" applyFont="1" applyFill="1" applyAlignment="1">
      <alignment/>
    </xf>
    <xf numFmtId="2" fontId="10" fillId="0" borderId="0" xfId="59" applyNumberFormat="1" applyFont="1" applyFill="1" applyBorder="1" applyAlignment="1">
      <alignment/>
    </xf>
    <xf numFmtId="0" fontId="10" fillId="0" borderId="0" xfId="0" applyFont="1" applyAlignment="1">
      <alignment/>
    </xf>
    <xf numFmtId="2" fontId="10" fillId="0" borderId="0" xfId="0" applyNumberFormat="1" applyFont="1" applyFill="1" applyBorder="1" applyAlignment="1">
      <alignment/>
    </xf>
    <xf numFmtId="0" fontId="26" fillId="0" borderId="0" xfId="0" applyFont="1" applyAlignment="1">
      <alignment/>
    </xf>
    <xf numFmtId="0" fontId="25" fillId="0" borderId="0" xfId="0" applyFont="1" applyFill="1" applyBorder="1" applyAlignment="1">
      <alignment horizontal="right"/>
    </xf>
    <xf numFmtId="10" fontId="11" fillId="0" borderId="0" xfId="59" applyNumberFormat="1" applyFont="1" applyFill="1" applyBorder="1" applyAlignment="1">
      <alignment/>
    </xf>
    <xf numFmtId="0" fontId="11" fillId="0" borderId="0" xfId="0" applyFont="1" applyFill="1" applyBorder="1" applyAlignment="1">
      <alignment/>
    </xf>
    <xf numFmtId="2" fontId="10" fillId="40" borderId="0" xfId="0" applyNumberFormat="1" applyFont="1" applyFill="1" applyBorder="1" applyAlignment="1">
      <alignment horizontal="right" wrapText="1"/>
    </xf>
    <xf numFmtId="9" fontId="10" fillId="40" borderId="0" xfId="59" applyNumberFormat="1" applyFont="1" applyFill="1" applyBorder="1" applyAlignment="1">
      <alignment horizontal="right" wrapText="1"/>
    </xf>
    <xf numFmtId="3" fontId="10" fillId="40" borderId="0" xfId="0" applyNumberFormat="1" applyFont="1" applyFill="1" applyAlignment="1">
      <alignment/>
    </xf>
    <xf numFmtId="9" fontId="10" fillId="40" borderId="0" xfId="59" applyFont="1" applyFill="1" applyAlignment="1">
      <alignment/>
    </xf>
    <xf numFmtId="2" fontId="10" fillId="0" borderId="0" xfId="0" applyNumberFormat="1" applyFont="1" applyFill="1" applyBorder="1" applyAlignment="1">
      <alignment horizontal="right"/>
    </xf>
    <xf numFmtId="2" fontId="10" fillId="0" borderId="0" xfId="59" applyNumberFormat="1" applyFont="1" applyFill="1" applyBorder="1" applyAlignment="1">
      <alignment horizontal="right"/>
    </xf>
    <xf numFmtId="2" fontId="10" fillId="40" borderId="0" xfId="59" applyNumberFormat="1" applyFont="1" applyFill="1" applyBorder="1" applyAlignment="1">
      <alignment horizontal="right"/>
    </xf>
    <xf numFmtId="2" fontId="10" fillId="40" borderId="0" xfId="0" applyNumberFormat="1" applyFont="1" applyFill="1" applyBorder="1" applyAlignment="1">
      <alignment horizontal="right"/>
    </xf>
    <xf numFmtId="9" fontId="10" fillId="40" borderId="0" xfId="59" applyFont="1" applyFill="1" applyBorder="1" applyAlignment="1">
      <alignment horizontal="right"/>
    </xf>
    <xf numFmtId="0" fontId="27" fillId="0" borderId="0" xfId="0" applyFont="1" applyFill="1" applyBorder="1" applyAlignment="1">
      <alignment/>
    </xf>
    <xf numFmtId="10" fontId="10" fillId="40" borderId="0" xfId="59" applyNumberFormat="1" applyFont="1" applyFill="1" applyAlignment="1">
      <alignment/>
    </xf>
    <xf numFmtId="187" fontId="10" fillId="40" borderId="0" xfId="0" applyNumberFormat="1" applyFont="1" applyFill="1" applyBorder="1" applyAlignment="1">
      <alignment horizontal="center" wrapText="1"/>
    </xf>
    <xf numFmtId="2" fontId="3" fillId="40" borderId="25" xfId="59" applyNumberFormat="1" applyFont="1" applyFill="1" applyBorder="1" applyAlignment="1">
      <alignment horizontal="right"/>
    </xf>
    <xf numFmtId="2" fontId="3" fillId="40" borderId="25" xfId="0" applyNumberFormat="1" applyFont="1" applyFill="1" applyBorder="1" applyAlignment="1">
      <alignment horizontal="right"/>
    </xf>
    <xf numFmtId="2" fontId="3" fillId="40" borderId="0" xfId="0" applyNumberFormat="1" applyFont="1" applyFill="1" applyBorder="1" applyAlignment="1">
      <alignment horizontal="right" wrapText="1"/>
    </xf>
    <xf numFmtId="2" fontId="3" fillId="40" borderId="0" xfId="59" applyNumberFormat="1" applyFont="1" applyFill="1" applyBorder="1" applyAlignment="1">
      <alignment horizontal="right"/>
    </xf>
    <xf numFmtId="2" fontId="3" fillId="40" borderId="0" xfId="0" applyNumberFormat="1" applyFont="1" applyFill="1" applyBorder="1" applyAlignment="1">
      <alignment horizontal="right"/>
    </xf>
    <xf numFmtId="2" fontId="3" fillId="40" borderId="0" xfId="0" applyNumberFormat="1" applyFont="1" applyFill="1" applyBorder="1" applyAlignment="1">
      <alignment/>
    </xf>
    <xf numFmtId="2" fontId="10" fillId="34" borderId="0" xfId="0" applyNumberFormat="1" applyFont="1" applyFill="1" applyAlignment="1">
      <alignment horizontal="center"/>
    </xf>
    <xf numFmtId="10" fontId="10" fillId="40" borderId="0" xfId="59" applyNumberFormat="1" applyFont="1" applyFill="1" applyBorder="1" applyAlignment="1">
      <alignment horizontal="center" wrapText="1"/>
    </xf>
    <xf numFmtId="0" fontId="4" fillId="0" borderId="10" xfId="0" applyNumberFormat="1" applyFont="1" applyFill="1" applyBorder="1" applyAlignment="1">
      <alignment horizontal="right" wrapText="1"/>
    </xf>
    <xf numFmtId="0" fontId="23" fillId="0" borderId="10" xfId="0" applyFont="1" applyBorder="1" applyAlignment="1">
      <alignment horizontal="left" wrapText="1"/>
    </xf>
    <xf numFmtId="187" fontId="4" fillId="0" borderId="10" xfId="0" applyNumberFormat="1" applyFont="1" applyFill="1" applyBorder="1" applyAlignment="1">
      <alignment/>
    </xf>
    <xf numFmtId="0" fontId="4" fillId="0" borderId="10" xfId="0" applyFont="1" applyFill="1" applyBorder="1" applyAlignment="1">
      <alignment/>
    </xf>
    <xf numFmtId="2" fontId="4" fillId="0" borderId="13" xfId="59" applyNumberFormat="1" applyFont="1" applyBorder="1" applyAlignment="1">
      <alignment/>
    </xf>
    <xf numFmtId="0" fontId="23" fillId="0" borderId="10" xfId="0" applyFont="1" applyFill="1" applyBorder="1" applyAlignment="1">
      <alignment horizontal="left" wrapText="1"/>
    </xf>
    <xf numFmtId="0" fontId="23" fillId="39" borderId="10" xfId="0" applyFont="1" applyFill="1" applyBorder="1" applyAlignment="1">
      <alignment horizontal="left" wrapText="1"/>
    </xf>
    <xf numFmtId="14" fontId="4" fillId="39" borderId="10" xfId="0" applyNumberFormat="1" applyFont="1" applyFill="1" applyBorder="1" applyAlignment="1">
      <alignment horizontal="right" wrapText="1"/>
    </xf>
    <xf numFmtId="186" fontId="4" fillId="39" borderId="10" xfId="0" applyNumberFormat="1" applyFont="1" applyFill="1" applyBorder="1" applyAlignment="1">
      <alignment/>
    </xf>
    <xf numFmtId="3" fontId="4" fillId="39" borderId="10" xfId="0" applyNumberFormat="1" applyFont="1" applyFill="1" applyBorder="1" applyAlignment="1">
      <alignment/>
    </xf>
    <xf numFmtId="2" fontId="4" fillId="39" borderId="10" xfId="0" applyNumberFormat="1" applyFont="1" applyFill="1" applyBorder="1" applyAlignment="1">
      <alignment horizontal="right" wrapText="1"/>
    </xf>
    <xf numFmtId="0" fontId="21" fillId="39" borderId="10" xfId="0" applyNumberFormat="1" applyFont="1" applyFill="1" applyBorder="1" applyAlignment="1">
      <alignment horizontal="right" wrapText="1"/>
    </xf>
    <xf numFmtId="2" fontId="4" fillId="39" borderId="13" xfId="0" applyNumberFormat="1" applyFont="1" applyFill="1" applyBorder="1" applyAlignment="1">
      <alignment horizontal="right" wrapText="1"/>
    </xf>
    <xf numFmtId="0" fontId="23" fillId="0" borderId="11" xfId="0" applyFont="1" applyBorder="1" applyAlignment="1">
      <alignment horizontal="left" wrapText="1"/>
    </xf>
    <xf numFmtId="186" fontId="4" fillId="0" borderId="10" xfId="0" applyNumberFormat="1" applyFont="1" applyBorder="1" applyAlignment="1">
      <alignment/>
    </xf>
    <xf numFmtId="0" fontId="4" fillId="0" borderId="13" xfId="0" applyFont="1" applyBorder="1" applyAlignment="1">
      <alignment/>
    </xf>
    <xf numFmtId="0" fontId="23" fillId="0" borderId="22" xfId="0" applyFont="1" applyBorder="1" applyAlignment="1">
      <alignment horizontal="center" wrapText="1"/>
    </xf>
    <xf numFmtId="2" fontId="4" fillId="0" borderId="13" xfId="0" applyNumberFormat="1" applyFont="1" applyFill="1" applyBorder="1" applyAlignment="1">
      <alignment horizontal="right"/>
    </xf>
    <xf numFmtId="14" fontId="4" fillId="39" borderId="10" xfId="0" applyNumberFormat="1" applyFont="1" applyFill="1" applyBorder="1" applyAlignment="1">
      <alignment horizontal="right"/>
    </xf>
    <xf numFmtId="0" fontId="23" fillId="0" borderId="19" xfId="0" applyFont="1" applyFill="1" applyBorder="1" applyAlignment="1">
      <alignment horizontal="left" wrapText="1"/>
    </xf>
    <xf numFmtId="0" fontId="4" fillId="0" borderId="19" xfId="0" applyFont="1" applyBorder="1" applyAlignment="1">
      <alignment horizontal="center" wrapText="1"/>
    </xf>
    <xf numFmtId="14" fontId="4" fillId="0" borderId="19" xfId="0" applyNumberFormat="1" applyFont="1" applyFill="1" applyBorder="1" applyAlignment="1">
      <alignment horizontal="right" wrapText="1"/>
    </xf>
    <xf numFmtId="186" fontId="4" fillId="0" borderId="19" xfId="0" applyNumberFormat="1" applyFont="1" applyBorder="1" applyAlignment="1">
      <alignment/>
    </xf>
    <xf numFmtId="3" fontId="4" fillId="0" borderId="20" xfId="0" applyNumberFormat="1" applyFont="1" applyBorder="1" applyAlignment="1">
      <alignment/>
    </xf>
    <xf numFmtId="0" fontId="23" fillId="0" borderId="25" xfId="0" applyFont="1" applyFill="1" applyBorder="1" applyAlignment="1">
      <alignment horizontal="left" wrapText="1"/>
    </xf>
    <xf numFmtId="0" fontId="4" fillId="0" borderId="25" xfId="0" applyFont="1" applyBorder="1" applyAlignment="1">
      <alignment horizontal="center" wrapText="1"/>
    </xf>
    <xf numFmtId="14" fontId="4" fillId="0" borderId="25" xfId="0" applyNumberFormat="1" applyFont="1" applyFill="1" applyBorder="1" applyAlignment="1">
      <alignment horizontal="right" wrapText="1"/>
    </xf>
    <xf numFmtId="186" fontId="3" fillId="33" borderId="0" xfId="59" applyNumberFormat="1" applyFont="1" applyFill="1" applyBorder="1" applyAlignment="1">
      <alignment/>
    </xf>
    <xf numFmtId="1" fontId="3" fillId="33" borderId="0" xfId="59" applyNumberFormat="1" applyFont="1" applyFill="1" applyBorder="1" applyAlignment="1">
      <alignment/>
    </xf>
    <xf numFmtId="0" fontId="23" fillId="0" borderId="21" xfId="0" applyFont="1" applyBorder="1" applyAlignment="1">
      <alignment horizontal="left" wrapText="1"/>
    </xf>
    <xf numFmtId="0" fontId="4" fillId="0" borderId="21" xfId="0" applyFont="1" applyBorder="1" applyAlignment="1">
      <alignment horizontal="center" wrapText="1"/>
    </xf>
    <xf numFmtId="14" fontId="4" fillId="0" borderId="21" xfId="0" applyNumberFormat="1" applyFont="1" applyFill="1" applyBorder="1" applyAlignment="1">
      <alignment horizontal="right" wrapText="1"/>
    </xf>
    <xf numFmtId="187" fontId="4" fillId="0" borderId="21" xfId="0" applyNumberFormat="1" applyFont="1" applyFill="1" applyBorder="1" applyAlignment="1">
      <alignment/>
    </xf>
    <xf numFmtId="3" fontId="4" fillId="0" borderId="21" xfId="0" applyNumberFormat="1" applyFont="1" applyFill="1" applyBorder="1" applyAlignment="1">
      <alignment/>
    </xf>
    <xf numFmtId="2" fontId="4" fillId="0" borderId="26" xfId="59" applyNumberFormat="1" applyFont="1" applyBorder="1" applyAlignment="1">
      <alignment/>
    </xf>
    <xf numFmtId="3" fontId="4" fillId="0" borderId="13" xfId="0" applyNumberFormat="1" applyFont="1" applyBorder="1" applyAlignment="1">
      <alignment/>
    </xf>
    <xf numFmtId="186" fontId="3" fillId="33" borderId="0" xfId="0" applyNumberFormat="1" applyFont="1" applyFill="1" applyBorder="1" applyAlignment="1">
      <alignment/>
    </xf>
    <xf numFmtId="0" fontId="3" fillId="33" borderId="0" xfId="0" applyNumberFormat="1" applyFont="1" applyFill="1" applyBorder="1" applyAlignment="1">
      <alignment/>
    </xf>
    <xf numFmtId="0" fontId="23" fillId="0" borderId="25" xfId="0" applyFont="1" applyBorder="1" applyAlignment="1">
      <alignment horizontal="left" wrapText="1"/>
    </xf>
    <xf numFmtId="2" fontId="4" fillId="0" borderId="21" xfId="59" applyNumberFormat="1" applyFont="1" applyBorder="1" applyAlignment="1">
      <alignment/>
    </xf>
    <xf numFmtId="0" fontId="23" fillId="0" borderId="17" xfId="0" applyFont="1" applyBorder="1" applyAlignment="1">
      <alignment horizontal="left" wrapText="1"/>
    </xf>
    <xf numFmtId="14" fontId="4" fillId="0" borderId="16" xfId="0" applyNumberFormat="1" applyFont="1" applyFill="1" applyBorder="1" applyAlignment="1">
      <alignment horizontal="right" wrapText="1"/>
    </xf>
    <xf numFmtId="0" fontId="23" fillId="0" borderId="23" xfId="0" applyFont="1" applyBorder="1" applyAlignment="1">
      <alignment/>
    </xf>
    <xf numFmtId="0" fontId="23" fillId="0" borderId="27" xfId="0" applyFont="1" applyBorder="1" applyAlignment="1">
      <alignment/>
    </xf>
    <xf numFmtId="186" fontId="23" fillId="0" borderId="22" xfId="0" applyNumberFormat="1" applyFont="1" applyBorder="1" applyAlignment="1">
      <alignment/>
    </xf>
    <xf numFmtId="3" fontId="23" fillId="0" borderId="27" xfId="0" applyNumberFormat="1" applyFont="1" applyBorder="1" applyAlignment="1">
      <alignment/>
    </xf>
    <xf numFmtId="2" fontId="4" fillId="0" borderId="23" xfId="0" applyNumberFormat="1" applyFont="1" applyBorder="1" applyAlignment="1">
      <alignment/>
    </xf>
    <xf numFmtId="2" fontId="4" fillId="0" borderId="28" xfId="0" applyNumberFormat="1" applyFont="1" applyBorder="1" applyAlignment="1">
      <alignment/>
    </xf>
    <xf numFmtId="0" fontId="6" fillId="0" borderId="23" xfId="0" applyFont="1" applyBorder="1" applyAlignment="1">
      <alignment horizontal="center" wrapText="1"/>
    </xf>
    <xf numFmtId="0" fontId="6" fillId="0" borderId="28" xfId="0" applyFont="1" applyBorder="1" applyAlignment="1">
      <alignment horizontal="center" wrapText="1"/>
    </xf>
    <xf numFmtId="186" fontId="6" fillId="0" borderId="29" xfId="0" applyNumberFormat="1" applyFont="1" applyBorder="1" applyAlignment="1">
      <alignment/>
    </xf>
    <xf numFmtId="3" fontId="6" fillId="0" borderId="23" xfId="0" applyNumberFormat="1" applyFont="1" applyBorder="1" applyAlignment="1">
      <alignment/>
    </xf>
    <xf numFmtId="0" fontId="6" fillId="0" borderId="23" xfId="0" applyFont="1" applyBorder="1" applyAlignment="1">
      <alignment/>
    </xf>
    <xf numFmtId="0" fontId="6" fillId="0" borderId="28" xfId="0" applyFont="1" applyBorder="1" applyAlignment="1">
      <alignment/>
    </xf>
    <xf numFmtId="0" fontId="23" fillId="0" borderId="15" xfId="0" applyFont="1" applyFill="1" applyBorder="1" applyAlignment="1">
      <alignment horizontal="left" wrapText="1"/>
    </xf>
    <xf numFmtId="0" fontId="4" fillId="0" borderId="15" xfId="0" applyFont="1" applyBorder="1" applyAlignment="1">
      <alignment horizontal="center" wrapText="1"/>
    </xf>
    <xf numFmtId="14" fontId="4" fillId="0" borderId="15" xfId="0" applyNumberFormat="1" applyFont="1" applyBorder="1" applyAlignment="1">
      <alignment horizontal="right" wrapText="1"/>
    </xf>
    <xf numFmtId="186" fontId="4" fillId="0" borderId="10" xfId="0" applyNumberFormat="1" applyFont="1" applyBorder="1" applyAlignment="1">
      <alignment horizontal="right" wrapText="1"/>
    </xf>
    <xf numFmtId="2" fontId="3" fillId="0" borderId="10" xfId="0" applyNumberFormat="1" applyFont="1" applyBorder="1" applyAlignment="1">
      <alignment horizontal="right" wrapText="1"/>
    </xf>
    <xf numFmtId="2" fontId="3" fillId="0" borderId="10" xfId="0" applyNumberFormat="1" applyFont="1" applyBorder="1" applyAlignment="1">
      <alignment horizontal="right"/>
    </xf>
    <xf numFmtId="2" fontId="10" fillId="34" borderId="0" xfId="0" applyNumberFormat="1" applyFont="1" applyFill="1" applyAlignment="1">
      <alignment horizontal="right"/>
    </xf>
    <xf numFmtId="2" fontId="3" fillId="41" borderId="10" xfId="59" applyNumberFormat="1" applyFont="1" applyFill="1" applyBorder="1" applyAlignment="1">
      <alignment horizontal="right"/>
    </xf>
    <xf numFmtId="2" fontId="3" fillId="41" borderId="23" xfId="0" applyNumberFormat="1" applyFont="1" applyFill="1" applyBorder="1" applyAlignment="1">
      <alignment/>
    </xf>
    <xf numFmtId="0" fontId="23" fillId="41" borderId="22" xfId="0" applyFont="1" applyFill="1" applyBorder="1" applyAlignment="1">
      <alignment horizontal="center" wrapText="1"/>
    </xf>
    <xf numFmtId="0" fontId="4" fillId="41" borderId="23" xfId="0" applyFont="1" applyFill="1" applyBorder="1" applyAlignment="1">
      <alignment horizontal="center" wrapText="1"/>
    </xf>
    <xf numFmtId="14" fontId="4" fillId="41" borderId="23" xfId="0" applyNumberFormat="1" applyFont="1" applyFill="1" applyBorder="1" applyAlignment="1">
      <alignment horizontal="right" wrapText="1"/>
    </xf>
    <xf numFmtId="2" fontId="3" fillId="41" borderId="23" xfId="0" applyNumberFormat="1" applyFont="1" applyFill="1" applyBorder="1" applyAlignment="1">
      <alignment horizontal="right" wrapText="1"/>
    </xf>
    <xf numFmtId="186" fontId="28" fillId="41" borderId="23" xfId="0" applyNumberFormat="1" applyFont="1" applyFill="1" applyBorder="1" applyAlignment="1">
      <alignment horizontal="right"/>
    </xf>
    <xf numFmtId="0" fontId="28" fillId="41" borderId="23" xfId="0" applyNumberFormat="1" applyFont="1" applyFill="1" applyBorder="1" applyAlignment="1">
      <alignment horizontal="right"/>
    </xf>
    <xf numFmtId="187" fontId="28" fillId="41" borderId="22" xfId="0" applyNumberFormat="1" applyFont="1" applyFill="1" applyBorder="1" applyAlignment="1">
      <alignment/>
    </xf>
    <xf numFmtId="3" fontId="28" fillId="41" borderId="22" xfId="0" applyNumberFormat="1" applyFont="1" applyFill="1" applyBorder="1" applyAlignment="1">
      <alignment/>
    </xf>
    <xf numFmtId="0" fontId="10" fillId="42" borderId="0" xfId="0" applyNumberFormat="1" applyFont="1" applyFill="1" applyBorder="1" applyAlignment="1">
      <alignment horizontal="center" wrapText="1"/>
    </xf>
    <xf numFmtId="2" fontId="10" fillId="42" borderId="0" xfId="0" applyNumberFormat="1" applyFont="1" applyFill="1" applyBorder="1" applyAlignment="1">
      <alignment horizontal="center" wrapText="1"/>
    </xf>
    <xf numFmtId="2" fontId="3" fillId="42" borderId="0" xfId="0" applyNumberFormat="1" applyFont="1" applyFill="1" applyBorder="1" applyAlignment="1">
      <alignment horizontal="right"/>
    </xf>
    <xf numFmtId="2" fontId="3" fillId="41" borderId="0" xfId="0" applyNumberFormat="1" applyFont="1" applyFill="1" applyBorder="1" applyAlignment="1">
      <alignment horizontal="right" wrapText="1"/>
    </xf>
    <xf numFmtId="0" fontId="22" fillId="0" borderId="10" xfId="0" applyFont="1" applyBorder="1" applyAlignment="1">
      <alignment horizontal="center"/>
    </xf>
    <xf numFmtId="0" fontId="9" fillId="0" borderId="10" xfId="0" applyFont="1" applyBorder="1" applyAlignment="1">
      <alignment horizontal="center"/>
    </xf>
    <xf numFmtId="0" fontId="9" fillId="0" borderId="13" xfId="0" applyFont="1" applyBorder="1" applyAlignment="1">
      <alignment horizontal="center"/>
    </xf>
    <xf numFmtId="0" fontId="10" fillId="0" borderId="10" xfId="0" applyFont="1" applyBorder="1" applyAlignment="1">
      <alignment horizontal="center" vertic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xf>
    <xf numFmtId="0" fontId="3" fillId="0" borderId="24" xfId="0" applyNumberFormat="1" applyFont="1" applyBorder="1" applyAlignment="1">
      <alignment horizontal="center" wrapText="1"/>
    </xf>
    <xf numFmtId="0" fontId="3" fillId="0" borderId="0" xfId="0" applyFont="1" applyAlignment="1">
      <alignment horizontal="center"/>
    </xf>
    <xf numFmtId="0" fontId="4" fillId="0" borderId="21" xfId="0" applyFont="1" applyBorder="1" applyAlignment="1">
      <alignment horizontal="center"/>
    </xf>
    <xf numFmtId="0" fontId="4" fillId="0" borderId="26" xfId="0" applyFont="1" applyBorder="1" applyAlignment="1">
      <alignment horizontal="center"/>
    </xf>
    <xf numFmtId="0" fontId="23" fillId="0" borderId="30" xfId="0" applyFont="1" applyBorder="1" applyAlignment="1">
      <alignment horizontal="left" wrapText="1"/>
    </xf>
    <xf numFmtId="0" fontId="23" fillId="0" borderId="31" xfId="0" applyFont="1" applyBorder="1" applyAlignment="1">
      <alignment horizontal="left" wrapText="1"/>
    </xf>
    <xf numFmtId="0" fontId="23" fillId="0" borderId="32" xfId="0" applyFont="1" applyBorder="1" applyAlignment="1">
      <alignment horizontal="left" wrapText="1"/>
    </xf>
    <xf numFmtId="0" fontId="21" fillId="0" borderId="30" xfId="0" applyFont="1" applyBorder="1" applyAlignment="1">
      <alignment horizontal="left" wrapText="1"/>
    </xf>
    <xf numFmtId="0" fontId="21" fillId="0" borderId="31" xfId="0" applyFont="1" applyBorder="1" applyAlignment="1">
      <alignment horizontal="left" wrapText="1"/>
    </xf>
    <xf numFmtId="0" fontId="21" fillId="0" borderId="32" xfId="0" applyFont="1" applyBorder="1" applyAlignment="1">
      <alignment horizontal="left" wrapText="1"/>
    </xf>
    <xf numFmtId="0" fontId="3" fillId="34" borderId="10" xfId="0" applyFont="1" applyFill="1" applyBorder="1" applyAlignment="1">
      <alignment horizontal="center" vertical="center"/>
    </xf>
    <xf numFmtId="0" fontId="3" fillId="33" borderId="10" xfId="0" applyFont="1" applyFill="1" applyBorder="1" applyAlignment="1">
      <alignment horizontal="center"/>
    </xf>
    <xf numFmtId="0" fontId="17" fillId="37" borderId="10" xfId="0" applyFont="1" applyFill="1" applyBorder="1" applyAlignment="1">
      <alignment horizontal="center"/>
    </xf>
    <xf numFmtId="0" fontId="3" fillId="0" borderId="10" xfId="0" applyFont="1" applyBorder="1" applyAlignment="1">
      <alignment horizontal="center" vertical="center"/>
    </xf>
    <xf numFmtId="187"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6" xfId="0" applyFont="1" applyFill="1" applyBorder="1" applyAlignment="1">
      <alignment horizontal="center" wrapText="1"/>
    </xf>
    <xf numFmtId="0" fontId="10" fillId="0" borderId="17" xfId="0" applyFont="1" applyFill="1" applyBorder="1" applyAlignment="1">
      <alignment horizontal="center" wrapText="1"/>
    </xf>
    <xf numFmtId="0" fontId="0" fillId="0" borderId="0" xfId="0" applyAlignment="1">
      <alignment/>
    </xf>
    <xf numFmtId="3" fontId="3" fillId="0" borderId="33" xfId="0" applyNumberFormat="1" applyFont="1" applyBorder="1" applyAlignment="1">
      <alignment horizontal="center" wrapText="1"/>
    </xf>
    <xf numFmtId="0" fontId="0" fillId="0" borderId="33" xfId="0" applyBorder="1" applyAlignment="1">
      <alignment/>
    </xf>
    <xf numFmtId="0" fontId="3" fillId="35" borderId="13" xfId="0" applyFont="1" applyFill="1" applyBorder="1" applyAlignment="1">
      <alignment horizontal="center" vertical="center" wrapText="1"/>
    </xf>
    <xf numFmtId="0" fontId="0" fillId="35" borderId="34" xfId="0" applyFill="1" applyBorder="1" applyAlignment="1">
      <alignment horizontal="center" vertical="center" wrapText="1"/>
    </xf>
    <xf numFmtId="0" fontId="0" fillId="35" borderId="35" xfId="0" applyFill="1" applyBorder="1" applyAlignment="1">
      <alignment horizontal="center" vertical="center" wrapText="1"/>
    </xf>
    <xf numFmtId="2" fontId="3" fillId="34" borderId="13" xfId="0" applyNumberFormat="1" applyFont="1" applyFill="1" applyBorder="1" applyAlignment="1">
      <alignment horizontal="right" wrapText="1"/>
    </xf>
    <xf numFmtId="0" fontId="0" fillId="0" borderId="34" xfId="0" applyBorder="1" applyAlignment="1">
      <alignment horizontal="right" wrapText="1"/>
    </xf>
    <xf numFmtId="0" fontId="0" fillId="0" borderId="35" xfId="0" applyBorder="1" applyAlignment="1">
      <alignment horizontal="right" wrapText="1"/>
    </xf>
    <xf numFmtId="2" fontId="3" fillId="35" borderId="13" xfId="0" applyNumberFormat="1" applyFont="1" applyFill="1" applyBorder="1" applyAlignment="1">
      <alignment/>
    </xf>
    <xf numFmtId="2" fontId="3" fillId="35" borderId="34" xfId="0" applyNumberFormat="1" applyFont="1" applyFill="1" applyBorder="1" applyAlignment="1">
      <alignment/>
    </xf>
    <xf numFmtId="2" fontId="3" fillId="35" borderId="35" xfId="0" applyNumberFormat="1" applyFont="1" applyFill="1" applyBorder="1" applyAlignment="1">
      <alignment/>
    </xf>
    <xf numFmtId="0" fontId="15" fillId="0" borderId="26" xfId="0" applyFont="1" applyBorder="1" applyAlignment="1">
      <alignment horizontal="left"/>
    </xf>
    <xf numFmtId="0" fontId="15" fillId="0" borderId="36" xfId="0" applyFont="1" applyBorder="1" applyAlignment="1">
      <alignment horizontal="left"/>
    </xf>
    <xf numFmtId="0" fontId="15" fillId="0" borderId="37" xfId="0" applyFont="1" applyBorder="1" applyAlignment="1">
      <alignment horizontal="left"/>
    </xf>
    <xf numFmtId="0" fontId="13" fillId="37" borderId="27" xfId="0" applyFont="1" applyFill="1" applyBorder="1" applyAlignment="1">
      <alignment horizontal="left" wrapText="1"/>
    </xf>
    <xf numFmtId="0" fontId="13" fillId="37" borderId="38" xfId="0" applyFont="1" applyFill="1" applyBorder="1" applyAlignment="1">
      <alignment horizontal="left" wrapText="1"/>
    </xf>
    <xf numFmtId="0" fontId="13" fillId="37" borderId="39" xfId="0" applyFont="1" applyFill="1" applyBorder="1" applyAlignment="1">
      <alignment horizontal="left" wrapText="1"/>
    </xf>
    <xf numFmtId="0" fontId="3" fillId="35" borderId="10" xfId="0" applyFont="1" applyFill="1" applyBorder="1" applyAlignment="1">
      <alignment horizontal="left" wrapText="1"/>
    </xf>
    <xf numFmtId="0" fontId="15" fillId="0" borderId="40" xfId="0" applyNumberFormat="1" applyFont="1" applyBorder="1" applyAlignment="1">
      <alignment horizontal="left" wrapText="1"/>
    </xf>
    <xf numFmtId="0" fontId="15" fillId="0" borderId="24" xfId="0" applyNumberFormat="1" applyFont="1" applyBorder="1" applyAlignment="1">
      <alignment horizontal="left" wrapText="1"/>
    </xf>
    <xf numFmtId="0" fontId="16" fillId="0" borderId="41" xfId="0" applyFont="1" applyBorder="1" applyAlignment="1">
      <alignment horizontal="left" wrapText="1"/>
    </xf>
    <xf numFmtId="3" fontId="3" fillId="0" borderId="33" xfId="0" applyNumberFormat="1" applyFont="1" applyBorder="1" applyAlignment="1">
      <alignment horizontal="right" wrapText="1"/>
    </xf>
    <xf numFmtId="0" fontId="0" fillId="0" borderId="33" xfId="0"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41"/>
  <sheetViews>
    <sheetView zoomScale="125" zoomScaleNormal="125" zoomScalePageLayoutView="0" workbookViewId="0" topLeftCell="A7">
      <selection activeCell="F41" sqref="F41"/>
    </sheetView>
  </sheetViews>
  <sheetFormatPr defaultColWidth="9.140625" defaultRowHeight="12.75"/>
  <cols>
    <col min="1" max="1" width="36.8515625" style="1" customWidth="1"/>
    <col min="2" max="3" width="8.421875" style="9" customWidth="1"/>
    <col min="4" max="4" width="11.421875" style="1" customWidth="1"/>
    <col min="5" max="5" width="13.421875" style="1" customWidth="1"/>
    <col min="6" max="6" width="12.28125" style="1" customWidth="1"/>
    <col min="7" max="11" width="9.00390625" style="1" customWidth="1"/>
    <col min="12" max="12" width="10.140625" style="1" customWidth="1"/>
    <col min="13" max="13" width="11.7109375" style="1" customWidth="1"/>
    <col min="14" max="16384" width="9.140625" style="1" customWidth="1"/>
  </cols>
  <sheetData>
    <row r="1" spans="1:12" s="4" customFormat="1" ht="12.75">
      <c r="A1" s="288" t="s">
        <v>56</v>
      </c>
      <c r="B1" s="288"/>
      <c r="C1" s="288"/>
      <c r="D1" s="288"/>
      <c r="E1" s="289"/>
      <c r="F1" s="289"/>
      <c r="G1" s="289"/>
      <c r="H1" s="289"/>
      <c r="I1" s="289"/>
      <c r="J1" s="289"/>
      <c r="K1" s="290"/>
      <c r="L1" s="145"/>
    </row>
    <row r="2" spans="1:12" ht="12.75">
      <c r="A2" s="291" t="s">
        <v>0</v>
      </c>
      <c r="B2" s="292" t="s">
        <v>13</v>
      </c>
      <c r="C2" s="292" t="s">
        <v>20</v>
      </c>
      <c r="D2" s="293" t="s">
        <v>57</v>
      </c>
      <c r="E2" s="293" t="s">
        <v>1</v>
      </c>
      <c r="F2" s="293" t="s">
        <v>2</v>
      </c>
      <c r="G2" s="291" t="s">
        <v>3</v>
      </c>
      <c r="H2" s="291"/>
      <c r="I2" s="291"/>
      <c r="J2" s="291"/>
      <c r="K2" s="294"/>
      <c r="L2" s="147"/>
    </row>
    <row r="3" spans="1:13" ht="48" customHeight="1">
      <c r="A3" s="291"/>
      <c r="B3" s="292"/>
      <c r="C3" s="292"/>
      <c r="D3" s="293"/>
      <c r="E3" s="293"/>
      <c r="F3" s="293"/>
      <c r="G3" s="146" t="s">
        <v>4</v>
      </c>
      <c r="H3" s="146" t="s">
        <v>5</v>
      </c>
      <c r="I3" s="146" t="s">
        <v>6</v>
      </c>
      <c r="J3" s="146" t="s">
        <v>7</v>
      </c>
      <c r="K3" s="148" t="s">
        <v>8</v>
      </c>
      <c r="L3" s="117">
        <v>2011</v>
      </c>
      <c r="M3" s="1">
        <v>2011</v>
      </c>
    </row>
    <row r="4" spans="1:13" ht="12.75">
      <c r="A4" s="291" t="s">
        <v>58</v>
      </c>
      <c r="B4" s="291"/>
      <c r="C4" s="291"/>
      <c r="D4" s="291"/>
      <c r="E4" s="291"/>
      <c r="F4" s="291"/>
      <c r="G4" s="291"/>
      <c r="H4" s="291"/>
      <c r="I4" s="291"/>
      <c r="J4" s="291"/>
      <c r="K4" s="294"/>
      <c r="L4" s="117" t="s">
        <v>54</v>
      </c>
      <c r="M4" s="1" t="s">
        <v>55</v>
      </c>
    </row>
    <row r="5" spans="1:13" ht="12.75">
      <c r="A5" s="214" t="s">
        <v>30</v>
      </c>
      <c r="B5" s="38" t="s">
        <v>10</v>
      </c>
      <c r="C5" s="38" t="s">
        <v>29</v>
      </c>
      <c r="D5" s="39">
        <v>36433</v>
      </c>
      <c r="E5" s="215">
        <v>12.967</v>
      </c>
      <c r="F5" s="216">
        <v>26029</v>
      </c>
      <c r="G5" s="41">
        <v>8.91</v>
      </c>
      <c r="H5" s="41">
        <v>2.91</v>
      </c>
      <c r="I5" s="41">
        <v>6.05</v>
      </c>
      <c r="J5" s="41">
        <v>3.39</v>
      </c>
      <c r="K5" s="217">
        <v>5.95</v>
      </c>
      <c r="L5" s="118">
        <v>11.217</v>
      </c>
      <c r="M5" s="119">
        <v>25611</v>
      </c>
    </row>
    <row r="6" spans="1:13" s="2" customFormat="1" ht="12.75" customHeight="1">
      <c r="A6" s="218" t="s">
        <v>59</v>
      </c>
      <c r="B6" s="38" t="s">
        <v>10</v>
      </c>
      <c r="C6" s="38" t="s">
        <v>23</v>
      </c>
      <c r="D6" s="42">
        <v>40834</v>
      </c>
      <c r="E6" s="150">
        <v>0.857</v>
      </c>
      <c r="F6" s="45">
        <v>1426</v>
      </c>
      <c r="G6" s="44">
        <v>8.55</v>
      </c>
      <c r="H6" s="44"/>
      <c r="I6" s="44"/>
      <c r="J6" s="45"/>
      <c r="K6" s="149">
        <v>7.37</v>
      </c>
      <c r="L6" s="120">
        <v>0.046</v>
      </c>
      <c r="M6" s="109">
        <v>114</v>
      </c>
    </row>
    <row r="7" spans="1:13" s="2" customFormat="1" ht="12.75" customHeight="1">
      <c r="A7" s="219" t="s">
        <v>60</v>
      </c>
      <c r="B7" s="155" t="s">
        <v>10</v>
      </c>
      <c r="C7" s="155" t="s">
        <v>23</v>
      </c>
      <c r="D7" s="220">
        <v>36738</v>
      </c>
      <c r="E7" s="221">
        <v>37.832192</v>
      </c>
      <c r="F7" s="222">
        <v>38887</v>
      </c>
      <c r="G7" s="223">
        <v>7.79</v>
      </c>
      <c r="H7" s="223">
        <v>3.28</v>
      </c>
      <c r="I7" s="223">
        <v>4.32</v>
      </c>
      <c r="J7" s="224">
        <v>4.53</v>
      </c>
      <c r="K7" s="225">
        <v>4.56</v>
      </c>
      <c r="L7" s="121">
        <v>31.731</v>
      </c>
      <c r="M7" s="109">
        <v>36917</v>
      </c>
    </row>
    <row r="8" spans="1:13" ht="12.75" customHeight="1" thickBot="1">
      <c r="A8" s="226" t="s">
        <v>14</v>
      </c>
      <c r="B8" s="48" t="s">
        <v>10</v>
      </c>
      <c r="C8" s="48" t="s">
        <v>23</v>
      </c>
      <c r="D8" s="49">
        <v>37816</v>
      </c>
      <c r="E8" s="227">
        <v>6.582308916526865</v>
      </c>
      <c r="F8" s="228">
        <v>15788</v>
      </c>
      <c r="G8" s="15">
        <v>9.37</v>
      </c>
      <c r="H8" s="15">
        <v>4.08</v>
      </c>
      <c r="I8" s="15">
        <v>5.42</v>
      </c>
      <c r="J8" s="16">
        <v>2.84</v>
      </c>
      <c r="K8" s="149">
        <v>2.85</v>
      </c>
      <c r="L8" s="122">
        <v>4.335</v>
      </c>
      <c r="M8" s="110">
        <v>12733</v>
      </c>
    </row>
    <row r="9" spans="1:13" ht="15.75" customHeight="1" thickBot="1">
      <c r="A9" s="276" t="s">
        <v>61</v>
      </c>
      <c r="B9" s="277"/>
      <c r="C9" s="277"/>
      <c r="D9" s="278"/>
      <c r="E9" s="280">
        <f>SUM(E5:E8)</f>
        <v>58.23850091652686</v>
      </c>
      <c r="F9" s="281">
        <f>SUM(F5:F8)</f>
        <v>82130</v>
      </c>
      <c r="G9" s="279">
        <f>($E$5*G5+$E$6*G6+$E$7*G7+$E$8*G8+$E$31*G31)/($E$9+$E$31)</f>
        <v>8.294981532737237</v>
      </c>
      <c r="H9" s="279">
        <f>($E$5*H5+$E$6*H6+$E$7*H7+$E$8*H8+$E$31*H31)/($E$9+$E$31)</f>
        <v>3.401719129988894</v>
      </c>
      <c r="I9" s="279">
        <f>($E$5*I5+$E$6*I6+$E$7*I7+$E$8*I8+$E$31*I31)/($E$9+$E$31)</f>
        <v>4.840730610158945</v>
      </c>
      <c r="J9" s="279">
        <f>($E$5*J5+$E$6*J6+$E$7*J7+$E$8*J8+$E$31*J31)/($E$9+$E$31)</f>
        <v>3.4525707100755367</v>
      </c>
      <c r="K9" s="279">
        <f>($E$5*K5+$E$6*K6+$E$7*K7+$E$8*K8+$E$31*K31)/($E$9+$E$31)</f>
        <v>5.778304168477085</v>
      </c>
      <c r="L9" s="123">
        <f>SUM(L5:L8)</f>
        <v>47.329</v>
      </c>
      <c r="M9" s="124">
        <f>SUM(M5:M8)</f>
        <v>75375</v>
      </c>
    </row>
    <row r="10" spans="1:13" ht="12.75">
      <c r="A10" s="297" t="s">
        <v>62</v>
      </c>
      <c r="B10" s="297"/>
      <c r="C10" s="297"/>
      <c r="D10" s="297"/>
      <c r="E10" s="297"/>
      <c r="F10" s="297"/>
      <c r="G10" s="297"/>
      <c r="H10" s="297"/>
      <c r="I10" s="297"/>
      <c r="J10" s="297"/>
      <c r="K10" s="298"/>
      <c r="L10" s="125"/>
      <c r="M10" s="110"/>
    </row>
    <row r="11" spans="1:13" ht="12.75">
      <c r="A11" s="214" t="s">
        <v>31</v>
      </c>
      <c r="B11" s="38" t="s">
        <v>10</v>
      </c>
      <c r="C11" s="38" t="s">
        <v>21</v>
      </c>
      <c r="D11" s="39">
        <v>36606</v>
      </c>
      <c r="E11" s="215">
        <v>4.31</v>
      </c>
      <c r="F11" s="40">
        <v>20512</v>
      </c>
      <c r="G11" s="41">
        <v>11.58</v>
      </c>
      <c r="H11" s="41">
        <v>3.3</v>
      </c>
      <c r="I11" s="41">
        <v>5.92</v>
      </c>
      <c r="J11" s="41">
        <v>2.66</v>
      </c>
      <c r="K11" s="217">
        <v>5.65</v>
      </c>
      <c r="L11" s="126">
        <v>3.7</v>
      </c>
      <c r="M11" s="127">
        <v>20757</v>
      </c>
    </row>
    <row r="12" spans="1:13" ht="12.75">
      <c r="A12" s="218" t="s">
        <v>33</v>
      </c>
      <c r="B12" s="38" t="s">
        <v>10</v>
      </c>
      <c r="C12" s="38" t="s">
        <v>22</v>
      </c>
      <c r="D12" s="39">
        <v>36091</v>
      </c>
      <c r="E12" s="150">
        <v>0.338</v>
      </c>
      <c r="F12" s="151">
        <v>556</v>
      </c>
      <c r="G12" s="17">
        <v>7.67</v>
      </c>
      <c r="H12" s="17">
        <v>3.87</v>
      </c>
      <c r="I12" s="17">
        <v>4.37</v>
      </c>
      <c r="J12" s="17"/>
      <c r="K12" s="152">
        <v>5.29</v>
      </c>
      <c r="L12" s="121">
        <v>0.094</v>
      </c>
      <c r="M12" s="127">
        <v>229</v>
      </c>
    </row>
    <row r="13" spans="1:13" ht="12.75">
      <c r="A13" s="214" t="s">
        <v>63</v>
      </c>
      <c r="B13" s="38" t="s">
        <v>10</v>
      </c>
      <c r="C13" s="38" t="s">
        <v>21</v>
      </c>
      <c r="D13" s="39">
        <v>39514</v>
      </c>
      <c r="E13" s="150">
        <v>0.447</v>
      </c>
      <c r="F13" s="151">
        <v>1733</v>
      </c>
      <c r="G13" s="17">
        <v>6.29</v>
      </c>
      <c r="H13" s="17">
        <v>3.2</v>
      </c>
      <c r="I13" s="17">
        <v>4.11</v>
      </c>
      <c r="J13" s="17"/>
      <c r="K13" s="152">
        <v>5.82</v>
      </c>
      <c r="L13" s="121">
        <v>0.504</v>
      </c>
      <c r="M13" s="127">
        <v>1914</v>
      </c>
    </row>
    <row r="14" spans="1:13" ht="12.75">
      <c r="A14" s="153" t="s">
        <v>64</v>
      </c>
      <c r="B14" s="14" t="s">
        <v>10</v>
      </c>
      <c r="C14" s="154" t="s">
        <v>22</v>
      </c>
      <c r="D14" s="50">
        <v>38360</v>
      </c>
      <c r="E14" s="150">
        <v>0.464</v>
      </c>
      <c r="F14" s="43">
        <v>2393</v>
      </c>
      <c r="G14" s="45">
        <v>2.72</v>
      </c>
      <c r="H14" s="44">
        <v>1.3</v>
      </c>
      <c r="I14" s="44">
        <v>1.99</v>
      </c>
      <c r="J14" s="44">
        <v>1.74</v>
      </c>
      <c r="K14" s="230">
        <v>2.24</v>
      </c>
      <c r="L14" s="121">
        <v>0.456</v>
      </c>
      <c r="M14" s="127">
        <v>2520</v>
      </c>
    </row>
    <row r="15" spans="1:13" ht="12.75">
      <c r="A15" s="153" t="s">
        <v>19</v>
      </c>
      <c r="B15" s="13" t="s">
        <v>10</v>
      </c>
      <c r="C15" s="13" t="s">
        <v>21</v>
      </c>
      <c r="D15" s="50">
        <v>39182</v>
      </c>
      <c r="E15" s="150">
        <v>0.108</v>
      </c>
      <c r="F15" s="43">
        <v>338</v>
      </c>
      <c r="G15" s="44">
        <v>2.24</v>
      </c>
      <c r="H15" s="44">
        <v>-0.18</v>
      </c>
      <c r="I15" s="44">
        <v>-0.01</v>
      </c>
      <c r="J15" s="45">
        <v>-0.4</v>
      </c>
      <c r="K15" s="230">
        <v>-0.48</v>
      </c>
      <c r="L15" s="121">
        <v>0.108</v>
      </c>
      <c r="M15" s="127">
        <v>385</v>
      </c>
    </row>
    <row r="16" spans="1:13" ht="12.75">
      <c r="A16" s="219" t="s">
        <v>65</v>
      </c>
      <c r="B16" s="155" t="s">
        <v>10</v>
      </c>
      <c r="C16" s="155" t="s">
        <v>21</v>
      </c>
      <c r="D16" s="231">
        <v>38245</v>
      </c>
      <c r="E16" s="221">
        <v>8.304618</v>
      </c>
      <c r="F16" s="222">
        <v>27650</v>
      </c>
      <c r="G16" s="223">
        <v>8.6</v>
      </c>
      <c r="H16" s="223">
        <v>2.61</v>
      </c>
      <c r="I16" s="223">
        <v>4.07</v>
      </c>
      <c r="J16" s="224">
        <v>3.6</v>
      </c>
      <c r="K16" s="225">
        <v>3.77</v>
      </c>
      <c r="L16" s="120">
        <v>7.164</v>
      </c>
      <c r="M16" s="127">
        <v>27902</v>
      </c>
    </row>
    <row r="17" spans="1:13" ht="12.75" customHeight="1" thickBot="1">
      <c r="A17" s="232" t="s">
        <v>66</v>
      </c>
      <c r="B17" s="233" t="s">
        <v>10</v>
      </c>
      <c r="C17" s="233" t="s">
        <v>35</v>
      </c>
      <c r="D17" s="234">
        <v>39078</v>
      </c>
      <c r="E17" s="235">
        <v>4.338511778056747</v>
      </c>
      <c r="F17" s="236">
        <v>13351</v>
      </c>
      <c r="G17" s="156">
        <v>11.85</v>
      </c>
      <c r="H17" s="156">
        <v>-1.34</v>
      </c>
      <c r="I17" s="156">
        <v>3.85</v>
      </c>
      <c r="J17" s="157">
        <v>-6.08</v>
      </c>
      <c r="K17" s="158">
        <v>-4.6</v>
      </c>
      <c r="L17" s="128">
        <v>3.39</v>
      </c>
      <c r="M17" s="129">
        <v>13154</v>
      </c>
    </row>
    <row r="18" spans="1:13" ht="12.75" customHeight="1" thickTop="1">
      <c r="A18" s="237"/>
      <c r="B18" s="238"/>
      <c r="C18" s="238"/>
      <c r="D18" s="239"/>
      <c r="E18" s="240">
        <f>SUM(E11:E17)</f>
        <v>18.310129778056748</v>
      </c>
      <c r="F18" s="241">
        <f>SUM(F11:F17)</f>
        <v>66533</v>
      </c>
      <c r="G18" s="205">
        <f>($E$11*G11+$E$12*G12+$E$13*G13+$E$14*G14+$E$15*G15+$E$16*G16+$E$17*G17)/$E$18</f>
        <v>9.811452542803252</v>
      </c>
      <c r="H18" s="205">
        <f>($E$11*H11+$E$12*H12+$E$13*H13+$E$14*H14+$E$15*H15+$E$16*H16+$E$17*H17)/$E$18</f>
        <v>1.8244910113875443</v>
      </c>
      <c r="I18" s="205">
        <f>($E$11*I11+$E$12*I12+$E$13*I13+$E$14*I14+$E$15*I15+$E$16*I16+$E$17*I17)/$E$18</f>
        <v>4.383080654168684</v>
      </c>
      <c r="J18" s="205">
        <f>($E$11*J11+$E$12*J12+$E$13*J13+$E$14*J14+$E$15*J15+$E$16*J16+$E$17*J17)/($E$18-E12-E13)</f>
        <v>0.8985515878536959</v>
      </c>
      <c r="K18" s="205">
        <f>($E$11*K11+$E$12*K12+$E$13*K13+$E$14*K14+$E$15*K15+$E$16*K16+$E$17*K17)/$E$18</f>
        <v>2.243557865448333</v>
      </c>
      <c r="L18" s="130">
        <f>SUM(L11:L17)</f>
        <v>15.416</v>
      </c>
      <c r="M18" s="131">
        <f>SUM(M11:M17)</f>
        <v>66861</v>
      </c>
    </row>
    <row r="19" spans="1:13" ht="12.75" customHeight="1">
      <c r="A19" s="242" t="s">
        <v>67</v>
      </c>
      <c r="B19" s="243" t="s">
        <v>11</v>
      </c>
      <c r="C19" s="243" t="s">
        <v>21</v>
      </c>
      <c r="D19" s="244">
        <v>39367</v>
      </c>
      <c r="E19" s="245">
        <v>2.559</v>
      </c>
      <c r="F19" s="246">
        <v>3700</v>
      </c>
      <c r="G19" s="159">
        <v>9.07</v>
      </c>
      <c r="H19" s="160">
        <v>2.54</v>
      </c>
      <c r="I19" s="159">
        <v>4.95</v>
      </c>
      <c r="J19" s="159">
        <v>3.31</v>
      </c>
      <c r="K19" s="247">
        <v>3.16</v>
      </c>
      <c r="L19" s="120">
        <v>2.089</v>
      </c>
      <c r="M19" s="127">
        <v>3757</v>
      </c>
    </row>
    <row r="20" spans="1:13" ht="12.75" customHeight="1">
      <c r="A20" s="219" t="s">
        <v>68</v>
      </c>
      <c r="B20" s="155" t="s">
        <v>11</v>
      </c>
      <c r="C20" s="155" t="s">
        <v>21</v>
      </c>
      <c r="D20" s="220">
        <v>37606</v>
      </c>
      <c r="E20" s="221">
        <v>10.038832</v>
      </c>
      <c r="F20" s="222">
        <v>8823</v>
      </c>
      <c r="G20" s="223">
        <v>9.44</v>
      </c>
      <c r="H20" s="223">
        <v>2.47</v>
      </c>
      <c r="I20" s="223">
        <v>3.56</v>
      </c>
      <c r="J20" s="224">
        <v>3.26</v>
      </c>
      <c r="K20" s="225">
        <v>3.26</v>
      </c>
      <c r="L20" s="120">
        <v>9.08</v>
      </c>
      <c r="M20" s="127">
        <v>8814</v>
      </c>
    </row>
    <row r="21" spans="1:13" ht="12.75" customHeight="1">
      <c r="A21" s="214" t="s">
        <v>16</v>
      </c>
      <c r="B21" s="38" t="s">
        <v>11</v>
      </c>
      <c r="C21" s="38" t="s">
        <v>26</v>
      </c>
      <c r="D21" s="39">
        <v>37834</v>
      </c>
      <c r="E21" s="227">
        <v>14.805811103172946</v>
      </c>
      <c r="F21" s="248">
        <v>30908</v>
      </c>
      <c r="G21" s="15">
        <v>10.36</v>
      </c>
      <c r="H21" s="15">
        <v>2.33</v>
      </c>
      <c r="I21" s="15">
        <v>4.56</v>
      </c>
      <c r="J21" s="16">
        <v>-1.13</v>
      </c>
      <c r="K21" s="149">
        <v>3.29</v>
      </c>
      <c r="L21" s="122">
        <v>11.376</v>
      </c>
      <c r="M21" s="127">
        <v>29683</v>
      </c>
    </row>
    <row r="22" spans="1:13" ht="12.75" customHeight="1">
      <c r="A22" s="153" t="s">
        <v>15</v>
      </c>
      <c r="B22" s="13" t="s">
        <v>11</v>
      </c>
      <c r="C22" s="13" t="s">
        <v>24</v>
      </c>
      <c r="D22" s="42">
        <v>40834</v>
      </c>
      <c r="E22" s="150">
        <v>0.537</v>
      </c>
      <c r="F22" s="43">
        <v>1288</v>
      </c>
      <c r="G22" s="44">
        <v>5</v>
      </c>
      <c r="H22" s="44"/>
      <c r="I22" s="44"/>
      <c r="J22" s="45"/>
      <c r="K22" s="149">
        <v>4.46</v>
      </c>
      <c r="L22" s="132">
        <v>0.026</v>
      </c>
      <c r="M22" s="127">
        <v>117</v>
      </c>
    </row>
    <row r="23" spans="1:13" ht="12.75" customHeight="1" thickBot="1">
      <c r="A23" s="232" t="s">
        <v>18</v>
      </c>
      <c r="B23" s="233" t="s">
        <v>11</v>
      </c>
      <c r="C23" s="233" t="s">
        <v>27</v>
      </c>
      <c r="D23" s="234">
        <v>39514</v>
      </c>
      <c r="E23" s="161">
        <v>0.039</v>
      </c>
      <c r="F23" s="162">
        <v>112</v>
      </c>
      <c r="G23" s="163">
        <v>9.32</v>
      </c>
      <c r="H23" s="163">
        <v>3.95</v>
      </c>
      <c r="I23" s="163">
        <v>3.78</v>
      </c>
      <c r="J23" s="163"/>
      <c r="K23" s="164">
        <v>5.04</v>
      </c>
      <c r="L23" s="133">
        <v>0.084</v>
      </c>
      <c r="M23" s="129">
        <v>138</v>
      </c>
    </row>
    <row r="24" spans="1:13" ht="12.75" customHeight="1" thickTop="1">
      <c r="A24" s="237"/>
      <c r="B24" s="238"/>
      <c r="C24" s="238"/>
      <c r="D24" s="239"/>
      <c r="E24" s="249">
        <f>SUM(E19:E23)</f>
        <v>27.979643103172947</v>
      </c>
      <c r="F24" s="250">
        <f>SUM(F19:F23)</f>
        <v>44831</v>
      </c>
      <c r="G24" s="206">
        <f>($E$19*G19+$E$20*G20+$E$21*G21+$E$22*G22+$E$23*G23)/$E$24</f>
        <v>9.807608556584936</v>
      </c>
      <c r="H24" s="206">
        <f>($E$19*H19+$E$20*H20+$E$21*H21+$E$22*H22+$E$23*H23)/($E$24-$E$22)</f>
        <v>2.403098151386448</v>
      </c>
      <c r="I24" s="206">
        <f>($E$19*I19+$E$20*I20+$E$21*I21+$E$22*I22+$E$23*I23)/($E$24-$E$22-E23)</f>
        <v>4.235466434644587</v>
      </c>
      <c r="J24" s="206">
        <f>($E$19*J19+$E$20*J20+$E$21*J21+$E$22*J22+$E$23*J23)/($E$24-$E$22-E23)</f>
        <v>0.8928125242800917</v>
      </c>
      <c r="K24" s="206">
        <f>($E$19*K19+$E$20*K20+$E$21*K21+$E$22*K22+$E$23*K23)/$E$24</f>
        <v>3.2922410950621774</v>
      </c>
      <c r="L24" s="134">
        <f>SUM(L19:L23)</f>
        <v>22.655</v>
      </c>
      <c r="M24" s="134">
        <f>SUM(M19:M23)</f>
        <v>42509</v>
      </c>
    </row>
    <row r="25" spans="1:13" ht="12.75" customHeight="1">
      <c r="A25" s="251" t="s">
        <v>32</v>
      </c>
      <c r="B25" s="238" t="s">
        <v>12</v>
      </c>
      <c r="C25" s="238" t="s">
        <v>21</v>
      </c>
      <c r="D25" s="239">
        <v>38808</v>
      </c>
      <c r="E25" s="245">
        <v>0.482</v>
      </c>
      <c r="F25" s="246">
        <v>674</v>
      </c>
      <c r="G25" s="159">
        <v>12.39</v>
      </c>
      <c r="H25" s="159">
        <v>4.38</v>
      </c>
      <c r="I25" s="159">
        <v>5.07</v>
      </c>
      <c r="J25" s="159">
        <v>4.24</v>
      </c>
      <c r="K25" s="252">
        <v>5.62</v>
      </c>
      <c r="L25" s="135">
        <v>0.405</v>
      </c>
      <c r="M25" s="127">
        <v>672</v>
      </c>
    </row>
    <row r="26" spans="1:13" ht="12.75" customHeight="1">
      <c r="A26" s="226" t="s">
        <v>17</v>
      </c>
      <c r="B26" s="48" t="s">
        <v>12</v>
      </c>
      <c r="C26" s="48" t="s">
        <v>26</v>
      </c>
      <c r="D26" s="49">
        <v>37816</v>
      </c>
      <c r="E26" s="227">
        <v>0.8408358246818816</v>
      </c>
      <c r="F26" s="248">
        <v>1037</v>
      </c>
      <c r="G26" s="16">
        <v>7.74</v>
      </c>
      <c r="H26" s="16">
        <v>2.36</v>
      </c>
      <c r="I26" s="16">
        <v>4.13</v>
      </c>
      <c r="J26" s="16">
        <v>-2</v>
      </c>
      <c r="K26" s="16">
        <v>2.57</v>
      </c>
      <c r="L26" s="136">
        <v>0.65</v>
      </c>
      <c r="M26" s="127">
        <v>918</v>
      </c>
    </row>
    <row r="27" spans="1:13" ht="12.75" customHeight="1" thickBot="1">
      <c r="A27" s="253"/>
      <c r="B27" s="238"/>
      <c r="C27" s="238"/>
      <c r="D27" s="254"/>
      <c r="E27" s="249">
        <f>SUM(E25:E26)</f>
        <v>1.3228358246818814</v>
      </c>
      <c r="F27" s="250">
        <f>SUM(F25:F26)</f>
        <v>1711</v>
      </c>
      <c r="G27" s="205">
        <f>($E$25*G25+$E$26*G26)/$E$27</f>
        <v>9.434314561324339</v>
      </c>
      <c r="H27" s="205">
        <f>($E$25*H25+$E$26*H26)/$E$27</f>
        <v>3.0960248201882066</v>
      </c>
      <c r="I27" s="205">
        <f>($E$25*I25+$E$26*I26)/$E$27</f>
        <v>4.472506599493522</v>
      </c>
      <c r="J27" s="205">
        <f>($E$25*J25+$E$26*J26)/$E$27</f>
        <v>0.27366083068040103</v>
      </c>
      <c r="K27" s="205">
        <f>($E$25*K25+$E$26*K26)/$E$27</f>
        <v>3.6813246047396193</v>
      </c>
      <c r="L27" s="134">
        <f>SUM(L25:L26)</f>
        <v>1.0550000000000002</v>
      </c>
      <c r="M27" s="134">
        <f>SUM(M25:M26)</f>
        <v>1590</v>
      </c>
    </row>
    <row r="28" spans="1:16" ht="12.75" customHeight="1" thickBot="1">
      <c r="A28" s="276" t="s">
        <v>69</v>
      </c>
      <c r="B28" s="255"/>
      <c r="C28" s="255"/>
      <c r="D28" s="256"/>
      <c r="E28" s="282">
        <f>E27+E24+E18</f>
        <v>47.612608705911576</v>
      </c>
      <c r="F28" s="283">
        <f>F27+F24+F18</f>
        <v>113075</v>
      </c>
      <c r="G28" s="275">
        <f>($E$18*G18+$E$24*G24+$E$27*G27)/$E$28</f>
        <v>9.79871547563316</v>
      </c>
      <c r="H28" s="275">
        <f>($E$18*H18+$E$24*H24+$E$27*H27)/$E$28</f>
        <v>2.1998380514768177</v>
      </c>
      <c r="I28" s="275">
        <f>($E$18*I18+$E$24*I24+$E$27*I27)/$E$28</f>
        <v>4.298819416564877</v>
      </c>
      <c r="J28" s="275">
        <f>($E$18*J18+$E$24*J24+$E$27*J27)/$E$28</f>
        <v>0.877817482803184</v>
      </c>
      <c r="K28" s="275">
        <f>($E$18*K18+$E$24*K24+$E$27*K27)/$E$28</f>
        <v>2.899764544568385</v>
      </c>
      <c r="L28" s="137">
        <f>L27+L24+L18</f>
        <v>39.126000000000005</v>
      </c>
      <c r="M28" s="138">
        <f>M27+M24+M18</f>
        <v>110960</v>
      </c>
      <c r="P28" s="2"/>
    </row>
    <row r="29" spans="1:16" ht="12.75" customHeight="1" thickBot="1">
      <c r="A29" s="299" t="s">
        <v>70</v>
      </c>
      <c r="B29" s="300"/>
      <c r="C29" s="300"/>
      <c r="D29" s="301"/>
      <c r="E29" s="257">
        <f>SUM(E9,E28)</f>
        <v>105.85110962243843</v>
      </c>
      <c r="F29" s="258">
        <f>SUM(F9,F28)</f>
        <v>195205</v>
      </c>
      <c r="H29" s="259"/>
      <c r="I29" s="259"/>
      <c r="J29" s="259"/>
      <c r="K29" s="260"/>
      <c r="L29" s="139">
        <f>L28+L9</f>
        <v>86.45500000000001</v>
      </c>
      <c r="M29" s="140">
        <f>M28+M9</f>
        <v>186335</v>
      </c>
      <c r="P29" s="2"/>
    </row>
    <row r="30" spans="1:16" ht="12.75" customHeight="1" thickBot="1">
      <c r="A30" s="229" t="s">
        <v>28</v>
      </c>
      <c r="B30" s="261"/>
      <c r="C30" s="261"/>
      <c r="D30" s="262"/>
      <c r="E30" s="263"/>
      <c r="F30" s="264"/>
      <c r="G30" s="265"/>
      <c r="H30" s="265"/>
      <c r="I30" s="265"/>
      <c r="J30" s="265"/>
      <c r="K30" s="266"/>
      <c r="L30" s="122"/>
      <c r="M30" s="141"/>
      <c r="P30" s="2"/>
    </row>
    <row r="31" spans="1:13" ht="22.5" customHeight="1" thickBot="1">
      <c r="A31" s="267" t="s">
        <v>71</v>
      </c>
      <c r="B31" s="268" t="s">
        <v>10</v>
      </c>
      <c r="C31" s="268" t="s">
        <v>25</v>
      </c>
      <c r="D31" s="269">
        <v>36495</v>
      </c>
      <c r="E31" s="270">
        <v>36.517</v>
      </c>
      <c r="F31" s="35">
        <v>11940</v>
      </c>
      <c r="G31" s="271">
        <v>8.4</v>
      </c>
      <c r="H31" s="271">
        <v>3.66</v>
      </c>
      <c r="I31" s="271">
        <v>4.96</v>
      </c>
      <c r="J31" s="271">
        <v>2.55</v>
      </c>
      <c r="K31" s="272">
        <v>7.47</v>
      </c>
      <c r="L31" s="142">
        <v>32.706</v>
      </c>
      <c r="M31" s="109">
        <v>11779</v>
      </c>
    </row>
    <row r="32" spans="1:13" ht="20.25" customHeight="1" thickBot="1">
      <c r="A32" s="302" t="s">
        <v>72</v>
      </c>
      <c r="B32" s="303"/>
      <c r="C32" s="303"/>
      <c r="D32" s="304"/>
      <c r="E32" s="165">
        <f>SUM(E9,E28,E31)</f>
        <v>142.36810962243842</v>
      </c>
      <c r="F32" s="166">
        <f>SUM(F9+F28+F31)</f>
        <v>207145</v>
      </c>
      <c r="G32" s="261"/>
      <c r="H32" s="261"/>
      <c r="I32" s="261"/>
      <c r="J32" s="261"/>
      <c r="K32" s="262"/>
      <c r="L32" s="143">
        <f>L31+L29</f>
        <v>119.16100000000002</v>
      </c>
      <c r="M32" s="144">
        <f>M31+M29</f>
        <v>198114</v>
      </c>
    </row>
    <row r="33" spans="1:11" ht="36" customHeight="1">
      <c r="A33" s="295" t="s">
        <v>9</v>
      </c>
      <c r="B33" s="295"/>
      <c r="C33" s="295"/>
      <c r="D33" s="295"/>
      <c r="E33" s="295"/>
      <c r="F33" s="295"/>
      <c r="G33" s="295"/>
      <c r="H33" s="295"/>
      <c r="I33" s="295"/>
      <c r="J33" s="295"/>
      <c r="K33" s="167"/>
    </row>
    <row r="34" spans="1:13" s="5" customFormat="1" ht="12.75" customHeight="1">
      <c r="A34" s="296" t="s">
        <v>34</v>
      </c>
      <c r="B34" s="296"/>
      <c r="C34" s="296"/>
      <c r="D34" s="296"/>
      <c r="E34" s="296"/>
      <c r="F34" s="296"/>
      <c r="G34" s="296"/>
      <c r="H34" s="296"/>
      <c r="I34" s="296"/>
      <c r="J34" s="296"/>
      <c r="K34" s="296"/>
      <c r="L34" s="168"/>
      <c r="M34" s="169"/>
    </row>
    <row r="35" spans="2:13" ht="18" customHeight="1">
      <c r="B35" s="12"/>
      <c r="C35" s="12"/>
      <c r="D35" s="12"/>
      <c r="E35" s="12"/>
      <c r="F35" s="284" t="s">
        <v>75</v>
      </c>
      <c r="G35" s="285">
        <f>($E$9*G9+$E$18*G18+$E$24*G24+$E$27*G27+$E$31*G31)/$E$32</f>
        <v>8.824816868684177</v>
      </c>
      <c r="H35" s="285">
        <f>($E$9*H9+$E$18*H18+$E$24*H24+$E$27*H27+$E$31*H31)/$E$32</f>
        <v>3.066018592145226</v>
      </c>
      <c r="I35" s="285">
        <f>($E$9*I9+$E$18*I18+$E$24*I24+$E$27*I27+$E$31*I31)/$E$32</f>
        <v>4.690089814534151</v>
      </c>
      <c r="J35" s="285">
        <f>($E$9*J9+$E$18*J18+$E$24*J24+$E$27*J27+$E$31*J31)/$E$32</f>
        <v>2.359981274444554</v>
      </c>
      <c r="K35" s="285">
        <f>($E$9*K9+$E$18*K18+$E$24*K24+$E$27*K27+$E$31*K31)/$E$32</f>
        <v>5.249540217915787</v>
      </c>
      <c r="L35" s="170"/>
      <c r="M35" s="2"/>
    </row>
    <row r="36" spans="2:11" ht="12.75">
      <c r="B36" s="11"/>
      <c r="C36" s="11"/>
      <c r="D36" s="11"/>
      <c r="E36" s="11"/>
      <c r="F36" s="11"/>
      <c r="G36" s="11"/>
      <c r="H36" s="11"/>
      <c r="I36" s="11"/>
      <c r="J36" s="11"/>
      <c r="K36" s="11"/>
    </row>
    <row r="37" spans="5:11" ht="12.75">
      <c r="E37" s="171"/>
      <c r="F37" s="171"/>
      <c r="G37" s="10"/>
      <c r="H37" s="10"/>
      <c r="I37" s="10"/>
      <c r="J37" s="10"/>
      <c r="K37" s="10"/>
    </row>
    <row r="38" spans="5:14" ht="12.75">
      <c r="E38" s="172"/>
      <c r="F38" s="173"/>
      <c r="G38" s="7"/>
      <c r="H38" s="7"/>
      <c r="I38" s="7"/>
      <c r="J38" s="7"/>
      <c r="K38" s="7"/>
      <c r="L38" s="174"/>
      <c r="M38" s="175"/>
      <c r="N38" s="3"/>
    </row>
    <row r="39" spans="7:14" ht="12.75">
      <c r="G39" s="8"/>
      <c r="H39" s="7"/>
      <c r="I39" s="7"/>
      <c r="J39" s="7"/>
      <c r="K39" s="7"/>
      <c r="L39" s="2"/>
      <c r="M39" s="2"/>
      <c r="N39" s="2"/>
    </row>
    <row r="40" spans="7:14" ht="12.75">
      <c r="G40" s="7"/>
      <c r="H40" s="7"/>
      <c r="I40" s="7"/>
      <c r="J40" s="7"/>
      <c r="K40" s="7"/>
      <c r="L40" s="2"/>
      <c r="M40" s="2"/>
      <c r="N40" s="2"/>
    </row>
    <row r="41" spans="7:11" ht="12.75">
      <c r="G41" s="6"/>
      <c r="H41" s="6"/>
      <c r="I41" s="6"/>
      <c r="J41" s="6"/>
      <c r="K41" s="6"/>
    </row>
  </sheetData>
  <sheetProtection/>
  <mergeCells count="14">
    <mergeCell ref="A33:J33"/>
    <mergeCell ref="A34:K34"/>
    <mergeCell ref="A4:K4"/>
    <mergeCell ref="A10:K10"/>
    <mergeCell ref="A29:D29"/>
    <mergeCell ref="A32:D32"/>
    <mergeCell ref="A1:K1"/>
    <mergeCell ref="A2:A3"/>
    <mergeCell ref="B2:B3"/>
    <mergeCell ref="C2:C3"/>
    <mergeCell ref="D2:D3"/>
    <mergeCell ref="E2:E3"/>
    <mergeCell ref="F2:F3"/>
    <mergeCell ref="G2:K2"/>
  </mergeCells>
  <printOptions/>
  <pageMargins left="0.34" right="0.32" top="0.67" bottom="0.69" header="0.5" footer="0.5"/>
  <pageSetup fitToHeight="1" fitToWidth="1"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P47"/>
  <sheetViews>
    <sheetView zoomScale="125" zoomScaleNormal="125" zoomScalePageLayoutView="0" workbookViewId="0" topLeftCell="A15">
      <selection activeCell="F43" sqref="F43"/>
    </sheetView>
  </sheetViews>
  <sheetFormatPr defaultColWidth="9.140625" defaultRowHeight="12.75"/>
  <cols>
    <col min="1" max="1" width="36.8515625" style="1" customWidth="1"/>
    <col min="2" max="2" width="8.421875" style="9" customWidth="1"/>
    <col min="3" max="3" width="8.8515625" style="9" customWidth="1"/>
    <col min="4" max="4" width="11.421875" style="1" customWidth="1"/>
    <col min="5" max="5" width="13.421875" style="29" customWidth="1"/>
    <col min="6" max="6" width="11.421875" style="110" customWidth="1"/>
    <col min="7" max="11" width="9.00390625" style="1" customWidth="1"/>
    <col min="12" max="13" width="9.00390625" style="192" hidden="1" customWidth="1"/>
    <col min="14" max="15" width="0" style="179" hidden="1" customWidth="1"/>
    <col min="16" max="16384" width="9.140625" style="1" customWidth="1"/>
  </cols>
  <sheetData>
    <row r="1" spans="1:15" s="4" customFormat="1" ht="27" customHeight="1">
      <c r="A1" s="307" t="s">
        <v>52</v>
      </c>
      <c r="B1" s="307"/>
      <c r="C1" s="307"/>
      <c r="D1" s="307"/>
      <c r="E1" s="307"/>
      <c r="F1" s="307"/>
      <c r="G1" s="307"/>
      <c r="H1" s="307"/>
      <c r="I1" s="307"/>
      <c r="J1" s="307"/>
      <c r="K1" s="307"/>
      <c r="L1" s="19"/>
      <c r="M1" s="19"/>
      <c r="N1" s="178"/>
      <c r="O1" s="178"/>
    </row>
    <row r="2" spans="1:13" ht="24" customHeight="1">
      <c r="A2" s="308" t="s">
        <v>0</v>
      </c>
      <c r="B2" s="312" t="s">
        <v>13</v>
      </c>
      <c r="C2" s="293" t="s">
        <v>20</v>
      </c>
      <c r="D2" s="311" t="s">
        <v>41</v>
      </c>
      <c r="E2" s="309" t="s">
        <v>1</v>
      </c>
      <c r="F2" s="310" t="s">
        <v>2</v>
      </c>
      <c r="G2" s="308" t="s">
        <v>3</v>
      </c>
      <c r="H2" s="308"/>
      <c r="I2" s="308"/>
      <c r="J2" s="308"/>
      <c r="K2" s="308"/>
      <c r="L2" s="25"/>
      <c r="M2" s="25"/>
    </row>
    <row r="3" spans="1:15" ht="42.75" customHeight="1">
      <c r="A3" s="308"/>
      <c r="B3" s="312"/>
      <c r="C3" s="293"/>
      <c r="D3" s="311"/>
      <c r="E3" s="309"/>
      <c r="F3" s="310"/>
      <c r="G3" s="32" t="s">
        <v>4</v>
      </c>
      <c r="H3" s="32" t="s">
        <v>5</v>
      </c>
      <c r="I3" s="32" t="s">
        <v>6</v>
      </c>
      <c r="J3" s="32" t="s">
        <v>7</v>
      </c>
      <c r="K3" s="33" t="s">
        <v>8</v>
      </c>
      <c r="L3" s="313" t="s">
        <v>73</v>
      </c>
      <c r="M3" s="314"/>
      <c r="N3" s="313" t="s">
        <v>74</v>
      </c>
      <c r="O3" s="315"/>
    </row>
    <row r="4" spans="1:13" ht="26.25" customHeight="1">
      <c r="A4" s="318" t="s">
        <v>51</v>
      </c>
      <c r="B4" s="319"/>
      <c r="C4" s="319"/>
      <c r="D4" s="319"/>
      <c r="E4" s="319"/>
      <c r="F4" s="319"/>
      <c r="G4" s="319"/>
      <c r="H4" s="319"/>
      <c r="I4" s="319"/>
      <c r="J4" s="319"/>
      <c r="K4" s="320"/>
      <c r="L4" s="176"/>
      <c r="M4" s="176"/>
    </row>
    <row r="5" spans="1:13" ht="23.25" customHeight="1">
      <c r="A5" s="305" t="s">
        <v>46</v>
      </c>
      <c r="B5" s="305"/>
      <c r="C5" s="305"/>
      <c r="D5" s="305"/>
      <c r="E5" s="305"/>
      <c r="F5" s="305"/>
      <c r="G5" s="305"/>
      <c r="H5" s="305"/>
      <c r="I5" s="305"/>
      <c r="J5" s="305"/>
      <c r="K5" s="305"/>
      <c r="L5" s="25"/>
      <c r="M5" s="25"/>
    </row>
    <row r="6" spans="1:13" ht="12.75">
      <c r="A6" s="96" t="s">
        <v>30</v>
      </c>
      <c r="B6" s="38" t="s">
        <v>10</v>
      </c>
      <c r="C6" s="38" t="s">
        <v>29</v>
      </c>
      <c r="D6" s="39">
        <v>36433</v>
      </c>
      <c r="E6" s="102">
        <v>13.113</v>
      </c>
      <c r="F6" s="107">
        <v>26081</v>
      </c>
      <c r="G6" s="41">
        <v>7.57</v>
      </c>
      <c r="H6" s="41">
        <v>3.47</v>
      </c>
      <c r="I6" s="41">
        <v>5.63</v>
      </c>
      <c r="J6" s="41">
        <v>3.76</v>
      </c>
      <c r="K6" s="41">
        <v>5.96</v>
      </c>
      <c r="L6" s="180"/>
      <c r="M6" s="180"/>
    </row>
    <row r="7" spans="1:15" s="2" customFormat="1" ht="12.75" customHeight="1">
      <c r="A7" s="97" t="s">
        <v>37</v>
      </c>
      <c r="B7" s="38" t="s">
        <v>10</v>
      </c>
      <c r="C7" s="38" t="s">
        <v>23</v>
      </c>
      <c r="D7" s="42">
        <v>40834</v>
      </c>
      <c r="E7" s="103">
        <v>0.905</v>
      </c>
      <c r="F7" s="43">
        <v>1488</v>
      </c>
      <c r="G7" s="44">
        <v>7.25</v>
      </c>
      <c r="H7" s="44"/>
      <c r="I7" s="44"/>
      <c r="J7" s="45"/>
      <c r="K7" s="16">
        <v>6.83</v>
      </c>
      <c r="L7" s="181"/>
      <c r="M7" s="181"/>
      <c r="N7" s="182"/>
      <c r="O7" s="182"/>
    </row>
    <row r="8" spans="1:15" s="2" customFormat="1" ht="12.75" customHeight="1">
      <c r="A8" s="97" t="s">
        <v>42</v>
      </c>
      <c r="B8" s="13" t="s">
        <v>10</v>
      </c>
      <c r="C8" s="13" t="s">
        <v>23</v>
      </c>
      <c r="D8" s="39">
        <v>36738</v>
      </c>
      <c r="E8" s="104">
        <v>38.024005</v>
      </c>
      <c r="F8" s="40">
        <v>38918</v>
      </c>
      <c r="G8" s="46">
        <v>6.42</v>
      </c>
      <c r="H8" s="46">
        <v>3.23</v>
      </c>
      <c r="I8" s="46">
        <v>4.28</v>
      </c>
      <c r="J8" s="213">
        <v>4.62</v>
      </c>
      <c r="K8" s="46">
        <v>4.57</v>
      </c>
      <c r="L8" s="183"/>
      <c r="M8" s="183"/>
      <c r="N8" s="182"/>
      <c r="O8" s="182"/>
    </row>
    <row r="9" spans="1:13" ht="12.75" customHeight="1">
      <c r="A9" s="98" t="s">
        <v>14</v>
      </c>
      <c r="B9" s="48" t="s">
        <v>10</v>
      </c>
      <c r="C9" s="48" t="s">
        <v>23</v>
      </c>
      <c r="D9" s="49">
        <v>37816</v>
      </c>
      <c r="E9" s="105">
        <v>6.767972942668265</v>
      </c>
      <c r="F9" s="54">
        <v>16190</v>
      </c>
      <c r="G9" s="55">
        <v>7.4935747283451315</v>
      </c>
      <c r="H9" s="55">
        <v>4.260561436120258</v>
      </c>
      <c r="I9" s="55">
        <v>5.216356097079844</v>
      </c>
      <c r="J9" s="56">
        <v>3.2911234641781917</v>
      </c>
      <c r="K9" s="56">
        <v>2.8294475261015473</v>
      </c>
      <c r="L9" s="181"/>
      <c r="M9" s="181"/>
    </row>
    <row r="10" spans="1:15" s="30" customFormat="1" ht="23.25" customHeight="1">
      <c r="A10" s="68" t="s">
        <v>48</v>
      </c>
      <c r="B10" s="69" t="s">
        <v>10</v>
      </c>
      <c r="C10" s="69"/>
      <c r="D10" s="70"/>
      <c r="E10" s="106">
        <f>SUM(E6:E9)</f>
        <v>58.80997794266827</v>
      </c>
      <c r="F10" s="71">
        <f>SUM(F6:F9)</f>
        <v>82677</v>
      </c>
      <c r="G10" s="321"/>
      <c r="H10" s="322"/>
      <c r="I10" s="322"/>
      <c r="J10" s="322"/>
      <c r="K10" s="323"/>
      <c r="L10" s="193">
        <f>E10-'2012'!E9</f>
        <v>0.5714770261414088</v>
      </c>
      <c r="M10" s="194">
        <f>L10/'2012'!E9</f>
        <v>0.009812701514424382</v>
      </c>
      <c r="N10" s="195">
        <f>F10-'2012'!F9</f>
        <v>547</v>
      </c>
      <c r="O10" s="196">
        <f>N10/'2012'!F9</f>
        <v>0.006660172896627298</v>
      </c>
    </row>
    <row r="11" spans="1:15" s="37" customFormat="1" ht="12" customHeight="1">
      <c r="A11" s="90"/>
      <c r="B11" s="64"/>
      <c r="C11" s="64"/>
      <c r="D11" s="65"/>
      <c r="E11" s="66"/>
      <c r="F11" s="67"/>
      <c r="G11" s="207">
        <f>($E$6*G6+$E$7*G7+$E$8*G8+$E$9*G9)/$E$10</f>
        <v>6.812739897571271</v>
      </c>
      <c r="H11" s="207">
        <f>($E$6*H6+$E$7*H7+$E$8*H8+$E$9*H9)/($E$10-$E$7)</f>
        <v>3.404802448339433</v>
      </c>
      <c r="I11" s="207">
        <f>($E$6*I6+$E$7*I7+$E$8*I8+$E$9*I9)/($E$10-$E$7)</f>
        <v>4.695159172559235</v>
      </c>
      <c r="J11" s="207">
        <f>($E$6*J6+$E$7*J7+$E$8*J8+$E$9*J9)/($E$10-$E$7)</f>
        <v>4.269926808388408</v>
      </c>
      <c r="K11" s="207">
        <f>($E$6*K6+$E$7*K7+$E$8*K8+$E$9*K9)/($E$10-$E$7)</f>
        <v>4.788085014450124</v>
      </c>
      <c r="L11" s="184"/>
      <c r="M11" s="184"/>
      <c r="N11" s="185"/>
      <c r="O11" s="185"/>
    </row>
    <row r="12" spans="1:15" ht="21" customHeight="1">
      <c r="A12" s="306" t="s">
        <v>47</v>
      </c>
      <c r="B12" s="306"/>
      <c r="C12" s="306"/>
      <c r="D12" s="306"/>
      <c r="E12" s="306"/>
      <c r="F12" s="306"/>
      <c r="G12" s="306"/>
      <c r="H12" s="306"/>
      <c r="I12" s="306"/>
      <c r="J12" s="306"/>
      <c r="K12" s="306"/>
      <c r="L12" s="25"/>
      <c r="M12" s="25"/>
      <c r="N12" s="187"/>
      <c r="O12" s="187"/>
    </row>
    <row r="13" spans="1:15" ht="12.75">
      <c r="A13" s="99" t="s">
        <v>31</v>
      </c>
      <c r="B13" s="38" t="s">
        <v>10</v>
      </c>
      <c r="C13" s="38" t="s">
        <v>21</v>
      </c>
      <c r="D13" s="39">
        <v>36606</v>
      </c>
      <c r="E13" s="102">
        <v>4.361</v>
      </c>
      <c r="F13" s="107">
        <v>20502</v>
      </c>
      <c r="G13" s="41">
        <v>10.06</v>
      </c>
      <c r="H13" s="41">
        <v>4.34</v>
      </c>
      <c r="I13" s="41">
        <v>5.56</v>
      </c>
      <c r="J13" s="41">
        <v>3.15</v>
      </c>
      <c r="K13" s="41">
        <v>5.66</v>
      </c>
      <c r="L13" s="186"/>
      <c r="M13" s="186"/>
      <c r="N13" s="187"/>
      <c r="O13" s="187"/>
    </row>
    <row r="14" spans="1:15" ht="12.75">
      <c r="A14" s="100" t="s">
        <v>33</v>
      </c>
      <c r="B14" s="38" t="s">
        <v>10</v>
      </c>
      <c r="C14" s="38" t="s">
        <v>22</v>
      </c>
      <c r="D14" s="39">
        <v>36091</v>
      </c>
      <c r="E14" s="103">
        <v>0.33552993500000006</v>
      </c>
      <c r="F14" s="43">
        <v>553</v>
      </c>
      <c r="G14" s="17">
        <v>7.884156544036203</v>
      </c>
      <c r="H14" s="17">
        <v>4.213756865865603</v>
      </c>
      <c r="I14" s="17">
        <v>4.088647635277742</v>
      </c>
      <c r="J14" s="17"/>
      <c r="K14" s="17">
        <v>5.2884651640468405</v>
      </c>
      <c r="L14" s="197"/>
      <c r="M14" s="197"/>
      <c r="N14" s="187"/>
      <c r="O14" s="187"/>
    </row>
    <row r="15" spans="1:15" ht="12.75" customHeight="1">
      <c r="A15" s="99" t="s">
        <v>38</v>
      </c>
      <c r="B15" s="38" t="s">
        <v>10</v>
      </c>
      <c r="C15" s="38" t="s">
        <v>21</v>
      </c>
      <c r="D15" s="39">
        <v>39514</v>
      </c>
      <c r="E15" s="103">
        <v>0.4488702650000005</v>
      </c>
      <c r="F15" s="43">
        <v>1731</v>
      </c>
      <c r="G15" s="17">
        <v>6.668596992181719</v>
      </c>
      <c r="H15" s="17">
        <v>3.5751985778671003</v>
      </c>
      <c r="I15" s="17">
        <v>3.939342795478762</v>
      </c>
      <c r="J15" s="17"/>
      <c r="K15" s="17">
        <v>5.830173380446557</v>
      </c>
      <c r="L15" s="197"/>
      <c r="M15" s="197"/>
      <c r="N15" s="187"/>
      <c r="O15" s="187"/>
    </row>
    <row r="16" spans="1:15" ht="12.75">
      <c r="A16" s="97" t="s">
        <v>39</v>
      </c>
      <c r="B16" s="14" t="s">
        <v>10</v>
      </c>
      <c r="C16" s="14" t="s">
        <v>22</v>
      </c>
      <c r="D16" s="50">
        <v>38360</v>
      </c>
      <c r="E16" s="103">
        <v>0.445</v>
      </c>
      <c r="F16" s="43">
        <v>2349</v>
      </c>
      <c r="G16" s="45">
        <v>2.19</v>
      </c>
      <c r="H16" s="44">
        <v>1.68</v>
      </c>
      <c r="I16" s="44">
        <v>2</v>
      </c>
      <c r="J16" s="44">
        <v>1.98</v>
      </c>
      <c r="K16" s="44">
        <v>2.31</v>
      </c>
      <c r="L16" s="197"/>
      <c r="M16" s="197"/>
      <c r="N16" s="187"/>
      <c r="O16" s="187"/>
    </row>
    <row r="17" spans="1:15" ht="12.75">
      <c r="A17" s="97" t="s">
        <v>19</v>
      </c>
      <c r="B17" s="13" t="s">
        <v>10</v>
      </c>
      <c r="C17" s="13" t="s">
        <v>21</v>
      </c>
      <c r="D17" s="50">
        <v>39182</v>
      </c>
      <c r="E17" s="103">
        <v>0.102</v>
      </c>
      <c r="F17" s="43">
        <v>327</v>
      </c>
      <c r="G17" s="44">
        <v>1.62</v>
      </c>
      <c r="H17" s="44">
        <v>0.33</v>
      </c>
      <c r="I17" s="44">
        <v>0.2</v>
      </c>
      <c r="J17" s="45">
        <v>0.27</v>
      </c>
      <c r="K17" s="44">
        <v>-0.37</v>
      </c>
      <c r="L17" s="197"/>
      <c r="M17" s="197"/>
      <c r="N17" s="187"/>
      <c r="O17" s="187"/>
    </row>
    <row r="18" spans="1:15" ht="12.75">
      <c r="A18" s="100" t="s">
        <v>43</v>
      </c>
      <c r="B18" s="13" t="s">
        <v>10</v>
      </c>
      <c r="C18" s="13" t="s">
        <v>21</v>
      </c>
      <c r="D18" s="42">
        <v>38245</v>
      </c>
      <c r="E18" s="104">
        <v>8.396032</v>
      </c>
      <c r="F18" s="40">
        <v>27622</v>
      </c>
      <c r="G18" s="46">
        <v>6.98</v>
      </c>
      <c r="H18" s="46">
        <v>2.76</v>
      </c>
      <c r="I18" s="46">
        <v>4.19</v>
      </c>
      <c r="J18" s="213">
        <v>3.95</v>
      </c>
      <c r="K18" s="46">
        <v>4</v>
      </c>
      <c r="L18" s="184"/>
      <c r="M18" s="184"/>
      <c r="N18" s="187"/>
      <c r="O18" s="187"/>
    </row>
    <row r="19" spans="1:15" ht="12.75" customHeight="1">
      <c r="A19" s="100" t="s">
        <v>40</v>
      </c>
      <c r="B19" s="38" t="s">
        <v>10</v>
      </c>
      <c r="C19" s="38" t="s">
        <v>35</v>
      </c>
      <c r="D19" s="39">
        <v>39078</v>
      </c>
      <c r="E19" s="111">
        <v>4.451479070564243</v>
      </c>
      <c r="F19" s="72">
        <v>13387</v>
      </c>
      <c r="G19" s="15">
        <v>8.31883616991178</v>
      </c>
      <c r="H19" s="15">
        <v>-0.18524977047938984</v>
      </c>
      <c r="I19" s="15">
        <v>4.709386519716774</v>
      </c>
      <c r="J19" s="16">
        <v>-3.2372707577642656</v>
      </c>
      <c r="K19" s="16">
        <v>-4.277288455801342</v>
      </c>
      <c r="L19" s="198"/>
      <c r="M19" s="198"/>
      <c r="N19" s="187"/>
      <c r="O19" s="187"/>
    </row>
    <row r="20" spans="1:15" ht="12.75" customHeight="1">
      <c r="A20" s="57" t="s">
        <v>47</v>
      </c>
      <c r="B20" s="58" t="s">
        <v>10</v>
      </c>
      <c r="C20" s="58"/>
      <c r="D20" s="59"/>
      <c r="E20" s="112">
        <f>SUM(E13:E19)</f>
        <v>18.539911270564247</v>
      </c>
      <c r="F20" s="60">
        <f>SUM(F13:F19)</f>
        <v>66471</v>
      </c>
      <c r="G20" s="208">
        <f>($E$13*G13+$E$14*G14+$E$15*G15+$E$16*G16+$E$17*G17+$E$18*G18+$E$19*G19)/$E$20</f>
        <v>7.890306580155069</v>
      </c>
      <c r="H20" s="208">
        <f>($E$13*H13+$E$14*H14+$E$15*H15+$E$16*H16+$E$17*H17+$E$18*H18+$E$19*H19)/$E$20</f>
        <v>2.4312443617696378</v>
      </c>
      <c r="I20" s="208">
        <f>($E$13*I13+$E$14*I14+$E$15*I15+$E$16*I16+$E$17*I17+$E$18*I18+$E$19*I19)/$E$20</f>
        <v>4.554541059838726</v>
      </c>
      <c r="J20" s="208">
        <f>($E$13*J13+$E$14*J14+$E$15*J15+$E$16*J16+$E$17*J17+$E$18*J18+$E$19*J19)/($E$20-E14-E15)</f>
        <v>1.881076429922292</v>
      </c>
      <c r="K20" s="208">
        <f>($E$13*K13+$E$14*K14+$E$15*K15+$E$16*K16+$E$17*K17+$E$18*K18+$E$19*K19)/$E$20</f>
        <v>2.4060939209606067</v>
      </c>
      <c r="L20" s="199">
        <f>E20-'2012'!E18</f>
        <v>0.2297814925074988</v>
      </c>
      <c r="M20" s="194">
        <f>L20/'2012'!E18</f>
        <v>0.012549419108043344</v>
      </c>
      <c r="N20" s="195">
        <f>F20-'2012'!F18</f>
        <v>-62</v>
      </c>
      <c r="O20" s="196">
        <f>N20/'2012'!F18</f>
        <v>-0.0009318683961342492</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2.617</v>
      </c>
      <c r="F22" s="40">
        <v>3725</v>
      </c>
      <c r="G22" s="15">
        <v>7.12</v>
      </c>
      <c r="H22" s="16">
        <v>2.84</v>
      </c>
      <c r="I22" s="15">
        <v>4.53</v>
      </c>
      <c r="J22" s="15">
        <v>3.33</v>
      </c>
      <c r="K22" s="41">
        <v>3.15</v>
      </c>
      <c r="L22" s="186"/>
      <c r="M22" s="186"/>
      <c r="N22" s="187"/>
      <c r="O22" s="187"/>
    </row>
    <row r="23" spans="1:15" ht="12.75" customHeight="1">
      <c r="A23" s="100" t="s">
        <v>44</v>
      </c>
      <c r="B23" s="13" t="s">
        <v>11</v>
      </c>
      <c r="C23" s="13" t="s">
        <v>21</v>
      </c>
      <c r="D23" s="39">
        <v>37606</v>
      </c>
      <c r="E23" s="104">
        <v>10.198823</v>
      </c>
      <c r="F23" s="40">
        <v>8848</v>
      </c>
      <c r="G23" s="46">
        <v>7.01</v>
      </c>
      <c r="H23" s="46">
        <v>2.77</v>
      </c>
      <c r="I23" s="46">
        <v>3.78</v>
      </c>
      <c r="J23" s="213">
        <v>3.35</v>
      </c>
      <c r="K23" s="46">
        <v>3.45</v>
      </c>
      <c r="L23" s="184"/>
      <c r="M23" s="184"/>
      <c r="N23" s="187"/>
      <c r="O23" s="187"/>
    </row>
    <row r="24" spans="1:15" ht="12.75" customHeight="1">
      <c r="A24" s="99" t="s">
        <v>16</v>
      </c>
      <c r="B24" s="38" t="s">
        <v>11</v>
      </c>
      <c r="C24" s="38" t="s">
        <v>26</v>
      </c>
      <c r="D24" s="39">
        <v>37834</v>
      </c>
      <c r="E24" s="111">
        <v>15.092140055430594</v>
      </c>
      <c r="F24" s="72">
        <v>31188</v>
      </c>
      <c r="G24" s="15">
        <v>7.54066524119319</v>
      </c>
      <c r="H24" s="15">
        <v>2.98395304092145</v>
      </c>
      <c r="I24" s="15">
        <v>4.821516897664679</v>
      </c>
      <c r="J24" s="16">
        <v>0.41702829608107894</v>
      </c>
      <c r="K24" s="16">
        <v>3.311998827339324</v>
      </c>
      <c r="L24" s="198"/>
      <c r="M24" s="198"/>
      <c r="N24" s="187"/>
      <c r="O24" s="187"/>
    </row>
    <row r="25" spans="1:15" ht="12.75" customHeight="1">
      <c r="A25" s="97" t="s">
        <v>15</v>
      </c>
      <c r="B25" s="13" t="s">
        <v>11</v>
      </c>
      <c r="C25" s="13" t="s">
        <v>24</v>
      </c>
      <c r="D25" s="42">
        <v>40834</v>
      </c>
      <c r="E25" s="103">
        <v>0.5804458236</v>
      </c>
      <c r="F25" s="43">
        <v>1336</v>
      </c>
      <c r="G25" s="44">
        <v>5.19</v>
      </c>
      <c r="H25" s="44"/>
      <c r="I25" s="44"/>
      <c r="J25" s="45"/>
      <c r="K25" s="16">
        <v>5.2</v>
      </c>
      <c r="L25" s="198"/>
      <c r="M25" s="198"/>
      <c r="N25" s="187"/>
      <c r="O25" s="187"/>
    </row>
    <row r="26" spans="1:15" ht="13.5" customHeight="1">
      <c r="A26" s="100" t="s">
        <v>18</v>
      </c>
      <c r="B26" s="38" t="s">
        <v>11</v>
      </c>
      <c r="C26" s="38" t="s">
        <v>27</v>
      </c>
      <c r="D26" s="39">
        <v>39514</v>
      </c>
      <c r="E26" s="103">
        <v>0.040770394470180035</v>
      </c>
      <c r="F26" s="43">
        <v>112</v>
      </c>
      <c r="G26" s="17">
        <v>9.268979785408614</v>
      </c>
      <c r="H26" s="17">
        <v>4.316053136110498</v>
      </c>
      <c r="I26" s="17">
        <v>3.4507941131625364</v>
      </c>
      <c r="J26" s="17"/>
      <c r="K26" s="17">
        <v>5.091815091464902</v>
      </c>
      <c r="L26" s="197"/>
      <c r="M26" s="197"/>
      <c r="N26" s="187"/>
      <c r="O26" s="187"/>
    </row>
    <row r="27" spans="1:15" ht="12.75" customHeight="1">
      <c r="A27" s="57" t="s">
        <v>47</v>
      </c>
      <c r="B27" s="58" t="s">
        <v>11</v>
      </c>
      <c r="C27" s="58"/>
      <c r="D27" s="59"/>
      <c r="E27" s="114">
        <f>SUM(E22:E26)</f>
        <v>28.529179273500777</v>
      </c>
      <c r="F27" s="61">
        <f>SUM(F22:F26)</f>
        <v>45209</v>
      </c>
      <c r="G27" s="209">
        <f>($E$22*G22+$E$23*G23+$E$24*G24+$E$25*G25+$E$26*G26)/($E$27-E25)</f>
        <v>7.417938251817712</v>
      </c>
      <c r="H27" s="209">
        <f>($E$22*H22+$E$23*H23+$E$24*H24+$E$25*H25+$E$26*H26)/($E$27-$E$25)</f>
        <v>2.8943431106218958</v>
      </c>
      <c r="I27" s="209">
        <f>($E$22*I22+$E$23*I23+$E$24*I24+$E$25*I25+$E$26*I26)/($E$27-$E$25)</f>
        <v>4.412159130482793</v>
      </c>
      <c r="J27" s="209">
        <f>($E$22*J22+$E$23*J23+$E$24*J24+$E$25*J25+$E$26*J26)/($E$27-$E$25-$E$26)</f>
        <v>1.7620245663885663</v>
      </c>
      <c r="K27" s="209">
        <f>($E$22*K22+$E$23*K23+$E$24*K24+$E$25*K25+$E$26*K26)/($E$27-$E$25)</f>
        <v>3.4577793402132975</v>
      </c>
      <c r="L27" s="200">
        <f>E27-'2012'!E24</f>
        <v>0.5495361703278299</v>
      </c>
      <c r="M27" s="201">
        <f>L27/'2012'!E24</f>
        <v>0.019640571121706387</v>
      </c>
      <c r="N27" s="195">
        <f>F27-'2012'!F24</f>
        <v>378</v>
      </c>
      <c r="O27" s="196">
        <f>N27/'2012'!F24</f>
        <v>0.008431665588543642</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0.476</v>
      </c>
      <c r="F29" s="107">
        <v>673</v>
      </c>
      <c r="G29" s="15">
        <v>10.49</v>
      </c>
      <c r="H29" s="15">
        <v>4.77</v>
      </c>
      <c r="I29" s="15">
        <v>5.31</v>
      </c>
      <c r="J29" s="15">
        <v>4.74</v>
      </c>
      <c r="K29" s="41">
        <v>5.67</v>
      </c>
      <c r="L29" s="186"/>
      <c r="M29" s="186"/>
      <c r="N29" s="187"/>
      <c r="O29" s="187"/>
    </row>
    <row r="30" spans="1:15" ht="12.75" customHeight="1">
      <c r="A30" s="99" t="s">
        <v>17</v>
      </c>
      <c r="B30" s="38" t="s">
        <v>12</v>
      </c>
      <c r="C30" s="38" t="s">
        <v>26</v>
      </c>
      <c r="D30" s="39">
        <v>37816</v>
      </c>
      <c r="E30" s="111">
        <v>0.8502775863905828</v>
      </c>
      <c r="F30" s="72">
        <v>1046</v>
      </c>
      <c r="G30" s="16">
        <v>5.698568829028039</v>
      </c>
      <c r="H30" s="16">
        <v>2.658185500036647</v>
      </c>
      <c r="I30" s="16">
        <v>4.829367424928588</v>
      </c>
      <c r="J30" s="16">
        <v>-0.3840876800449311</v>
      </c>
      <c r="K30" s="16">
        <v>2.702081214802443</v>
      </c>
      <c r="L30" s="198"/>
      <c r="M30" s="198"/>
      <c r="N30" s="187"/>
      <c r="O30" s="187"/>
    </row>
    <row r="31" spans="1:15" ht="12.75" customHeight="1">
      <c r="A31" s="57" t="s">
        <v>47</v>
      </c>
      <c r="B31" s="58" t="s">
        <v>12</v>
      </c>
      <c r="C31" s="62"/>
      <c r="D31" s="63"/>
      <c r="E31" s="114">
        <f>SUM(E29:E30)</f>
        <v>1.326277586390583</v>
      </c>
      <c r="F31" s="61">
        <f>SUM(F29:F30)</f>
        <v>1719</v>
      </c>
      <c r="G31" s="208">
        <f>($E$29*G29+$E$30*G30)/$E$31</f>
        <v>7.418209770551868</v>
      </c>
      <c r="H31" s="208">
        <f>($E$29*H29+$E$30*H30)/$E$31</f>
        <v>3.4161140907762646</v>
      </c>
      <c r="I31" s="208">
        <f>($E$29*I29+$E$30*I30)/$E$31</f>
        <v>5.001866084395955</v>
      </c>
      <c r="J31" s="208">
        <f>($E$29*J29+$E$30*J30)/$E$31</f>
        <v>1.454943425305509</v>
      </c>
      <c r="K31" s="208">
        <f>($E$29*K29+$E$30*K30)/$E$31</f>
        <v>3.7672649713934963</v>
      </c>
      <c r="L31" s="199">
        <f>E31-'2012'!E27</f>
        <v>0.003441761708701474</v>
      </c>
      <c r="M31" s="199">
        <f>L31/'2012'!E27</f>
        <v>0.0026018056394331145</v>
      </c>
      <c r="N31" s="195">
        <f>F31-'2012'!F27</f>
        <v>8</v>
      </c>
      <c r="O31" s="196">
        <f>N31/'2012'!F27</f>
        <v>0.004675628287551139</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48.39536813045561</v>
      </c>
      <c r="F33" s="61">
        <f>F31+F27+F20</f>
        <v>113399</v>
      </c>
      <c r="G33" s="82"/>
      <c r="H33" s="82"/>
      <c r="I33" s="82"/>
      <c r="J33" s="82"/>
      <c r="K33" s="83"/>
      <c r="L33" s="186"/>
      <c r="M33" s="186"/>
      <c r="N33" s="187"/>
      <c r="O33" s="187"/>
      <c r="P33" s="31"/>
    </row>
    <row r="34" spans="1:16" s="30" customFormat="1" ht="26.25" customHeight="1">
      <c r="A34" s="333" t="s">
        <v>50</v>
      </c>
      <c r="B34" s="333"/>
      <c r="C34" s="333"/>
      <c r="D34" s="333"/>
      <c r="E34" s="116">
        <f>SUM(E10,E33)</f>
        <v>107.20534607312388</v>
      </c>
      <c r="F34" s="84">
        <f>SUM(F10,F33)</f>
        <v>196076</v>
      </c>
      <c r="G34" s="324"/>
      <c r="H34" s="325"/>
      <c r="I34" s="325"/>
      <c r="J34" s="325"/>
      <c r="K34" s="326"/>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36.681</v>
      </c>
      <c r="F37" s="35">
        <v>11988</v>
      </c>
      <c r="G37" s="36">
        <v>6.8</v>
      </c>
      <c r="H37" s="36">
        <v>3.77</v>
      </c>
      <c r="I37" s="36">
        <v>4.6</v>
      </c>
      <c r="J37" s="36">
        <v>3.3</v>
      </c>
      <c r="K37" s="17">
        <v>7.44</v>
      </c>
      <c r="L37" s="197"/>
      <c r="M37" s="197"/>
      <c r="N37" s="187"/>
      <c r="O37" s="187"/>
    </row>
    <row r="38" spans="1:15" ht="31.5" customHeight="1" thickBot="1">
      <c r="A38" s="330" t="s">
        <v>36</v>
      </c>
      <c r="B38" s="331"/>
      <c r="C38" s="331"/>
      <c r="D38" s="332"/>
      <c r="E38" s="86">
        <f>E34+E37</f>
        <v>143.8863460731239</v>
      </c>
      <c r="F38" s="87">
        <f>F34+F37</f>
        <v>208064</v>
      </c>
      <c r="G38" s="88"/>
      <c r="H38" s="88"/>
      <c r="I38" s="88"/>
      <c r="J38" s="88"/>
      <c r="K38" s="88"/>
      <c r="L38" s="204">
        <f>E38-'2012'!E32</f>
        <v>1.518236450685464</v>
      </c>
      <c r="M38" s="212">
        <f>L38/'2012'!E32</f>
        <v>0.010664161059045045</v>
      </c>
      <c r="N38" s="195">
        <f>F38-'2012'!F32</f>
        <v>919</v>
      </c>
      <c r="O38" s="203">
        <f>N38/'2012'!F32</f>
        <v>0.004436505829250042</v>
      </c>
    </row>
    <row r="39" spans="1:13" ht="41.25" customHeight="1">
      <c r="A39" s="334" t="s">
        <v>9</v>
      </c>
      <c r="B39" s="335"/>
      <c r="C39" s="335"/>
      <c r="D39" s="335"/>
      <c r="E39" s="335"/>
      <c r="F39" s="335"/>
      <c r="G39" s="335"/>
      <c r="H39" s="335"/>
      <c r="I39" s="335"/>
      <c r="J39" s="335"/>
      <c r="K39" s="336"/>
      <c r="L39" s="21"/>
      <c r="M39" s="21"/>
    </row>
    <row r="40" spans="1:15" s="5" customFormat="1" ht="24" customHeight="1">
      <c r="A40" s="327" t="s">
        <v>34</v>
      </c>
      <c r="B40" s="328"/>
      <c r="C40" s="328"/>
      <c r="D40" s="328"/>
      <c r="E40" s="328"/>
      <c r="F40" s="328"/>
      <c r="G40" s="328"/>
      <c r="H40" s="328"/>
      <c r="I40" s="328"/>
      <c r="J40" s="328"/>
      <c r="K40" s="329"/>
      <c r="L40" s="25"/>
      <c r="M40" s="25"/>
      <c r="N40" s="189"/>
      <c r="O40" s="189"/>
    </row>
    <row r="41" spans="2:13" ht="18" customHeight="1">
      <c r="B41" s="12"/>
      <c r="C41" s="12"/>
      <c r="D41" s="12"/>
      <c r="E41" s="316" t="s">
        <v>77</v>
      </c>
      <c r="F41" s="317"/>
      <c r="G41" s="210">
        <f>($E$10*G11+$E$20*G20+$E$27*G27+$E$31*G31+$E$37*G37)/$E$38</f>
        <v>7.073914866511014</v>
      </c>
      <c r="H41" s="210">
        <f>($E$10*H11+$E$20*H20+$E$27*H27+$E$31*H31+$E$37*H37)/$E$38</f>
        <v>3.2713509204281506</v>
      </c>
      <c r="I41" s="210">
        <f>($E$10*I11+$E$20*I20+$E$27*I27+$E$31*I31+$E$37*I37)/$E$38</f>
        <v>4.599496437704814</v>
      </c>
      <c r="J41" s="210">
        <f>($E$10*J11+$E$20*J20+$E$27*J27+$E$31*J31+$E$37*J37)/$E$38</f>
        <v>3.1916535352278252</v>
      </c>
      <c r="K41" s="210">
        <f>($E$10*K11+$E$20*K20+$E$27*K27+$E$31*K31+$E$37*K37)/$E$38</f>
        <v>4.884039708064113</v>
      </c>
      <c r="L41" s="22"/>
      <c r="M41" s="22"/>
    </row>
    <row r="42" spans="2:13" ht="12.75">
      <c r="B42" s="11"/>
      <c r="C42" s="11"/>
      <c r="D42" s="11"/>
      <c r="E42" s="26"/>
      <c r="F42" s="108" t="s">
        <v>76</v>
      </c>
      <c r="G42" s="211">
        <f>G41-'2012'!G35</f>
        <v>-1.750902002173163</v>
      </c>
      <c r="H42" s="211">
        <f>H41-'2012'!H35</f>
        <v>0.2053323282829247</v>
      </c>
      <c r="I42" s="211">
        <f>I41-'2012'!I35</f>
        <v>-0.09059337682933677</v>
      </c>
      <c r="J42" s="211">
        <f>J41-'2012'!J35</f>
        <v>0.8316722607832712</v>
      </c>
      <c r="K42" s="211">
        <f>K41-'2012'!K35</f>
        <v>-0.3655005098516746</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20">
    <mergeCell ref="L3:M3"/>
    <mergeCell ref="N3:O3"/>
    <mergeCell ref="E41:F41"/>
    <mergeCell ref="A4:K4"/>
    <mergeCell ref="G10:K10"/>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G41" sqref="G41:K41"/>
    </sheetView>
  </sheetViews>
  <sheetFormatPr defaultColWidth="9.140625" defaultRowHeight="12.75"/>
  <cols>
    <col min="1" max="1" width="36.8515625" style="1" customWidth="1"/>
    <col min="2" max="2" width="8.421875" style="9" customWidth="1"/>
    <col min="3" max="3" width="8.8515625" style="9" customWidth="1"/>
    <col min="4" max="4" width="11.421875" style="1" customWidth="1"/>
    <col min="5" max="5" width="13.421875" style="29" customWidth="1"/>
    <col min="6" max="6" width="11.421875" style="110" customWidth="1"/>
    <col min="7" max="11" width="9.00390625" style="1" customWidth="1"/>
    <col min="12" max="13" width="9.00390625" style="192" hidden="1" customWidth="1"/>
    <col min="14" max="15" width="9.140625" style="179" hidden="1" customWidth="1"/>
    <col min="16" max="16384" width="9.140625" style="1" customWidth="1"/>
  </cols>
  <sheetData>
    <row r="1" spans="1:15" s="4" customFormat="1" ht="27" customHeight="1">
      <c r="A1" s="307" t="s">
        <v>79</v>
      </c>
      <c r="B1" s="307"/>
      <c r="C1" s="307"/>
      <c r="D1" s="307"/>
      <c r="E1" s="307"/>
      <c r="F1" s="307"/>
      <c r="G1" s="307"/>
      <c r="H1" s="307"/>
      <c r="I1" s="307"/>
      <c r="J1" s="307"/>
      <c r="K1" s="307"/>
      <c r="L1" s="19"/>
      <c r="M1" s="19"/>
      <c r="N1" s="178"/>
      <c r="O1" s="178"/>
    </row>
    <row r="2" spans="1:13" ht="24" customHeight="1">
      <c r="A2" s="308" t="s">
        <v>0</v>
      </c>
      <c r="B2" s="312" t="s">
        <v>13</v>
      </c>
      <c r="C2" s="293" t="s">
        <v>20</v>
      </c>
      <c r="D2" s="311" t="s">
        <v>41</v>
      </c>
      <c r="E2" s="309" t="s">
        <v>1</v>
      </c>
      <c r="F2" s="310" t="s">
        <v>2</v>
      </c>
      <c r="G2" s="308" t="s">
        <v>3</v>
      </c>
      <c r="H2" s="308"/>
      <c r="I2" s="308"/>
      <c r="J2" s="308"/>
      <c r="K2" s="308"/>
      <c r="L2" s="25"/>
      <c r="M2" s="25"/>
    </row>
    <row r="3" spans="1:15" ht="42.75" customHeight="1">
      <c r="A3" s="308"/>
      <c r="B3" s="312"/>
      <c r="C3" s="293"/>
      <c r="D3" s="311"/>
      <c r="E3" s="309"/>
      <c r="F3" s="310"/>
      <c r="G3" s="32" t="s">
        <v>4</v>
      </c>
      <c r="H3" s="32" t="s">
        <v>5</v>
      </c>
      <c r="I3" s="32" t="s">
        <v>6</v>
      </c>
      <c r="J3" s="32" t="s">
        <v>7</v>
      </c>
      <c r="K3" s="33" t="s">
        <v>8</v>
      </c>
      <c r="L3" s="313" t="s">
        <v>73</v>
      </c>
      <c r="M3" s="314"/>
      <c r="N3" s="313" t="s">
        <v>74</v>
      </c>
      <c r="O3" s="315"/>
    </row>
    <row r="4" spans="1:13" ht="26.25" customHeight="1">
      <c r="A4" s="318" t="s">
        <v>51</v>
      </c>
      <c r="B4" s="319"/>
      <c r="C4" s="319"/>
      <c r="D4" s="319"/>
      <c r="E4" s="319"/>
      <c r="F4" s="319"/>
      <c r="G4" s="319"/>
      <c r="H4" s="319"/>
      <c r="I4" s="319"/>
      <c r="J4" s="319"/>
      <c r="K4" s="320"/>
      <c r="L4" s="176"/>
      <c r="M4" s="176"/>
    </row>
    <row r="5" spans="1:13" ht="23.25" customHeight="1">
      <c r="A5" s="305" t="s">
        <v>46</v>
      </c>
      <c r="B5" s="305"/>
      <c r="C5" s="305"/>
      <c r="D5" s="305"/>
      <c r="E5" s="305"/>
      <c r="F5" s="305"/>
      <c r="G5" s="305"/>
      <c r="H5" s="305"/>
      <c r="I5" s="305"/>
      <c r="J5" s="305"/>
      <c r="K5" s="305"/>
      <c r="L5" s="25"/>
      <c r="M5" s="25"/>
    </row>
    <row r="6" spans="1:13" ht="12.75">
      <c r="A6" s="96" t="s">
        <v>30</v>
      </c>
      <c r="B6" s="38" t="s">
        <v>10</v>
      </c>
      <c r="C6" s="38" t="s">
        <v>29</v>
      </c>
      <c r="D6" s="39">
        <v>36433</v>
      </c>
      <c r="E6" s="102">
        <v>13.238</v>
      </c>
      <c r="F6" s="107">
        <v>26185</v>
      </c>
      <c r="G6" s="41">
        <v>6.877040895816822</v>
      </c>
      <c r="H6" s="41">
        <v>3.338485843873107</v>
      </c>
      <c r="I6" s="41">
        <v>5.259148491418375</v>
      </c>
      <c r="J6" s="41">
        <v>3.762206141842128</v>
      </c>
      <c r="K6" s="41">
        <v>5.964706394220309</v>
      </c>
      <c r="L6" s="180"/>
      <c r="M6" s="180"/>
    </row>
    <row r="7" spans="1:15" s="2" customFormat="1" ht="12.75" customHeight="1">
      <c r="A7" s="97" t="s">
        <v>37</v>
      </c>
      <c r="B7" s="38" t="s">
        <v>10</v>
      </c>
      <c r="C7" s="38" t="s">
        <v>23</v>
      </c>
      <c r="D7" s="42">
        <v>40834</v>
      </c>
      <c r="E7" s="103">
        <v>1.021838</v>
      </c>
      <c r="F7" s="43">
        <v>1641</v>
      </c>
      <c r="G7" s="44">
        <v>6.29</v>
      </c>
      <c r="H7" s="44"/>
      <c r="I7" s="44"/>
      <c r="J7" s="45"/>
      <c r="K7" s="16">
        <v>6.83</v>
      </c>
      <c r="L7" s="181"/>
      <c r="M7" s="181"/>
      <c r="N7" s="182"/>
      <c r="O7" s="182"/>
    </row>
    <row r="8" spans="1:15" s="2" customFormat="1" ht="12.75" customHeight="1">
      <c r="A8" s="97" t="s">
        <v>42</v>
      </c>
      <c r="B8" s="13" t="s">
        <v>10</v>
      </c>
      <c r="C8" s="13" t="s">
        <v>23</v>
      </c>
      <c r="D8" s="39">
        <v>36738</v>
      </c>
      <c r="E8" s="104">
        <v>38.30575</v>
      </c>
      <c r="F8" s="40">
        <v>39011</v>
      </c>
      <c r="G8" s="46">
        <v>5.47</v>
      </c>
      <c r="H8" s="46">
        <v>3.3</v>
      </c>
      <c r="I8" s="46">
        <v>4.1</v>
      </c>
      <c r="J8" s="47">
        <v>4.52</v>
      </c>
      <c r="K8" s="46">
        <v>5.17</v>
      </c>
      <c r="L8" s="183"/>
      <c r="M8" s="183"/>
      <c r="N8" s="182"/>
      <c r="O8" s="182"/>
    </row>
    <row r="9" spans="1:13" ht="12.75" customHeight="1">
      <c r="A9" s="98" t="s">
        <v>14</v>
      </c>
      <c r="B9" s="48" t="s">
        <v>10</v>
      </c>
      <c r="C9" s="48" t="s">
        <v>23</v>
      </c>
      <c r="D9" s="49">
        <v>37816</v>
      </c>
      <c r="E9" s="105">
        <v>6.908466075897307</v>
      </c>
      <c r="F9" s="54">
        <v>16598</v>
      </c>
      <c r="G9" s="55">
        <v>6.257687904586229</v>
      </c>
      <c r="H9" s="55">
        <v>4.1826258629875435</v>
      </c>
      <c r="I9" s="55">
        <v>5.045825604145593</v>
      </c>
      <c r="J9" s="56">
        <v>3.315925369028161</v>
      </c>
      <c r="K9" s="56">
        <v>2.856388619150496</v>
      </c>
      <c r="L9" s="181"/>
      <c r="M9" s="181"/>
    </row>
    <row r="10" spans="1:15" s="30" customFormat="1" ht="23.25" customHeight="1">
      <c r="A10" s="68" t="s">
        <v>48</v>
      </c>
      <c r="B10" s="69" t="s">
        <v>10</v>
      </c>
      <c r="C10" s="69"/>
      <c r="D10" s="70"/>
      <c r="E10" s="106">
        <f>SUM(E6:E9)</f>
        <v>59.474054075897314</v>
      </c>
      <c r="F10" s="71">
        <f>SUM(F6:F9)</f>
        <v>83435</v>
      </c>
      <c r="G10" s="321"/>
      <c r="H10" s="322"/>
      <c r="I10" s="322"/>
      <c r="J10" s="322"/>
      <c r="K10" s="323"/>
      <c r="L10" s="193">
        <f>E10-'2012'!E9</f>
        <v>1.235553159370454</v>
      </c>
      <c r="M10" s="194">
        <f>L10/'2012'!E9</f>
        <v>0.021215401150887627</v>
      </c>
      <c r="N10" s="195">
        <f>F10-'2012'!F9</f>
        <v>1305</v>
      </c>
      <c r="O10" s="196">
        <f>N10/'2012'!F9</f>
        <v>0.01588944356507975</v>
      </c>
    </row>
    <row r="11" spans="1:15" s="37" customFormat="1" ht="12" customHeight="1">
      <c r="A11" s="90"/>
      <c r="B11" s="64"/>
      <c r="C11" s="64"/>
      <c r="D11" s="65"/>
      <c r="E11" s="66"/>
      <c r="F11" s="67"/>
      <c r="G11" s="207">
        <f>($E$6*G6+$E$7*G7+$E$8*G8+$E$9*G9)/$E$10</f>
        <v>5.888771346481073</v>
      </c>
      <c r="H11" s="207">
        <f>($E$6*H6+$E$7*H7+$E$8*H8+$E$9*H9)/($E$10-$E$7)</f>
        <v>3.4130336345977415</v>
      </c>
      <c r="I11" s="207">
        <f>($E$6*I6+$E$7*I7+$E$8*I8+$E$9*I9)/($E$10-$E$7)</f>
        <v>4.4743059424974145</v>
      </c>
      <c r="J11" s="207">
        <f>($E$6*J6+$E$7*J7+$E$8*J8+$E$9*J9)/($E$10-$E$7)</f>
        <v>4.206068637476723</v>
      </c>
      <c r="K11" s="207">
        <f>($E$6*K6+$E$7*K7+$E$8*K8+$E$9*K9)/($E$10-$E$7)</f>
        <v>5.195935219415998</v>
      </c>
      <c r="L11" s="184"/>
      <c r="M11" s="184"/>
      <c r="N11" s="185"/>
      <c r="O11" s="185"/>
    </row>
    <row r="12" spans="1:15" ht="21" customHeight="1">
      <c r="A12" s="306" t="s">
        <v>47</v>
      </c>
      <c r="B12" s="306"/>
      <c r="C12" s="306"/>
      <c r="D12" s="306"/>
      <c r="E12" s="306"/>
      <c r="F12" s="306"/>
      <c r="G12" s="306"/>
      <c r="H12" s="306"/>
      <c r="I12" s="306"/>
      <c r="J12" s="306"/>
      <c r="K12" s="306"/>
      <c r="L12" s="25"/>
      <c r="M12" s="25"/>
      <c r="N12" s="187"/>
      <c r="O12" s="187"/>
    </row>
    <row r="13" spans="1:15" ht="12.75">
      <c r="A13" s="99" t="s">
        <v>31</v>
      </c>
      <c r="B13" s="38" t="s">
        <v>10</v>
      </c>
      <c r="C13" s="38" t="s">
        <v>21</v>
      </c>
      <c r="D13" s="39">
        <v>36606</v>
      </c>
      <c r="E13" s="102">
        <v>4.387</v>
      </c>
      <c r="F13" s="107">
        <v>20510</v>
      </c>
      <c r="G13" s="41">
        <v>8.656301168785753</v>
      </c>
      <c r="H13" s="41">
        <v>4.183643893066602</v>
      </c>
      <c r="I13" s="41">
        <v>5.311791769507734</v>
      </c>
      <c r="J13" s="41">
        <v>3.120969773895288</v>
      </c>
      <c r="K13" s="41">
        <v>5.660956433238873</v>
      </c>
      <c r="L13" s="186"/>
      <c r="M13" s="186"/>
      <c r="N13" s="187"/>
      <c r="O13" s="187"/>
    </row>
    <row r="14" spans="1:15" ht="12.75">
      <c r="A14" s="100" t="s">
        <v>33</v>
      </c>
      <c r="B14" s="38" t="s">
        <v>10</v>
      </c>
      <c r="C14" s="38" t="s">
        <v>22</v>
      </c>
      <c r="D14" s="39">
        <v>36091</v>
      </c>
      <c r="E14" s="103">
        <v>0.333958305</v>
      </c>
      <c r="F14" s="43">
        <v>551</v>
      </c>
      <c r="G14" s="17">
        <v>7.9452333636854</v>
      </c>
      <c r="H14" s="17">
        <v>4.1701522546663705</v>
      </c>
      <c r="I14" s="17">
        <v>3.872083378997049</v>
      </c>
      <c r="J14" s="17"/>
      <c r="K14" s="17">
        <v>5.253930490153058</v>
      </c>
      <c r="L14" s="197"/>
      <c r="M14" s="197"/>
      <c r="N14" s="187"/>
      <c r="O14" s="187"/>
    </row>
    <row r="15" spans="1:15" ht="12.75" customHeight="1">
      <c r="A15" s="99" t="s">
        <v>38</v>
      </c>
      <c r="B15" s="38" t="s">
        <v>10</v>
      </c>
      <c r="C15" s="38" t="s">
        <v>21</v>
      </c>
      <c r="D15" s="39">
        <v>39514</v>
      </c>
      <c r="E15" s="103">
        <v>0.447764995</v>
      </c>
      <c r="F15" s="43">
        <v>1721</v>
      </c>
      <c r="G15" s="17">
        <v>6.682121791352902</v>
      </c>
      <c r="H15" s="17">
        <v>3.2397873271702515</v>
      </c>
      <c r="I15" s="17">
        <v>3.882591111423861</v>
      </c>
      <c r="J15" s="17"/>
      <c r="K15" s="17">
        <v>5.72651345938906</v>
      </c>
      <c r="L15" s="197"/>
      <c r="M15" s="197"/>
      <c r="N15" s="187"/>
      <c r="O15" s="187"/>
    </row>
    <row r="16" spans="1:15" ht="12.75">
      <c r="A16" s="97" t="s">
        <v>39</v>
      </c>
      <c r="B16" s="14" t="s">
        <v>10</v>
      </c>
      <c r="C16" s="14" t="s">
        <v>22</v>
      </c>
      <c r="D16" s="50">
        <v>38360</v>
      </c>
      <c r="E16" s="103">
        <v>0.398</v>
      </c>
      <c r="F16" s="43">
        <v>2256</v>
      </c>
      <c r="G16" s="45">
        <v>1.8</v>
      </c>
      <c r="H16" s="44">
        <v>1.59</v>
      </c>
      <c r="I16" s="44">
        <v>2</v>
      </c>
      <c r="J16" s="44">
        <v>1.88</v>
      </c>
      <c r="K16" s="44">
        <v>2.34</v>
      </c>
      <c r="L16" s="197"/>
      <c r="M16" s="197"/>
      <c r="N16" s="187"/>
      <c r="O16" s="187"/>
    </row>
    <row r="17" spans="1:15" ht="12.75">
      <c r="A17" s="97" t="s">
        <v>19</v>
      </c>
      <c r="B17" s="13" t="s">
        <v>10</v>
      </c>
      <c r="C17" s="13" t="s">
        <v>21</v>
      </c>
      <c r="D17" s="50">
        <v>39182</v>
      </c>
      <c r="E17" s="103">
        <v>0.096</v>
      </c>
      <c r="F17" s="43">
        <v>311</v>
      </c>
      <c r="G17" s="44">
        <v>1.31</v>
      </c>
      <c r="H17" s="44">
        <v>0.36</v>
      </c>
      <c r="I17" s="44">
        <v>0.36</v>
      </c>
      <c r="J17" s="45">
        <v>0.35</v>
      </c>
      <c r="K17" s="44">
        <v>-0.29</v>
      </c>
      <c r="L17" s="197"/>
      <c r="M17" s="197"/>
      <c r="N17" s="187"/>
      <c r="O17" s="187"/>
    </row>
    <row r="18" spans="1:15" ht="12.75">
      <c r="A18" s="100" t="s">
        <v>43</v>
      </c>
      <c r="B18" s="13" t="s">
        <v>10</v>
      </c>
      <c r="C18" s="13" t="s">
        <v>21</v>
      </c>
      <c r="D18" s="42">
        <v>38245</v>
      </c>
      <c r="E18" s="104">
        <v>8.482076</v>
      </c>
      <c r="F18" s="40">
        <v>27609</v>
      </c>
      <c r="G18" s="46">
        <v>5.77</v>
      </c>
      <c r="H18" s="46">
        <v>2.88</v>
      </c>
      <c r="I18" s="46">
        <v>4.07</v>
      </c>
      <c r="J18" s="47">
        <v>3.84</v>
      </c>
      <c r="K18" s="46">
        <v>5.26</v>
      </c>
      <c r="L18" s="184"/>
      <c r="M18" s="184"/>
      <c r="N18" s="187"/>
      <c r="O18" s="187"/>
    </row>
    <row r="19" spans="1:15" ht="12.75" customHeight="1">
      <c r="A19" s="100" t="s">
        <v>40</v>
      </c>
      <c r="B19" s="38" t="s">
        <v>10</v>
      </c>
      <c r="C19" s="38" t="s">
        <v>35</v>
      </c>
      <c r="D19" s="39">
        <v>39078</v>
      </c>
      <c r="E19" s="111">
        <v>4.619634063971794</v>
      </c>
      <c r="F19" s="72">
        <v>13419</v>
      </c>
      <c r="G19" s="15">
        <v>6.904256349043991</v>
      </c>
      <c r="H19" s="15">
        <v>0.4650430119144122</v>
      </c>
      <c r="I19" s="15">
        <v>5.273293829873005</v>
      </c>
      <c r="J19" s="16">
        <v>-3.3294933319680364</v>
      </c>
      <c r="K19" s="16">
        <v>-3.8491482583364878</v>
      </c>
      <c r="L19" s="198"/>
      <c r="M19" s="198"/>
      <c r="N19" s="187"/>
      <c r="O19" s="187"/>
    </row>
    <row r="20" spans="1:15" ht="12.75" customHeight="1">
      <c r="A20" s="57" t="s">
        <v>47</v>
      </c>
      <c r="B20" s="58" t="s">
        <v>10</v>
      </c>
      <c r="C20" s="58"/>
      <c r="D20" s="59"/>
      <c r="E20" s="112">
        <f>SUM(E13:E19)</f>
        <v>18.764433363971794</v>
      </c>
      <c r="F20" s="60">
        <f>SUM(F13:F19)</f>
        <v>66377</v>
      </c>
      <c r="G20" s="208">
        <f>($E$13*G13+$E$14*G14+$E$15*G15+$E$16*G16+$E$17*G17+$E$18*G18+$E$19*G19)/$E$20</f>
        <v>6.677498010781337</v>
      </c>
      <c r="H20" s="208">
        <f>($E$13*H13+$E$14*H14+$E$15*H15+$E$16*H16+$E$17*H17+$E$18*H18+$E$19*H19)/$E$20</f>
        <v>2.5815356410311274</v>
      </c>
      <c r="I20" s="208">
        <f>($E$13*I13+$E$14*I14+$E$15*I15+$E$16*I16+$E$17*I17+$E$18*I18+$E$19*I19)/$E$20</f>
        <v>4.585682324706923</v>
      </c>
      <c r="J20" s="208">
        <f>($E$13*J13+$E$14*J14+$E$15*J15+$E$16*J16+$E$17*J17+$E$18*J18+$E$19*J19)/($E$20-E14-E15)</f>
        <v>1.76078384811364</v>
      </c>
      <c r="K20" s="208">
        <f>($E$13*K13+$E$14*K14+$E$15*K15+$E$16*K16+$E$17*K17+$E$18*K18+$E$19*K19)/$E$20</f>
        <v>3.0318466915154545</v>
      </c>
      <c r="L20" s="199">
        <f>E20-'2012'!E18</f>
        <v>0.4543035859150457</v>
      </c>
      <c r="M20" s="194">
        <f>L20/'2012'!E18</f>
        <v>0.024811598356855608</v>
      </c>
      <c r="N20" s="195">
        <f>F20-'2012'!F18</f>
        <v>-156</v>
      </c>
      <c r="O20" s="196">
        <f>N20/'2012'!F18</f>
        <v>-0.0023447011257571432</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2.677</v>
      </c>
      <c r="F22" s="40">
        <v>3769</v>
      </c>
      <c r="G22" s="15">
        <v>6.00443841297067</v>
      </c>
      <c r="H22" s="16">
        <v>2.7146041461676873</v>
      </c>
      <c r="I22" s="15">
        <v>4.45525028619278</v>
      </c>
      <c r="J22" s="15">
        <v>3.322613947581843</v>
      </c>
      <c r="K22" s="41">
        <v>3.172842989229374</v>
      </c>
      <c r="L22" s="186"/>
      <c r="M22" s="186"/>
      <c r="N22" s="187"/>
      <c r="O22" s="187"/>
    </row>
    <row r="23" spans="1:15" ht="12.75" customHeight="1">
      <c r="A23" s="100" t="s">
        <v>44</v>
      </c>
      <c r="B23" s="13" t="s">
        <v>11</v>
      </c>
      <c r="C23" s="13" t="s">
        <v>21</v>
      </c>
      <c r="D23" s="39">
        <v>37606</v>
      </c>
      <c r="E23" s="104">
        <v>10.289826</v>
      </c>
      <c r="F23" s="40">
        <v>8893</v>
      </c>
      <c r="G23" s="46">
        <v>5.41</v>
      </c>
      <c r="H23" s="46">
        <v>2.77</v>
      </c>
      <c r="I23" s="46">
        <v>3.72</v>
      </c>
      <c r="J23" s="47">
        <v>3.53</v>
      </c>
      <c r="K23" s="46">
        <v>3.59</v>
      </c>
      <c r="L23" s="184"/>
      <c r="M23" s="184"/>
      <c r="N23" s="187"/>
      <c r="O23" s="187"/>
    </row>
    <row r="24" spans="1:15" ht="12.75" customHeight="1">
      <c r="A24" s="99" t="s">
        <v>16</v>
      </c>
      <c r="B24" s="38" t="s">
        <v>11</v>
      </c>
      <c r="C24" s="38" t="s">
        <v>26</v>
      </c>
      <c r="D24" s="39">
        <v>37834</v>
      </c>
      <c r="E24" s="111">
        <v>15.53963004067896</v>
      </c>
      <c r="F24" s="72">
        <v>31517</v>
      </c>
      <c r="G24" s="15">
        <v>6.145294787929512</v>
      </c>
      <c r="H24" s="15">
        <v>3.2509372880501264</v>
      </c>
      <c r="I24" s="15">
        <v>4.983204063385904</v>
      </c>
      <c r="J24" s="16">
        <v>0.4246114224655706</v>
      </c>
      <c r="K24" s="16">
        <v>3.4182135569352567</v>
      </c>
      <c r="L24" s="198"/>
      <c r="M24" s="198"/>
      <c r="N24" s="187"/>
      <c r="O24" s="187"/>
    </row>
    <row r="25" spans="1:15" ht="12.75" customHeight="1">
      <c r="A25" s="97" t="s">
        <v>15</v>
      </c>
      <c r="B25" s="13" t="s">
        <v>11</v>
      </c>
      <c r="C25" s="13" t="s">
        <v>24</v>
      </c>
      <c r="D25" s="42">
        <v>40834</v>
      </c>
      <c r="E25" s="103">
        <v>0.633324093756</v>
      </c>
      <c r="F25" s="43">
        <v>1442</v>
      </c>
      <c r="G25" s="44">
        <v>4.75</v>
      </c>
      <c r="H25" s="44"/>
      <c r="I25" s="44"/>
      <c r="J25" s="45"/>
      <c r="K25" s="16">
        <v>5.74</v>
      </c>
      <c r="L25" s="198"/>
      <c r="M25" s="198"/>
      <c r="N25" s="187"/>
      <c r="O25" s="187"/>
    </row>
    <row r="26" spans="1:15" ht="13.5" customHeight="1">
      <c r="A26" s="100" t="s">
        <v>18</v>
      </c>
      <c r="B26" s="38" t="s">
        <v>11</v>
      </c>
      <c r="C26" s="38" t="s">
        <v>27</v>
      </c>
      <c r="D26" s="39">
        <v>0.04106382919626</v>
      </c>
      <c r="E26" s="103">
        <v>0.04106382919626</v>
      </c>
      <c r="F26" s="43">
        <v>112</v>
      </c>
      <c r="G26" s="17">
        <v>8.764609734908536</v>
      </c>
      <c r="H26" s="17">
        <v>4.090331264511926</v>
      </c>
      <c r="I26" s="17">
        <v>3.459224904640612</v>
      </c>
      <c r="J26" s="17"/>
      <c r="K26" s="17">
        <v>4.983765788295447</v>
      </c>
      <c r="L26" s="197"/>
      <c r="M26" s="197"/>
      <c r="N26" s="187"/>
      <c r="O26" s="187"/>
    </row>
    <row r="27" spans="1:15" ht="12.75" customHeight="1">
      <c r="A27" s="57" t="s">
        <v>47</v>
      </c>
      <c r="B27" s="58" t="s">
        <v>11</v>
      </c>
      <c r="C27" s="58"/>
      <c r="D27" s="59"/>
      <c r="E27" s="114">
        <f>SUM(E22:E26)</f>
        <v>29.18084396363122</v>
      </c>
      <c r="F27" s="61">
        <f>SUM(F22:F26)</f>
        <v>45733</v>
      </c>
      <c r="G27" s="209">
        <f>($E$22*G22+$E$23*G23+$E$24*G24+$E$25*G25+$E$26*G26)/($E$27-E25)</f>
        <v>5.976198508556206</v>
      </c>
      <c r="H27" s="209">
        <f>($E$22*H22+$E$23*H23+$E$24*H24+$E$25*H25+$E$26*H26)/($E$27-$E$25)</f>
        <v>3.028499187303235</v>
      </c>
      <c r="I27" s="209">
        <f>($E$22*I22+$E$23*I23+$E$24*I24+$E$25*I25+$E$26*I26)/($E$27-$E$25)</f>
        <v>4.476187595330932</v>
      </c>
      <c r="J27" s="209">
        <f>($E$22*J22+$E$23*J23+$E$24*J24+$E$25*J25+$E$26*J26)/($E$27-$E$25-$E$26)</f>
        <v>1.8176944780472213</v>
      </c>
      <c r="K27" s="209">
        <f>($E$22*K22+$E$23*K23+$E$24*K24+$E$25*K25+$E$26*K26)/($E$27-$E$25)</f>
        <v>3.586717282935232</v>
      </c>
      <c r="L27" s="200">
        <f>E27-'2012'!E24</f>
        <v>1.2012008604582718</v>
      </c>
      <c r="M27" s="201">
        <f>L27/'2012'!E24</f>
        <v>0.04293124311946828</v>
      </c>
      <c r="N27" s="195">
        <f>F27-'2012'!F24</f>
        <v>902</v>
      </c>
      <c r="O27" s="196">
        <f>N27/'2012'!F24</f>
        <v>0.020120006245678213</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0.519</v>
      </c>
      <c r="F29" s="107">
        <v>682</v>
      </c>
      <c r="G29" s="15">
        <v>7.277500092114564</v>
      </c>
      <c r="H29" s="15">
        <v>4.401652316900528</v>
      </c>
      <c r="I29" s="15">
        <v>4.996364336078796</v>
      </c>
      <c r="J29" s="15">
        <v>4.433175614464302</v>
      </c>
      <c r="K29" s="41">
        <v>5.51443930504627</v>
      </c>
      <c r="L29" s="186"/>
      <c r="M29" s="186"/>
      <c r="N29" s="187"/>
      <c r="O29" s="187"/>
    </row>
    <row r="30" spans="1:15" ht="12.75" customHeight="1">
      <c r="A30" s="99" t="s">
        <v>17</v>
      </c>
      <c r="B30" s="38" t="s">
        <v>12</v>
      </c>
      <c r="C30" s="38" t="s">
        <v>26</v>
      </c>
      <c r="D30" s="39">
        <v>37816</v>
      </c>
      <c r="E30" s="111">
        <v>0.8829477390903863</v>
      </c>
      <c r="F30" s="72">
        <v>1053</v>
      </c>
      <c r="G30" s="16">
        <v>3.162105424262296</v>
      </c>
      <c r="H30" s="16">
        <v>1.998250812634561</v>
      </c>
      <c r="I30" s="16">
        <v>4.692244129479439</v>
      </c>
      <c r="J30" s="16">
        <v>-0.8031663731351668</v>
      </c>
      <c r="K30" s="16">
        <v>2.6527705452977113</v>
      </c>
      <c r="L30" s="198"/>
      <c r="M30" s="198"/>
      <c r="N30" s="187"/>
      <c r="O30" s="187"/>
    </row>
    <row r="31" spans="1:15" ht="12.75" customHeight="1">
      <c r="A31" s="57" t="s">
        <v>47</v>
      </c>
      <c r="B31" s="58" t="s">
        <v>12</v>
      </c>
      <c r="C31" s="62"/>
      <c r="D31" s="63"/>
      <c r="E31" s="114">
        <f>SUM(E29:E30)</f>
        <v>1.4019477390903863</v>
      </c>
      <c r="F31" s="61">
        <f>SUM(F29:F30)</f>
        <v>1735</v>
      </c>
      <c r="G31" s="208">
        <f>($E$29*G29+$E$30*G30)/$E$31</f>
        <v>4.685621439203864</v>
      </c>
      <c r="H31" s="208">
        <f>($E$29*H29+$E$30*H30)/$E$31</f>
        <v>2.8879882443046987</v>
      </c>
      <c r="I31" s="208">
        <f>($E$29*I29+$E$30*I30)/$E$31</f>
        <v>4.80482920153603</v>
      </c>
      <c r="J31" s="208">
        <f>($E$29*J29+$E$30*J30)/$E$31</f>
        <v>1.1353234976266358</v>
      </c>
      <c r="K31" s="208">
        <f>($E$29*K29+$E$30*K30)/$E$31</f>
        <v>3.712158170740252</v>
      </c>
      <c r="L31" s="199">
        <f>E31-'2012'!E27</f>
        <v>0.07911191440850485</v>
      </c>
      <c r="M31" s="199">
        <f>L31/'2012'!E27</f>
        <v>0.05980478675615688</v>
      </c>
      <c r="N31" s="195">
        <f>F31-'2012'!F27</f>
        <v>24</v>
      </c>
      <c r="O31" s="196">
        <f>N31/'2012'!F27</f>
        <v>0.014026884862653419</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49.3472250666934</v>
      </c>
      <c r="F33" s="61">
        <f>F31+F27+F20</f>
        <v>113845</v>
      </c>
      <c r="G33" s="82"/>
      <c r="H33" s="82"/>
      <c r="I33" s="82"/>
      <c r="J33" s="82"/>
      <c r="K33" s="83"/>
      <c r="L33" s="186"/>
      <c r="M33" s="186"/>
      <c r="N33" s="187"/>
      <c r="O33" s="187"/>
      <c r="P33" s="31"/>
    </row>
    <row r="34" spans="1:16" s="30" customFormat="1" ht="26.25" customHeight="1">
      <c r="A34" s="333" t="s">
        <v>50</v>
      </c>
      <c r="B34" s="333"/>
      <c r="C34" s="333"/>
      <c r="D34" s="333"/>
      <c r="E34" s="116">
        <f>SUM(E10,E33)</f>
        <v>108.82127914259071</v>
      </c>
      <c r="F34" s="84">
        <f>SUM(F10,F33)</f>
        <v>197280</v>
      </c>
      <c r="G34" s="324"/>
      <c r="H34" s="325"/>
      <c r="I34" s="325"/>
      <c r="J34" s="325"/>
      <c r="K34" s="326"/>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36.941</v>
      </c>
      <c r="F37" s="35">
        <v>11988</v>
      </c>
      <c r="G37" s="36">
        <v>6.23</v>
      </c>
      <c r="H37" s="36">
        <v>3.66</v>
      </c>
      <c r="I37" s="36">
        <v>4.43</v>
      </c>
      <c r="J37" s="36">
        <v>3.22</v>
      </c>
      <c r="K37" s="17">
        <v>7.48</v>
      </c>
      <c r="L37" s="197"/>
      <c r="M37" s="197"/>
      <c r="N37" s="187"/>
      <c r="O37" s="187"/>
    </row>
    <row r="38" spans="1:15" ht="31.5" customHeight="1" thickBot="1">
      <c r="A38" s="330" t="s">
        <v>36</v>
      </c>
      <c r="B38" s="331"/>
      <c r="C38" s="331"/>
      <c r="D38" s="332"/>
      <c r="E38" s="86">
        <f>E34+E37</f>
        <v>145.76227914259073</v>
      </c>
      <c r="F38" s="87">
        <f>F34+F37</f>
        <v>209268</v>
      </c>
      <c r="G38" s="88"/>
      <c r="H38" s="88"/>
      <c r="I38" s="88"/>
      <c r="J38" s="88"/>
      <c r="K38" s="88"/>
      <c r="L38" s="204">
        <f>E38-'2012'!E32</f>
        <v>3.394169520152303</v>
      </c>
      <c r="M38" s="212">
        <f>L38/'2012'!E32</f>
        <v>0.023840799243269248</v>
      </c>
      <c r="N38" s="195">
        <f>F38-'2012'!F32</f>
        <v>2123</v>
      </c>
      <c r="O38" s="203">
        <f>N38/'2012'!F32</f>
        <v>0.010248859494556953</v>
      </c>
    </row>
    <row r="39" spans="1:13" ht="41.25" customHeight="1">
      <c r="A39" s="334" t="s">
        <v>78</v>
      </c>
      <c r="B39" s="335"/>
      <c r="C39" s="335"/>
      <c r="D39" s="335"/>
      <c r="E39" s="335"/>
      <c r="F39" s="335"/>
      <c r="G39" s="335"/>
      <c r="H39" s="335"/>
      <c r="I39" s="335"/>
      <c r="J39" s="335"/>
      <c r="K39" s="336"/>
      <c r="L39" s="21"/>
      <c r="M39" s="21"/>
    </row>
    <row r="40" spans="1:15" s="5" customFormat="1" ht="24" customHeight="1">
      <c r="A40" s="327" t="s">
        <v>34</v>
      </c>
      <c r="B40" s="328"/>
      <c r="C40" s="328"/>
      <c r="D40" s="328"/>
      <c r="E40" s="328"/>
      <c r="F40" s="328"/>
      <c r="G40" s="328"/>
      <c r="H40" s="328"/>
      <c r="I40" s="328"/>
      <c r="J40" s="328"/>
      <c r="K40" s="329"/>
      <c r="L40" s="25"/>
      <c r="M40" s="25"/>
      <c r="N40" s="189"/>
      <c r="O40" s="189"/>
    </row>
    <row r="41" spans="2:13" ht="18" customHeight="1">
      <c r="B41" s="12"/>
      <c r="C41" s="12"/>
      <c r="D41" s="12"/>
      <c r="E41" s="316" t="s">
        <v>77</v>
      </c>
      <c r="F41" s="317"/>
      <c r="G41" s="210">
        <f>($E$10*G11+$E$20*G20+$E$27*G27+$E$31*G31+$E$37*G37)/$E$38</f>
        <v>6.0827157734822555</v>
      </c>
      <c r="H41" s="210">
        <f>($E$10*H11+$E$20*H20+$E$27*H27+$E$31*H31+$E$37*H37)/$E$38</f>
        <v>3.286550087553447</v>
      </c>
      <c r="I41" s="210">
        <f>($E$10*I11+$E$20*I20+$E$27*I27+$E$31*I31+$E$37*I37)/$E$38</f>
        <v>4.480970859097667</v>
      </c>
      <c r="J41" s="210">
        <f>($E$10*J11+$E$20*J20+$E$27*J27+$E$31*J31+$E$37*J37)/$E$38</f>
        <v>3.1337024270851277</v>
      </c>
      <c r="K41" s="210">
        <f>($E$10*K11+$E$20*K20+$E$27*K27+$E$31*K31+$E$37*K37)/$E$38</f>
        <v>5.1597751556902995</v>
      </c>
      <c r="L41" s="22"/>
      <c r="M41" s="22"/>
    </row>
    <row r="42" spans="2:13" ht="12.75">
      <c r="B42" s="11"/>
      <c r="C42" s="11"/>
      <c r="D42" s="11"/>
      <c r="E42" s="26"/>
      <c r="F42" s="108" t="s">
        <v>76</v>
      </c>
      <c r="G42" s="211">
        <f>G41-'2012'!G35</f>
        <v>-2.742101095201922</v>
      </c>
      <c r="H42" s="211">
        <f>H41-'2012'!H35</f>
        <v>0.22053149540822092</v>
      </c>
      <c r="I42" s="211">
        <f>I41-'2012'!I35</f>
        <v>-0.20911895543648384</v>
      </c>
      <c r="J42" s="211">
        <f>J41-'2012'!J35</f>
        <v>0.7737211526405736</v>
      </c>
      <c r="K42" s="211">
        <f>K41-'2012'!K35</f>
        <v>-0.08976506222548775</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20">
    <mergeCell ref="A5:K5"/>
    <mergeCell ref="A12:K12"/>
    <mergeCell ref="A1:K1"/>
    <mergeCell ref="A2:A3"/>
    <mergeCell ref="E2:E3"/>
    <mergeCell ref="F2:F3"/>
    <mergeCell ref="G2:K2"/>
    <mergeCell ref="D2:D3"/>
    <mergeCell ref="B2:B3"/>
    <mergeCell ref="C2:C3"/>
    <mergeCell ref="L3:M3"/>
    <mergeCell ref="N3:O3"/>
    <mergeCell ref="E41:F41"/>
    <mergeCell ref="A4:K4"/>
    <mergeCell ref="G10:K10"/>
    <mergeCell ref="G34:K34"/>
    <mergeCell ref="A40:K40"/>
    <mergeCell ref="A38:D38"/>
    <mergeCell ref="A34:D34"/>
    <mergeCell ref="A39:K39"/>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worksheet>
</file>

<file path=xl/worksheets/sheet4.xml><?xml version="1.0" encoding="utf-8"?>
<worksheet xmlns="http://schemas.openxmlformats.org/spreadsheetml/2006/main" xmlns:r="http://schemas.openxmlformats.org/officeDocument/2006/relationships">
  <sheetPr>
    <pageSetUpPr fitToPage="1"/>
  </sheetPr>
  <dimension ref="A1:P47"/>
  <sheetViews>
    <sheetView tabSelected="1" zoomScalePageLayoutView="0" workbookViewId="0" topLeftCell="A1">
      <selection activeCell="R15" sqref="R15"/>
    </sheetView>
  </sheetViews>
  <sheetFormatPr defaultColWidth="9.140625" defaultRowHeight="12.75"/>
  <cols>
    <col min="1" max="1" width="36.8515625" style="1" customWidth="1"/>
    <col min="2" max="2" width="8.421875" style="9" customWidth="1"/>
    <col min="3" max="3" width="8.8515625" style="9" customWidth="1"/>
    <col min="4" max="4" width="11.421875" style="1" customWidth="1"/>
    <col min="5" max="5" width="13.421875" style="29" customWidth="1"/>
    <col min="6" max="6" width="11.421875" style="110" customWidth="1"/>
    <col min="7" max="11" width="9.00390625" style="1" customWidth="1"/>
    <col min="12" max="13" width="9.00390625" style="192" hidden="1" customWidth="1"/>
    <col min="14" max="15" width="9.140625" style="179" hidden="1" customWidth="1"/>
    <col min="16" max="16384" width="9.140625" style="1" customWidth="1"/>
  </cols>
  <sheetData>
    <row r="1" spans="1:15" s="4" customFormat="1" ht="27" customHeight="1">
      <c r="A1" s="307" t="s">
        <v>80</v>
      </c>
      <c r="B1" s="307"/>
      <c r="C1" s="307"/>
      <c r="D1" s="307"/>
      <c r="E1" s="307"/>
      <c r="F1" s="307"/>
      <c r="G1" s="307"/>
      <c r="H1" s="307"/>
      <c r="I1" s="307"/>
      <c r="J1" s="307"/>
      <c r="K1" s="307"/>
      <c r="L1" s="19"/>
      <c r="M1" s="19"/>
      <c r="N1" s="178"/>
      <c r="O1" s="178"/>
    </row>
    <row r="2" spans="1:13" ht="24" customHeight="1">
      <c r="A2" s="308" t="s">
        <v>0</v>
      </c>
      <c r="B2" s="312" t="s">
        <v>13</v>
      </c>
      <c r="C2" s="293" t="s">
        <v>20</v>
      </c>
      <c r="D2" s="311" t="s">
        <v>41</v>
      </c>
      <c r="E2" s="309" t="s">
        <v>1</v>
      </c>
      <c r="F2" s="310" t="s">
        <v>2</v>
      </c>
      <c r="G2" s="308" t="s">
        <v>3</v>
      </c>
      <c r="H2" s="308"/>
      <c r="I2" s="308"/>
      <c r="J2" s="308"/>
      <c r="K2" s="308"/>
      <c r="L2" s="25"/>
      <c r="M2" s="25"/>
    </row>
    <row r="3" spans="1:15" ht="42.75" customHeight="1">
      <c r="A3" s="308"/>
      <c r="B3" s="312"/>
      <c r="C3" s="293"/>
      <c r="D3" s="311"/>
      <c r="E3" s="309"/>
      <c r="F3" s="310"/>
      <c r="G3" s="32" t="s">
        <v>4</v>
      </c>
      <c r="H3" s="32" t="s">
        <v>5</v>
      </c>
      <c r="I3" s="32" t="s">
        <v>6</v>
      </c>
      <c r="J3" s="32" t="s">
        <v>7</v>
      </c>
      <c r="K3" s="33" t="s">
        <v>8</v>
      </c>
      <c r="L3" s="313" t="s">
        <v>73</v>
      </c>
      <c r="M3" s="314"/>
      <c r="N3" s="313" t="s">
        <v>74</v>
      </c>
      <c r="O3" s="315"/>
    </row>
    <row r="4" spans="1:13" ht="26.25" customHeight="1">
      <c r="A4" s="318" t="s">
        <v>51</v>
      </c>
      <c r="B4" s="319"/>
      <c r="C4" s="319"/>
      <c r="D4" s="319"/>
      <c r="E4" s="319"/>
      <c r="F4" s="319"/>
      <c r="G4" s="319"/>
      <c r="H4" s="319"/>
      <c r="I4" s="319"/>
      <c r="J4" s="319"/>
      <c r="K4" s="320"/>
      <c r="L4" s="176"/>
      <c r="M4" s="176"/>
    </row>
    <row r="5" spans="1:13" ht="23.25" customHeight="1">
      <c r="A5" s="305" t="s">
        <v>46</v>
      </c>
      <c r="B5" s="305"/>
      <c r="C5" s="305"/>
      <c r="D5" s="305"/>
      <c r="E5" s="305"/>
      <c r="F5" s="305"/>
      <c r="G5" s="305"/>
      <c r="H5" s="305"/>
      <c r="I5" s="305"/>
      <c r="J5" s="305"/>
      <c r="K5" s="305"/>
      <c r="L5" s="25"/>
      <c r="M5" s="25"/>
    </row>
    <row r="6" spans="1:13" ht="12.75">
      <c r="A6" s="96" t="s">
        <v>30</v>
      </c>
      <c r="B6" s="38" t="s">
        <v>10</v>
      </c>
      <c r="C6" s="38" t="s">
        <v>29</v>
      </c>
      <c r="D6" s="39">
        <v>36433</v>
      </c>
      <c r="E6" s="102">
        <v>13.291</v>
      </c>
      <c r="F6" s="107">
        <v>26162</v>
      </c>
      <c r="G6" s="41">
        <v>6.671306046885883</v>
      </c>
      <c r="H6" s="41">
        <v>3.3517267712733334</v>
      </c>
      <c r="I6" s="41">
        <v>4.809821964718686</v>
      </c>
      <c r="J6" s="41">
        <v>3.8856854937584284</v>
      </c>
      <c r="K6" s="41">
        <v>5.964731714612803</v>
      </c>
      <c r="L6" s="180"/>
      <c r="M6" s="180"/>
    </row>
    <row r="7" spans="1:15" s="2" customFormat="1" ht="12.75" customHeight="1">
      <c r="A7" s="97" t="s">
        <v>37</v>
      </c>
      <c r="B7" s="38" t="s">
        <v>10</v>
      </c>
      <c r="C7" s="38" t="s">
        <v>23</v>
      </c>
      <c r="D7" s="42">
        <v>40834</v>
      </c>
      <c r="E7" s="103">
        <v>1.047</v>
      </c>
      <c r="F7" s="43">
        <v>1765</v>
      </c>
      <c r="G7" s="44">
        <v>6.27</v>
      </c>
      <c r="H7" s="44"/>
      <c r="I7" s="44"/>
      <c r="J7" s="45"/>
      <c r="K7" s="16">
        <v>7.04</v>
      </c>
      <c r="L7" s="181"/>
      <c r="M7" s="181"/>
      <c r="N7" s="182"/>
      <c r="O7" s="182"/>
    </row>
    <row r="8" spans="1:15" s="2" customFormat="1" ht="12.75" customHeight="1">
      <c r="A8" s="97" t="s">
        <v>42</v>
      </c>
      <c r="B8" s="13" t="s">
        <v>10</v>
      </c>
      <c r="C8" s="13" t="s">
        <v>23</v>
      </c>
      <c r="D8" s="39">
        <v>36738</v>
      </c>
      <c r="E8" s="104">
        <v>38.835341</v>
      </c>
      <c r="F8" s="40">
        <v>39139</v>
      </c>
      <c r="G8" s="46">
        <v>6</v>
      </c>
      <c r="H8" s="46">
        <v>3.59</v>
      </c>
      <c r="I8" s="46">
        <v>3.74</v>
      </c>
      <c r="J8" s="47">
        <v>4.63</v>
      </c>
      <c r="K8" s="46">
        <v>5.2</v>
      </c>
      <c r="L8" s="183"/>
      <c r="M8" s="183"/>
      <c r="N8" s="182"/>
      <c r="O8" s="182"/>
    </row>
    <row r="9" spans="1:13" ht="12.75" customHeight="1">
      <c r="A9" s="98" t="s">
        <v>14</v>
      </c>
      <c r="B9" s="48" t="s">
        <v>10</v>
      </c>
      <c r="C9" s="48" t="s">
        <v>23</v>
      </c>
      <c r="D9" s="49">
        <v>37816</v>
      </c>
      <c r="E9" s="105">
        <v>7.073630869121197</v>
      </c>
      <c r="F9" s="54">
        <v>16947</v>
      </c>
      <c r="G9" s="55">
        <v>6.081226686051244</v>
      </c>
      <c r="H9" s="55">
        <v>4.586171141413553</v>
      </c>
      <c r="I9" s="55">
        <v>4.4334042260891104</v>
      </c>
      <c r="J9" s="56">
        <v>3.9401926388629827</v>
      </c>
      <c r="K9" s="56">
        <v>2.8809962393324895</v>
      </c>
      <c r="L9" s="181"/>
      <c r="M9" s="181"/>
    </row>
    <row r="10" spans="1:15" s="30" customFormat="1" ht="23.25" customHeight="1">
      <c r="A10" s="68" t="s">
        <v>48</v>
      </c>
      <c r="B10" s="69" t="s">
        <v>10</v>
      </c>
      <c r="C10" s="69"/>
      <c r="D10" s="70"/>
      <c r="E10" s="106">
        <f>SUM(E6:E9)</f>
        <v>60.2469718691212</v>
      </c>
      <c r="F10" s="71">
        <f>SUM(F6:F9)</f>
        <v>84013</v>
      </c>
      <c r="G10" s="287">
        <f>($E$6*G6+$E$7*G7+$E$8*G8+$E$9*G9+$E$37*G37)/($E$10+$E$37)</f>
        <v>6.18818108820485</v>
      </c>
      <c r="H10" s="287">
        <f>($E$6*H6+$E$7*H7+$E$8*H8+$E$9*H9+$E$37*H37)/($E$10+$E$37)</f>
        <v>3.7249624219251465</v>
      </c>
      <c r="I10" s="287">
        <f>($E$6*I6+$E$7*I7+$E$8*I8+$E$9*I9+$E$37*I37)/($E$10+$E$37)</f>
        <v>4.064093237623175</v>
      </c>
      <c r="J10" s="287">
        <f>($E$6*J6+$E$7*J7+$E$8*J8+$E$9*J9+$E$37*J37)/($E$10+$E$37)</f>
        <v>4.065805690254835</v>
      </c>
      <c r="K10" s="287">
        <f>($E$6*K6+$E$7*K7+$E$8*K8+$E$9*K9+$E$37*K37)/($E$10+$E$37)</f>
        <v>6.034505432036106</v>
      </c>
      <c r="L10" s="193">
        <f>E10-'2012'!E9</f>
        <v>2.0084709525943367</v>
      </c>
      <c r="M10" s="194">
        <f>L10/'2012'!E9</f>
        <v>0.034486996076239576</v>
      </c>
      <c r="N10" s="195">
        <f>F10-'2012'!F9</f>
        <v>1883</v>
      </c>
      <c r="O10" s="196">
        <f>N10/'2012'!F9</f>
        <v>0.022927066845245342</v>
      </c>
    </row>
    <row r="11" spans="1:15" s="37" customFormat="1" ht="12" customHeight="1">
      <c r="A11" s="90"/>
      <c r="B11" s="64"/>
      <c r="C11" s="64"/>
      <c r="D11" s="65"/>
      <c r="E11" s="66"/>
      <c r="F11" s="67"/>
      <c r="L11" s="184"/>
      <c r="M11" s="184"/>
      <c r="N11" s="185"/>
      <c r="O11" s="185"/>
    </row>
    <row r="12" spans="1:15" ht="21" customHeight="1">
      <c r="A12" s="306" t="s">
        <v>47</v>
      </c>
      <c r="B12" s="306"/>
      <c r="C12" s="306"/>
      <c r="D12" s="306"/>
      <c r="E12" s="306"/>
      <c r="F12" s="306"/>
      <c r="G12" s="306"/>
      <c r="H12" s="306"/>
      <c r="I12" s="306"/>
      <c r="J12" s="306"/>
      <c r="K12" s="306"/>
      <c r="L12" s="25"/>
      <c r="M12" s="25"/>
      <c r="N12" s="187"/>
      <c r="O12" s="187"/>
    </row>
    <row r="13" spans="1:15" ht="12.75">
      <c r="A13" s="99" t="s">
        <v>31</v>
      </c>
      <c r="B13" s="38" t="s">
        <v>10</v>
      </c>
      <c r="C13" s="38" t="s">
        <v>21</v>
      </c>
      <c r="D13" s="39">
        <v>36606</v>
      </c>
      <c r="E13" s="102">
        <v>4.424</v>
      </c>
      <c r="F13" s="107">
        <v>20497</v>
      </c>
      <c r="G13" s="41">
        <v>8.230391999895215</v>
      </c>
      <c r="H13" s="41">
        <v>4.255907140822268</v>
      </c>
      <c r="I13" s="41">
        <v>4.96505191706571</v>
      </c>
      <c r="J13" s="41">
        <v>3.352586256261403</v>
      </c>
      <c r="K13" s="41">
        <v>5.679621276204561</v>
      </c>
      <c r="L13" s="186"/>
      <c r="M13" s="186"/>
      <c r="N13" s="187"/>
      <c r="O13" s="187"/>
    </row>
    <row r="14" spans="1:15" ht="12.75">
      <c r="A14" s="100" t="s">
        <v>33</v>
      </c>
      <c r="B14" s="38" t="s">
        <v>10</v>
      </c>
      <c r="C14" s="38" t="s">
        <v>22</v>
      </c>
      <c r="D14" s="39">
        <v>36091</v>
      </c>
      <c r="E14" s="103">
        <v>0.33462095000000003</v>
      </c>
      <c r="F14" s="43">
        <v>550</v>
      </c>
      <c r="G14" s="17">
        <v>8.104199865196238</v>
      </c>
      <c r="H14" s="17">
        <v>4.4528298232655805</v>
      </c>
      <c r="I14" s="17">
        <v>3.686951556879925</v>
      </c>
      <c r="J14" s="17"/>
      <c r="K14" s="17">
        <v>5.301686338055123</v>
      </c>
      <c r="L14" s="197"/>
      <c r="M14" s="197"/>
      <c r="N14" s="187"/>
      <c r="O14" s="187"/>
    </row>
    <row r="15" spans="1:15" ht="12.75" customHeight="1">
      <c r="A15" s="99" t="s">
        <v>38</v>
      </c>
      <c r="B15" s="38" t="s">
        <v>10</v>
      </c>
      <c r="C15" s="38" t="s">
        <v>21</v>
      </c>
      <c r="D15" s="39">
        <v>39514</v>
      </c>
      <c r="E15" s="103">
        <v>0.44589325000000046</v>
      </c>
      <c r="F15" s="43">
        <v>1716</v>
      </c>
      <c r="G15" s="17">
        <v>6.570054377086754</v>
      </c>
      <c r="H15" s="17">
        <v>3.4925834124434063</v>
      </c>
      <c r="I15" s="17">
        <v>3.4422213862453033</v>
      </c>
      <c r="J15" s="17"/>
      <c r="K15" s="17">
        <v>5.706999788992562</v>
      </c>
      <c r="L15" s="197"/>
      <c r="M15" s="197"/>
      <c r="N15" s="187"/>
      <c r="O15" s="187"/>
    </row>
    <row r="16" spans="1:15" ht="12.75">
      <c r="A16" s="97" t="s">
        <v>39</v>
      </c>
      <c r="B16" s="14" t="s">
        <v>10</v>
      </c>
      <c r="C16" s="14" t="s">
        <v>22</v>
      </c>
      <c r="D16" s="50">
        <v>38360</v>
      </c>
      <c r="E16" s="103">
        <v>0.364</v>
      </c>
      <c r="F16" s="43">
        <v>2187</v>
      </c>
      <c r="G16" s="45">
        <v>2.37</v>
      </c>
      <c r="H16" s="44">
        <v>1.87</v>
      </c>
      <c r="I16" s="44">
        <v>1.95</v>
      </c>
      <c r="J16" s="44">
        <v>1.93</v>
      </c>
      <c r="K16" s="44">
        <v>2.35</v>
      </c>
      <c r="L16" s="197"/>
      <c r="M16" s="197"/>
      <c r="N16" s="187"/>
      <c r="O16" s="187"/>
    </row>
    <row r="17" spans="1:15" ht="12.75">
      <c r="A17" s="97" t="s">
        <v>19</v>
      </c>
      <c r="B17" s="13" t="s">
        <v>10</v>
      </c>
      <c r="C17" s="13" t="s">
        <v>21</v>
      </c>
      <c r="D17" s="50">
        <v>39182</v>
      </c>
      <c r="E17" s="103">
        <v>0.096</v>
      </c>
      <c r="F17" s="43">
        <v>304</v>
      </c>
      <c r="G17" s="44">
        <v>2.36</v>
      </c>
      <c r="H17" s="44">
        <v>0.97</v>
      </c>
      <c r="I17" s="44">
        <v>0.68</v>
      </c>
      <c r="J17" s="45">
        <v>0.58</v>
      </c>
      <c r="K17" s="44">
        <v>-0.14</v>
      </c>
      <c r="L17" s="197"/>
      <c r="M17" s="197"/>
      <c r="N17" s="187"/>
      <c r="O17" s="187"/>
    </row>
    <row r="18" spans="1:15" ht="12.75">
      <c r="A18" s="100" t="s">
        <v>43</v>
      </c>
      <c r="B18" s="13" t="s">
        <v>10</v>
      </c>
      <c r="C18" s="13" t="s">
        <v>21</v>
      </c>
      <c r="D18" s="42">
        <v>38245</v>
      </c>
      <c r="E18" s="104">
        <v>8.62468</v>
      </c>
      <c r="F18" s="40">
        <v>27591</v>
      </c>
      <c r="G18" s="46">
        <v>6.87</v>
      </c>
      <c r="H18" s="46">
        <v>3.45</v>
      </c>
      <c r="I18" s="46">
        <v>3.72</v>
      </c>
      <c r="J18" s="47">
        <v>4.13</v>
      </c>
      <c r="K18" s="46">
        <v>5.37</v>
      </c>
      <c r="L18" s="184"/>
      <c r="M18" s="184"/>
      <c r="N18" s="187"/>
      <c r="O18" s="187"/>
    </row>
    <row r="19" spans="1:15" ht="12.75" customHeight="1">
      <c r="A19" s="100" t="s">
        <v>40</v>
      </c>
      <c r="B19" s="38" t="s">
        <v>10</v>
      </c>
      <c r="C19" s="38" t="s">
        <v>35</v>
      </c>
      <c r="D19" s="39">
        <v>39078</v>
      </c>
      <c r="E19" s="111">
        <v>4.795179733131685</v>
      </c>
      <c r="F19" s="72">
        <v>13440</v>
      </c>
      <c r="G19" s="15">
        <v>10.701750099598284</v>
      </c>
      <c r="H19" s="15">
        <v>3.3335311779905563</v>
      </c>
      <c r="I19" s="15">
        <v>3.8357099074860512</v>
      </c>
      <c r="J19" s="16">
        <v>-1.1991631979701434</v>
      </c>
      <c r="K19" s="16">
        <v>-3.308660744680736</v>
      </c>
      <c r="L19" s="198"/>
      <c r="M19" s="198"/>
      <c r="N19" s="187"/>
      <c r="O19" s="187"/>
    </row>
    <row r="20" spans="1:15" ht="12.75" customHeight="1">
      <c r="A20" s="57" t="s">
        <v>47</v>
      </c>
      <c r="B20" s="58" t="s">
        <v>10</v>
      </c>
      <c r="C20" s="58"/>
      <c r="D20" s="59"/>
      <c r="E20" s="112">
        <f>SUM(E13:E19)</f>
        <v>19.084373933131687</v>
      </c>
      <c r="F20" s="60">
        <f>SUM(F13:F19)</f>
        <v>66285</v>
      </c>
      <c r="G20" s="208">
        <f>($E$13*G13+$E$14*G14+$E$15*G15+$E$16*G16+$E$17*G17+$E$18*G18+$E$19*G19)/$E$20</f>
        <v>8.054245818568726</v>
      </c>
      <c r="H20" s="208">
        <f>($E$13*H13+$E$14*H14+$E$15*H15+$E$16*H16+$E$17*H17+$E$18*H18+$E$19*H19)/$E$20</f>
        <v>3.5835228386010827</v>
      </c>
      <c r="I20" s="208">
        <f>($E$13*I13+$E$14*I14+$E$15*I15+$E$16*I16+$E$17*I17+$E$18*I18+$E$19*I19)/$E$20</f>
        <v>3.9815711257591544</v>
      </c>
      <c r="J20" s="208">
        <f>($E$13*J13+$E$14*J14+$E$15*J15+$E$16*J16+$E$17*J17+$E$18*J18+$E$19*J19)/($E$20-E14-E15)</f>
        <v>2.4836164392032707</v>
      </c>
      <c r="K20" s="208">
        <f>($E$13*K13+$E$14*K14+$E$15*K15+$E$16*K16+$E$17*K17+$E$18*K18+$E$19*K19)/$E$20</f>
        <v>3.1825136834324295</v>
      </c>
      <c r="L20" s="199">
        <f>E20-'2012'!E18</f>
        <v>0.774244155074939</v>
      </c>
      <c r="M20" s="194">
        <f>L20/'2012'!E18</f>
        <v>0.04228501733520261</v>
      </c>
      <c r="N20" s="195">
        <f>F20-'2012'!F18</f>
        <v>-248</v>
      </c>
      <c r="O20" s="196">
        <f>N20/'2012'!F18</f>
        <v>-0.0037274735845369967</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2.709</v>
      </c>
      <c r="F22" s="40">
        <v>3784</v>
      </c>
      <c r="G22" s="15">
        <v>5.876533545118745</v>
      </c>
      <c r="H22" s="16">
        <v>3.015260887724258</v>
      </c>
      <c r="I22" s="15">
        <v>3.811830518586534</v>
      </c>
      <c r="J22" s="15">
        <v>3.4158160809951044</v>
      </c>
      <c r="K22" s="41">
        <v>3.2053180785030833</v>
      </c>
      <c r="L22" s="186"/>
      <c r="M22" s="186"/>
      <c r="N22" s="187"/>
      <c r="O22" s="187"/>
    </row>
    <row r="23" spans="1:15" ht="12.75" customHeight="1">
      <c r="A23" s="100" t="s">
        <v>44</v>
      </c>
      <c r="B23" s="13" t="s">
        <v>11</v>
      </c>
      <c r="C23" s="13" t="s">
        <v>21</v>
      </c>
      <c r="D23" s="39">
        <v>37606</v>
      </c>
      <c r="E23" s="104">
        <v>10.528153</v>
      </c>
      <c r="F23" s="40">
        <v>8993</v>
      </c>
      <c r="G23" s="46">
        <v>6.44</v>
      </c>
      <c r="H23" s="46">
        <v>3.27</v>
      </c>
      <c r="I23" s="46">
        <v>3.29</v>
      </c>
      <c r="J23" s="47">
        <v>3.51</v>
      </c>
      <c r="K23" s="46">
        <v>3.67</v>
      </c>
      <c r="L23" s="184"/>
      <c r="M23" s="184"/>
      <c r="N23" s="187"/>
      <c r="O23" s="187"/>
    </row>
    <row r="24" spans="1:15" ht="12.75" customHeight="1">
      <c r="A24" s="99" t="s">
        <v>16</v>
      </c>
      <c r="B24" s="38" t="s">
        <v>11</v>
      </c>
      <c r="C24" s="38" t="s">
        <v>26</v>
      </c>
      <c r="D24" s="39">
        <v>37834</v>
      </c>
      <c r="E24" s="111">
        <v>16.059041384232685</v>
      </c>
      <c r="F24" s="72">
        <v>31826</v>
      </c>
      <c r="G24" s="15">
        <v>8.086807080614978</v>
      </c>
      <c r="H24" s="15">
        <v>4.930233858142419</v>
      </c>
      <c r="I24" s="15">
        <v>3.9737326991382105</v>
      </c>
      <c r="J24" s="16">
        <v>1.758259593604361</v>
      </c>
      <c r="K24" s="16">
        <v>3.5740773361985223</v>
      </c>
      <c r="L24" s="198"/>
      <c r="M24" s="198"/>
      <c r="N24" s="187"/>
      <c r="O24" s="187"/>
    </row>
    <row r="25" spans="1:15" ht="12.75" customHeight="1">
      <c r="A25" s="97" t="s">
        <v>15</v>
      </c>
      <c r="B25" s="13" t="s">
        <v>11</v>
      </c>
      <c r="C25" s="13" t="s">
        <v>24</v>
      </c>
      <c r="D25" s="42">
        <v>40834</v>
      </c>
      <c r="E25" s="103">
        <v>0.694370352</v>
      </c>
      <c r="F25" s="43">
        <v>1518</v>
      </c>
      <c r="G25" s="44">
        <v>5.27</v>
      </c>
      <c r="H25" s="44"/>
      <c r="I25" s="44"/>
      <c r="J25" s="45"/>
      <c r="K25" s="16">
        <v>6.82</v>
      </c>
      <c r="L25" s="198"/>
      <c r="M25" s="198"/>
      <c r="N25" s="187"/>
      <c r="O25" s="187"/>
    </row>
    <row r="26" spans="1:15" ht="13.5" customHeight="1">
      <c r="A26" s="100" t="s">
        <v>18</v>
      </c>
      <c r="B26" s="38" t="s">
        <v>11</v>
      </c>
      <c r="C26" s="38" t="s">
        <v>27</v>
      </c>
      <c r="D26" s="39">
        <v>0.04106382919626</v>
      </c>
      <c r="E26" s="103">
        <v>0.04107274426500002</v>
      </c>
      <c r="F26" s="43">
        <v>112</v>
      </c>
      <c r="G26" s="17">
        <v>8.298144660373929</v>
      </c>
      <c r="H26" s="17">
        <v>3.9961978167647683</v>
      </c>
      <c r="I26" s="17">
        <v>2.9877662624868684</v>
      </c>
      <c r="J26" s="17"/>
      <c r="K26" s="17">
        <v>4.922919668991255</v>
      </c>
      <c r="L26" s="197"/>
      <c r="M26" s="197"/>
      <c r="N26" s="187"/>
      <c r="O26" s="187"/>
    </row>
    <row r="27" spans="1:15" ht="12.75" customHeight="1">
      <c r="A27" s="57" t="s">
        <v>47</v>
      </c>
      <c r="B27" s="58" t="s">
        <v>11</v>
      </c>
      <c r="C27" s="58"/>
      <c r="D27" s="59"/>
      <c r="E27" s="114">
        <f>SUM(E22:E26)</f>
        <v>30.031637480497686</v>
      </c>
      <c r="F27" s="61">
        <f>SUM(F22:F26)</f>
        <v>46233</v>
      </c>
      <c r="G27" s="209">
        <f>($E$22*G22+$E$23*G23+$E$24*G24+$E$25*G25+$E$26*G26)/($E$27-E25)</f>
        <v>7.416756395309147</v>
      </c>
      <c r="H27" s="209">
        <f>($E$22*H22+$E$23*H23+$E$24*H24+$E$25*H25+$E$26*H26)/($E$27-$E$25)</f>
        <v>4.156296013994256</v>
      </c>
      <c r="I27" s="209">
        <f>($E$22*I22+$E$23*I23+$E$24*I24+$E$25*I25+$E$26*I26)/($E$27-$E$25)</f>
        <v>3.7120337553196436</v>
      </c>
      <c r="J27" s="209">
        <f>($E$22*J22+$E$23*J23+$E$24*J24+$E$25*J25+$E$26*J26)/($E$27-$E$25-$E$26)</f>
        <v>2.5410544931186667</v>
      </c>
      <c r="K27" s="209">
        <f>($E$22*K22+$E$23*K23+$E$24*K24+$E$25*K25+$E$26*K26)/($E$27-$E$25)</f>
        <v>3.737757412034102</v>
      </c>
      <c r="L27" s="200">
        <f>E27-'2012'!E24</f>
        <v>2.051994377324739</v>
      </c>
      <c r="M27" s="201">
        <f>L27/'2012'!E24</f>
        <v>0.0733388331565973</v>
      </c>
      <c r="N27" s="195">
        <f>F27-'2012'!F24</f>
        <v>1402</v>
      </c>
      <c r="O27" s="196">
        <f>N27/'2012'!F24</f>
        <v>0.03127300305592113</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0.535</v>
      </c>
      <c r="F29" s="107">
        <v>684</v>
      </c>
      <c r="G29" s="15">
        <v>6.423132336773563</v>
      </c>
      <c r="H29" s="15">
        <v>3.699931352461272</v>
      </c>
      <c r="I29" s="15">
        <v>4.44936227006143</v>
      </c>
      <c r="J29" s="15">
        <v>4.480532600976717</v>
      </c>
      <c r="K29" s="41">
        <v>5.427586919567573</v>
      </c>
      <c r="L29" s="186"/>
      <c r="M29" s="186"/>
      <c r="N29" s="187"/>
      <c r="O29" s="187"/>
    </row>
    <row r="30" spans="1:15" ht="12.75" customHeight="1">
      <c r="A30" s="99" t="s">
        <v>17</v>
      </c>
      <c r="B30" s="38" t="s">
        <v>12</v>
      </c>
      <c r="C30" s="38" t="s">
        <v>26</v>
      </c>
      <c r="D30" s="39">
        <v>37816</v>
      </c>
      <c r="E30" s="111">
        <v>0.907078545730763</v>
      </c>
      <c r="F30" s="72">
        <v>1061</v>
      </c>
      <c r="G30" s="16">
        <v>4.400140392710483</v>
      </c>
      <c r="H30" s="16">
        <v>2.2552479162131878</v>
      </c>
      <c r="I30" s="16">
        <v>3.5956141701582123</v>
      </c>
      <c r="J30" s="16">
        <v>0.2108217175103233</v>
      </c>
      <c r="K30" s="16">
        <v>2.6777263120277173</v>
      </c>
      <c r="L30" s="198"/>
      <c r="M30" s="198"/>
      <c r="N30" s="187"/>
      <c r="O30" s="187"/>
    </row>
    <row r="31" spans="1:15" ht="12.75" customHeight="1">
      <c r="A31" s="57" t="s">
        <v>47</v>
      </c>
      <c r="B31" s="58" t="s">
        <v>12</v>
      </c>
      <c r="C31" s="62"/>
      <c r="D31" s="63"/>
      <c r="E31" s="114">
        <f>SUM(E29:E30)</f>
        <v>1.442078545730763</v>
      </c>
      <c r="F31" s="61">
        <f>SUM(F29:F30)</f>
        <v>1745</v>
      </c>
      <c r="G31" s="208">
        <f>($E$29*G29+$E$30*G30)/$E$31</f>
        <v>5.150654775770873</v>
      </c>
      <c r="H31" s="208">
        <f>($E$29*H29+$E$30*H30)/$E$31</f>
        <v>2.7912143104715956</v>
      </c>
      <c r="I31" s="208">
        <f>($E$29*I29+$E$30*I30)/$E$31</f>
        <v>3.91234811977589</v>
      </c>
      <c r="J31" s="208">
        <f>($E$29*J29+$E$30*J30)/$E$31</f>
        <v>1.7948514705477836</v>
      </c>
      <c r="K31" s="208">
        <f>($E$29*K29+$E$30*K30)/$E$31</f>
        <v>3.6979033539712374</v>
      </c>
      <c r="L31" s="199">
        <f>E31-'2012'!E27</f>
        <v>0.11924272104888156</v>
      </c>
      <c r="M31" s="199">
        <f>L31/'2012'!E27</f>
        <v>0.09014173854685054</v>
      </c>
      <c r="N31" s="195">
        <f>F31-'2012'!F27</f>
        <v>34</v>
      </c>
      <c r="O31" s="196">
        <f>N31/'2012'!F27</f>
        <v>0.019871420222092345</v>
      </c>
    </row>
    <row r="32" spans="1:15" s="23" customFormat="1" ht="12.75" customHeight="1">
      <c r="A32" s="92"/>
      <c r="B32" s="24"/>
      <c r="C32" s="24"/>
      <c r="D32" s="73"/>
      <c r="E32" s="115"/>
      <c r="F32" s="52"/>
      <c r="G32" s="18"/>
      <c r="H32" s="18"/>
      <c r="I32" s="18"/>
      <c r="J32" s="18"/>
      <c r="K32" s="91"/>
      <c r="L32" s="198"/>
      <c r="M32" s="198"/>
      <c r="N32" s="185"/>
      <c r="O32" s="185"/>
    </row>
    <row r="33" spans="1:16" s="30" customFormat="1" ht="27" customHeight="1">
      <c r="A33" s="80" t="s">
        <v>49</v>
      </c>
      <c r="B33" s="81"/>
      <c r="C33" s="81"/>
      <c r="D33" s="81"/>
      <c r="E33" s="114">
        <f>E31+E27+E20</f>
        <v>50.55808995936013</v>
      </c>
      <c r="F33" s="61">
        <f>F31+F27+F20</f>
        <v>114263</v>
      </c>
      <c r="G33" s="274">
        <f>($E$20*G20+$E$27*G27+$E$31*G31)/$E$33</f>
        <v>7.59275572619908</v>
      </c>
      <c r="H33" s="274">
        <f>($E$20*H20+$E$27*H27+$E$31*H31)/$E$33</f>
        <v>3.9011524255742986</v>
      </c>
      <c r="I33" s="274">
        <f>($E$20*I20+$E$27*I27+$E$31*I31)/$E$33</f>
        <v>3.8194907620651866</v>
      </c>
      <c r="J33" s="274">
        <f>($E$20*J20+$E$27*J27+$E$31*J31)/$E$33</f>
        <v>2.4980890118224424</v>
      </c>
      <c r="K33" s="274">
        <f>($E$20*K20+$E$27*K27+$E$31*K31)/$E$33</f>
        <v>3.5270304713740166</v>
      </c>
      <c r="L33" s="186"/>
      <c r="M33" s="186"/>
      <c r="N33" s="187"/>
      <c r="O33" s="187"/>
      <c r="P33" s="31"/>
    </row>
    <row r="34" spans="1:16" s="30" customFormat="1" ht="26.25" customHeight="1">
      <c r="A34" s="333" t="s">
        <v>50</v>
      </c>
      <c r="B34" s="333"/>
      <c r="C34" s="333"/>
      <c r="D34" s="333"/>
      <c r="E34" s="116">
        <f>SUM(E10,E33)</f>
        <v>110.80506182848133</v>
      </c>
      <c r="F34" s="84">
        <f>SUM(F10,F33)</f>
        <v>198276</v>
      </c>
      <c r="G34" s="324"/>
      <c r="H34" s="325"/>
      <c r="I34" s="325"/>
      <c r="J34" s="325"/>
      <c r="K34" s="326"/>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37.25</v>
      </c>
      <c r="F37" s="35">
        <v>11987</v>
      </c>
      <c r="G37" s="271">
        <v>6.23</v>
      </c>
      <c r="H37" s="271">
        <v>3.94</v>
      </c>
      <c r="I37" s="271">
        <v>4.18</v>
      </c>
      <c r="J37" s="271">
        <v>3.68</v>
      </c>
      <c r="K37" s="272">
        <v>7.5</v>
      </c>
      <c r="L37" s="197"/>
      <c r="M37" s="197"/>
      <c r="N37" s="187"/>
      <c r="O37" s="187"/>
    </row>
    <row r="38" spans="1:15" ht="31.5" customHeight="1" thickBot="1">
      <c r="A38" s="330" t="s">
        <v>36</v>
      </c>
      <c r="B38" s="331"/>
      <c r="C38" s="331"/>
      <c r="D38" s="332"/>
      <c r="E38" s="86">
        <f>E34+E37</f>
        <v>148.0550618284813</v>
      </c>
      <c r="F38" s="87">
        <f>F34+F37</f>
        <v>210263</v>
      </c>
      <c r="G38" s="88"/>
      <c r="H38" s="88"/>
      <c r="I38" s="88"/>
      <c r="J38" s="88"/>
      <c r="K38" s="88"/>
      <c r="L38" s="204">
        <f>E38-'2012'!E32</f>
        <v>5.686952206042889</v>
      </c>
      <c r="M38" s="212">
        <f>L38/'2012'!E32</f>
        <v>0.03994540786644383</v>
      </c>
      <c r="N38" s="195">
        <f>F38-'2012'!F32</f>
        <v>3118</v>
      </c>
      <c r="O38" s="203">
        <f>N38/'2012'!F32</f>
        <v>0.015052258080088827</v>
      </c>
    </row>
    <row r="39" spans="1:13" ht="41.25" customHeight="1">
      <c r="A39" s="334" t="s">
        <v>78</v>
      </c>
      <c r="B39" s="335"/>
      <c r="C39" s="335"/>
      <c r="D39" s="335"/>
      <c r="E39" s="335"/>
      <c r="F39" s="335"/>
      <c r="G39" s="335"/>
      <c r="H39" s="335"/>
      <c r="I39" s="335"/>
      <c r="J39" s="335"/>
      <c r="K39" s="336"/>
      <c r="L39" s="21"/>
      <c r="M39" s="21"/>
    </row>
    <row r="40" spans="1:15" s="5" customFormat="1" ht="24" customHeight="1">
      <c r="A40" s="327" t="s">
        <v>34</v>
      </c>
      <c r="B40" s="328"/>
      <c r="C40" s="328"/>
      <c r="D40" s="328"/>
      <c r="E40" s="328"/>
      <c r="F40" s="328"/>
      <c r="G40" s="328"/>
      <c r="H40" s="328"/>
      <c r="I40" s="328"/>
      <c r="J40" s="328"/>
      <c r="K40" s="329"/>
      <c r="L40" s="25"/>
      <c r="M40" s="25"/>
      <c r="N40" s="189"/>
      <c r="O40" s="189"/>
    </row>
    <row r="41" spans="2:13" ht="22.5" customHeight="1">
      <c r="B41" s="12"/>
      <c r="C41" s="12"/>
      <c r="D41" s="12"/>
      <c r="E41" s="337" t="s">
        <v>77</v>
      </c>
      <c r="F41" s="338"/>
      <c r="G41" s="286">
        <f>($E$10*G10+$E$20*G20+$E$27*G27+$E$31*G31+$E$37*G37)/$E$38</f>
        <v>6.678339036676673</v>
      </c>
      <c r="H41" s="286">
        <f>($E$10*H10+$E$20*H20+$E$27*H27+$E$31*H31+$E$37*H37)/$E$38</f>
        <v>3.839230584247899</v>
      </c>
      <c r="I41" s="286">
        <f>($E$10*I10+$E$20*I20+$E$27*I27+$E$31*I31+$E$37*I37)/$E$38</f>
        <v>4.009727605232093</v>
      </c>
      <c r="J41" s="286">
        <f>($E$10*J10+$E$20*J20+$E$27*J27+$E$31*J31+$E$37*J37)/$E$38</f>
        <v>3.4333921701454213</v>
      </c>
      <c r="K41" s="286">
        <f>($E$10*K10+$E$20*K20+$E$27*K27+$E$31*K31+$E$37*K37)/$E$38</f>
        <v>5.5469606558975855</v>
      </c>
      <c r="L41" s="22"/>
      <c r="M41" s="22"/>
    </row>
    <row r="42" spans="2:13" ht="16.5" customHeight="1">
      <c r="B42" s="11"/>
      <c r="C42" s="11"/>
      <c r="D42" s="11"/>
      <c r="E42" s="26"/>
      <c r="F42" s="108" t="s">
        <v>76</v>
      </c>
      <c r="G42" s="273">
        <f>G41-'2012'!G35</f>
        <v>-2.1464778320075046</v>
      </c>
      <c r="H42" s="273">
        <f>H41-'2012'!H35</f>
        <v>0.7732119921026732</v>
      </c>
      <c r="I42" s="273">
        <f>I41-'2012'!I35</f>
        <v>-0.680362209302058</v>
      </c>
      <c r="J42" s="273">
        <f>J41-'2012'!J35</f>
        <v>1.0734108957008672</v>
      </c>
      <c r="K42" s="273">
        <f>K41-'2012'!K35</f>
        <v>0.2974204379817982</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19">
    <mergeCell ref="L3:M3"/>
    <mergeCell ref="N3:O3"/>
    <mergeCell ref="E41:F41"/>
    <mergeCell ref="A4:K4"/>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2013-04-10T11:04:18Z</cp:lastPrinted>
  <dcterms:created xsi:type="dcterms:W3CDTF">2007-05-09T12:50:46Z</dcterms:created>
  <dcterms:modified xsi:type="dcterms:W3CDTF">2013-04-16T08:27:37Z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