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75" windowWidth="11835" windowHeight="5700" tabRatio="617" firstSheet="10" activeTab="11"/>
  </bookViews>
  <sheets>
    <sheet name="Parametri" sheetId="1" state="hidden" r:id="rId1"/>
    <sheet name="Nosaukumi" sheetId="2" r:id="rId2"/>
    <sheet name="Aktivi_Saistibas(001)" sheetId="3" r:id="rId3"/>
    <sheet name="Ien.,Izd.(001)" sheetId="4" r:id="rId4"/>
    <sheet name="Neto_Aktivi(001)" sheetId="5" r:id="rId5"/>
    <sheet name="Portfelis(001-1)" sheetId="6" r:id="rId6"/>
    <sheet name="Portfelis(001-2)" sheetId="7" r:id="rId7"/>
    <sheet name="Aktivi_Saistibas(002)" sheetId="8" r:id="rId8"/>
    <sheet name="Ien.,Izd.(002)" sheetId="9" r:id="rId9"/>
    <sheet name="Neto_Aktivi(002)" sheetId="10" r:id="rId10"/>
    <sheet name="Portfelis(002-1)" sheetId="11" r:id="rId11"/>
    <sheet name="Portfelis(002-2)" sheetId="12" r:id="rId12"/>
    <sheet name="Aktivi_Saistibas(003)" sheetId="13" r:id="rId13"/>
    <sheet name="Ien.,Izd.(003)" sheetId="14" r:id="rId14"/>
    <sheet name="Neto_Aktivi(003)" sheetId="15" r:id="rId15"/>
    <sheet name="Portfelis(003-1)" sheetId="16" r:id="rId16"/>
    <sheet name="Portfelis(003-2)" sheetId="17" r:id="rId17"/>
    <sheet name="Aktivi_Saistibas(004)" sheetId="18" r:id="rId18"/>
    <sheet name="Ien.,Izd.(004)" sheetId="19" r:id="rId19"/>
    <sheet name="Neto_Aktivi(004)" sheetId="20" r:id="rId20"/>
    <sheet name="Portfelis(004-1)" sheetId="21" r:id="rId21"/>
    <sheet name="Portfelis(004-2)" sheetId="22" r:id="rId22"/>
    <sheet name="Aktivi_Saistibas(005)" sheetId="23" r:id="rId23"/>
    <sheet name="Ien.,Izd.(005)" sheetId="24" r:id="rId24"/>
    <sheet name="Neto_Aktivi(005)" sheetId="25" r:id="rId25"/>
    <sheet name="Portfelis(005-1)" sheetId="26" r:id="rId26"/>
    <sheet name="Portfelis(005-2)" sheetId="27" r:id="rId27"/>
    <sheet name="Aktivi_Saistibas(Kopa)" sheetId="28" r:id="rId28"/>
    <sheet name="Ien.,Izd.(Kopa)" sheetId="29" r:id="rId29"/>
    <sheet name="Neto_Aktivi(Kopa)" sheetId="30" r:id="rId30"/>
    <sheet name="Portfelis(Kopa-1)" sheetId="31" r:id="rId31"/>
    <sheet name="Portfelis(Kopa-2)" sheetId="32" r:id="rId32"/>
  </sheets>
  <externalReferences>
    <externalReference r:id="rId35"/>
    <externalReference r:id="rId36"/>
    <externalReference r:id="rId37"/>
  </externalReferences>
  <definedNames>
    <definedName name="_xlnm.Print_Area" localSheetId="2">'Aktivi_Saistibas(001)'!$A$1:$G$37</definedName>
    <definedName name="_xlnm.Print_Area" localSheetId="7">'Aktivi_Saistibas(002)'!$A$1:$G$37</definedName>
    <definedName name="_xlnm.Print_Area" localSheetId="12">'Aktivi_Saistibas(003)'!$A$1:$G$37</definedName>
    <definedName name="_xlnm.Print_Area" localSheetId="17">'Aktivi_Saistibas(004)'!$A$1:$G$37</definedName>
    <definedName name="_xlnm.Print_Area" localSheetId="22">'Aktivi_Saistibas(005)'!$A$1:$G$37</definedName>
    <definedName name="_xlnm.Print_Area" localSheetId="27">'Aktivi_Saistibas(Kopa)'!$A$1:$G$31</definedName>
    <definedName name="_xlnm.Print_Area" localSheetId="3">'Ien.,Izd.(001)'!$A$1:$G$41</definedName>
    <definedName name="_xlnm.Print_Area" localSheetId="8">'Ien.,Izd.(002)'!$A$1:$G$41</definedName>
    <definedName name="_xlnm.Print_Area" localSheetId="13">'Ien.,Izd.(003)'!$A$1:$G$41</definedName>
    <definedName name="_xlnm.Print_Area" localSheetId="18">'Ien.,Izd.(004)'!$A$1:$G$41</definedName>
    <definedName name="_xlnm.Print_Area" localSheetId="23">'Ien.,Izd.(005)'!$A$1:$G$41</definedName>
    <definedName name="_xlnm.Print_Area" localSheetId="28">'Ien.,Izd.(Kopa)'!$A$1:$G$36</definedName>
    <definedName name="_xlnm.Print_Area" localSheetId="4">'Neto_Aktivi(001)'!$A$1:$G$28</definedName>
    <definedName name="_xlnm.Print_Area" localSheetId="9">'Neto_Aktivi(002)'!$A$1:$G$28</definedName>
    <definedName name="_xlnm.Print_Area" localSheetId="14">'Neto_Aktivi(003)'!$A$1:$G$28</definedName>
    <definedName name="_xlnm.Print_Area" localSheetId="19">'Neto_Aktivi(004)'!$A$1:$G$28</definedName>
    <definedName name="_xlnm.Print_Area" localSheetId="24">'Neto_Aktivi(005)'!$A$1:$G$28</definedName>
    <definedName name="_xlnm.Print_Area" localSheetId="29">'Neto_Aktivi(Kopa)'!$A$1:$G$23</definedName>
    <definedName name="_xlnm.Print_Area" localSheetId="5">'Portfelis(001-1)'!$A$1:$I$97</definedName>
    <definedName name="_xlnm.Print_Area" localSheetId="10">'Portfelis(002-1)'!$A$1:$I$96</definedName>
    <definedName name="_xlnm.Print_Area" localSheetId="15">'Portfelis(003-1)'!$A$1:$I$103</definedName>
    <definedName name="_xlnm.Print_Area" localSheetId="20">'Portfelis(004-1)'!$A$1:$I$103</definedName>
    <definedName name="_xlnm.Print_Area" localSheetId="25">'Portfelis(005-1)'!$A$1:$I$103</definedName>
    <definedName name="_xlnm.Print_Area" localSheetId="30">'Portfelis(Kopa-1)'!$A$1:$I$42</definedName>
  </definedNames>
  <calcPr fullCalcOnLoad="1"/>
</workbook>
</file>

<file path=xl/sharedStrings.xml><?xml version="1.0" encoding="utf-8"?>
<sst xmlns="http://schemas.openxmlformats.org/spreadsheetml/2006/main" count="2418" uniqueCount="253">
  <si>
    <t>Vertiba</t>
  </si>
  <si>
    <t>Nosaukums</t>
  </si>
  <si>
    <t>Vērtība</t>
  </si>
  <si>
    <t>Atbildīgā persona</t>
  </si>
  <si>
    <t>Pārskata periods</t>
  </si>
  <si>
    <t>Gads</t>
  </si>
  <si>
    <t>. pielikums</t>
  </si>
  <si>
    <t>UPDK</t>
  </si>
  <si>
    <t>paraksts</t>
  </si>
  <si>
    <t>Izpildītājs</t>
  </si>
  <si>
    <t>tālruņa numurs</t>
  </si>
  <si>
    <t>Pozīcijas nosaukums</t>
  </si>
  <si>
    <t>Pozīcijas kods</t>
  </si>
  <si>
    <t>A</t>
  </si>
  <si>
    <t>Nākamo periodu izdevumi un uzkrātie ienākumi</t>
  </si>
  <si>
    <t>Pārējie aktīvi</t>
  </si>
  <si>
    <t>Nākamo periodu ienākumi un uzkrātie izdevumi</t>
  </si>
  <si>
    <t>Pārējie ienākumi</t>
  </si>
  <si>
    <t>Pārējie izdevumi</t>
  </si>
  <si>
    <t>Prasības uz pieprasījumu pret kredītiestādēm</t>
  </si>
  <si>
    <t>...</t>
  </si>
  <si>
    <t>"Valsts fondēto pensiju shēmas līdzekļu pārvaldīšanas</t>
  </si>
  <si>
    <t>pārskatu sagatavošanas noteikumu"</t>
  </si>
  <si>
    <t>0651101</t>
  </si>
  <si>
    <t>31.01.</t>
  </si>
  <si>
    <t>28.02.</t>
  </si>
  <si>
    <t>31.03.</t>
  </si>
  <si>
    <t>30.04.</t>
  </si>
  <si>
    <t>31.05.</t>
  </si>
  <si>
    <t>30.06.</t>
  </si>
  <si>
    <t>31.07.</t>
  </si>
  <si>
    <t>31.08.</t>
  </si>
  <si>
    <t>30.09.</t>
  </si>
  <si>
    <t>31.10.</t>
  </si>
  <si>
    <t>30.11.</t>
  </si>
  <si>
    <t>31.12.</t>
  </si>
  <si>
    <t>15 darbadienu laikā pēc pārskata datuma</t>
  </si>
  <si>
    <t xml:space="preserve">Ieguldījumu plāna nosaukums </t>
  </si>
  <si>
    <t>Līdzekļu pārvaldītāja nosaukums</t>
  </si>
  <si>
    <t>Adrese</t>
  </si>
  <si>
    <t xml:space="preserve">Reģistrācijas numurs </t>
  </si>
  <si>
    <t xml:space="preserve">Līdzekļu pārvaldītāja valdes priekšsēdētājs </t>
  </si>
  <si>
    <t xml:space="preserve">Ieguldījumu plāna pārvaldnieks  </t>
  </si>
  <si>
    <t>vārds</t>
  </si>
  <si>
    <t>uzvārds</t>
  </si>
  <si>
    <t>Valsts kase</t>
  </si>
  <si>
    <t>IS "Hansa Fondi"</t>
  </si>
  <si>
    <t>Investīciju sabiedrība "Optimus Fondi"</t>
  </si>
  <si>
    <t>Akciju sabiedrība "Parekss ieguldījumu sabiedrība"</t>
  </si>
  <si>
    <t>000333758</t>
  </si>
  <si>
    <t>000352579</t>
  </si>
  <si>
    <t>90000597275</t>
  </si>
  <si>
    <t>Pārskata datums</t>
  </si>
  <si>
    <t>Ieguldījumu plāni</t>
  </si>
  <si>
    <t>visa pārskata</t>
  </si>
  <si>
    <t>1. pielikuma</t>
  </si>
  <si>
    <t>2. pielikuma</t>
  </si>
  <si>
    <t>3. pielikuma</t>
  </si>
  <si>
    <t>4. pielikuma</t>
  </si>
  <si>
    <t>Ieguldījumu plāna aktīvu un saistību pārskats</t>
  </si>
  <si>
    <t>latos</t>
  </si>
  <si>
    <t xml:space="preserve">1. daļa AKTĪVI </t>
  </si>
  <si>
    <t>0100</t>
  </si>
  <si>
    <t>2</t>
  </si>
  <si>
    <t>1</t>
  </si>
  <si>
    <t>Atlikumi iepriekšējā pārskata gada beigās</t>
  </si>
  <si>
    <t>3</t>
  </si>
  <si>
    <t>0200</t>
  </si>
  <si>
    <t>0201</t>
  </si>
  <si>
    <t>0300</t>
  </si>
  <si>
    <t>0301</t>
  </si>
  <si>
    <t>0302</t>
  </si>
  <si>
    <t>0303</t>
  </si>
  <si>
    <t>Nākamo periodu izdevumi</t>
  </si>
  <si>
    <t>Uzkrātie ienākumi</t>
  </si>
  <si>
    <t>Kopā (0301+0302)</t>
  </si>
  <si>
    <t>0400</t>
  </si>
  <si>
    <t>0500</t>
  </si>
  <si>
    <t>KOPĀ AKTĪVI (0100+...+0400)</t>
  </si>
  <si>
    <t>2. daļa SAISTĪBAS</t>
  </si>
  <si>
    <t>Saistības pret aktīvu pircējiem no repo darījumiem</t>
  </si>
  <si>
    <t>Atvasinātie līgumi</t>
  </si>
  <si>
    <t>Ieguldījumu plāna daļu dzēšanas parādi</t>
  </si>
  <si>
    <t>Uzkrājumi saistībām un maksājumiem</t>
  </si>
  <si>
    <t>Pārējās saistības</t>
  </si>
  <si>
    <t>KOPĀ SAISTĪBAS (1000+...+1500)</t>
  </si>
  <si>
    <t>NETO AKTĪVI (0500-1600)</t>
  </si>
  <si>
    <t>0651102</t>
  </si>
  <si>
    <t>Ieguldījumu plāna ienākumu un izdevumu pārskats</t>
  </si>
  <si>
    <t>Atlikumi iepriekšējā pārskata gada attiecīgā mēneša beigās</t>
  </si>
  <si>
    <t>IENĀKUMI</t>
  </si>
  <si>
    <t>Procentu ienākumi par prasībām pret kredītiestādēm</t>
  </si>
  <si>
    <t>0101</t>
  </si>
  <si>
    <t>0102</t>
  </si>
  <si>
    <t>0103</t>
  </si>
  <si>
    <t>Procentu ienākumi par parāda vērtspapīriem</t>
  </si>
  <si>
    <t>Dividendes</t>
  </si>
  <si>
    <t>0104</t>
  </si>
  <si>
    <t>Kopā (0101+...+0104)</t>
  </si>
  <si>
    <t>IZDEVUMI</t>
  </si>
  <si>
    <t>Procentu izdevumi</t>
  </si>
  <si>
    <t>0202</t>
  </si>
  <si>
    <t>0203</t>
  </si>
  <si>
    <t>0204</t>
  </si>
  <si>
    <t>0205</t>
  </si>
  <si>
    <t>Atlīdzība līdzekļu pārvaldītājam</t>
  </si>
  <si>
    <t>Atlīdzība turētājbankai</t>
  </si>
  <si>
    <t xml:space="preserve">Pārējie ieguldījumu plāna pārvaldes izdevumi </t>
  </si>
  <si>
    <t>Kopā (0201+..+0205)</t>
  </si>
  <si>
    <t>IEGULDĪJUMU VĒRTĪBAS PIEAUGUMS/SAMAZINĀJUMS</t>
  </si>
  <si>
    <t xml:space="preserve">Pārskata perioda ienākumi no ieguldījumu pārdošanas </t>
  </si>
  <si>
    <t>0304</t>
  </si>
  <si>
    <t>0305</t>
  </si>
  <si>
    <t>0306</t>
  </si>
  <si>
    <t>Pārskata periodā pārdoto ieguldījumu iegādes vērtība</t>
  </si>
  <si>
    <t>Realizētā ieguldījumu pārdošanas peļņa/(zaudējumi)   (0301-0302)</t>
  </si>
  <si>
    <t xml:space="preserve">Pārdoto ieguldījumu  vērtības (pieaugums)/samazinājums, kas atzīts iepriekšējos pārskata periodos </t>
  </si>
  <si>
    <t>Realizētais ieguldījumu vērtības pieaugums/(samazinājums) (0303+0304)</t>
  </si>
  <si>
    <t>Nerealizētais ieguldījumu vērtības pieaugums/(samazinājums)</t>
  </si>
  <si>
    <t>Kopā (0305+0306)</t>
  </si>
  <si>
    <t>Ārvalstu valūtas pārvērtēšanas peļņa/(zaudējumi)</t>
  </si>
  <si>
    <t>Nodokļi un nodevas</t>
  </si>
  <si>
    <t>0600</t>
  </si>
  <si>
    <t>Ieguldījumu rezultātā gūtais neto aktīvu pieaugums/(samazinājums)(0100-0200+0300+0400-0500)</t>
  </si>
  <si>
    <r>
      <t>1</t>
    </r>
    <r>
      <rPr>
        <sz val="9"/>
        <rFont val="Times New Roman"/>
        <family val="1"/>
      </rPr>
      <t xml:space="preserve"> Tie rādītāji, kas ienākumu un izdevumu pārskata posteņu izkārtojumā uzrādīti iekavās, ienākumu un izdevumu pārskatā iekļaujami ar mīnus zīmi.</t>
    </r>
  </si>
  <si>
    <t>0651103</t>
  </si>
  <si>
    <t>Neto aktīvu kustības pārskats</t>
  </si>
  <si>
    <t>Neto aktīvi pārskata gada sākumā</t>
  </si>
  <si>
    <t>No Valsts sociālās apdrošināšanas aģentūras saņemtās naudas summa</t>
  </si>
  <si>
    <r>
      <t>Ieguldījumu rezultātā gūtais neto aktīvu pieaugums/(samazinājums)</t>
    </r>
    <r>
      <rPr>
        <vertAlign val="superscript"/>
        <sz val="10"/>
        <rFont val="Times New Roman"/>
        <family val="1"/>
      </rPr>
      <t xml:space="preserve">1 </t>
    </r>
  </si>
  <si>
    <t>Valsts sociālās apdrošināšanas aģentūrai izmaksātās un izmaksājamās  naudas summas</t>
  </si>
  <si>
    <t>Neto aktīvu pieaugums/(samazinājums) pārskata periodā (kopā)(0200+0300-0400)</t>
  </si>
  <si>
    <t>Neto aktīvi pārskata perioda beigās (0100+0500)</t>
  </si>
  <si>
    <t>0700</t>
  </si>
  <si>
    <t>Ieguldījumu plāna daļu skaits pārskata gada sākumā</t>
  </si>
  <si>
    <t>0800</t>
  </si>
  <si>
    <t>Ieguldījumu plāna daļu skaits pārskata perioda beigās</t>
  </si>
  <si>
    <t>0900</t>
  </si>
  <si>
    <t>Neto aktīvi uz vienu ieguldījumu plāna daļu pārskata gada sākumā (0100:0700)</t>
  </si>
  <si>
    <t>1000</t>
  </si>
  <si>
    <t>Neto aktīvi uz vienu ieguldījumu plāna daļu pārskata perioda beigās (0600:0800)</t>
  </si>
  <si>
    <r>
      <t>1</t>
    </r>
    <r>
      <rPr>
        <sz val="10"/>
        <rFont val="Times New Roman"/>
        <family val="1"/>
      </rPr>
      <t xml:space="preserve"> Tie rādītāji, kas neto aktīvu pārskata posteņu izkārtojumā uzrādīti iekavās, neto aktīvu kustības pārskatā iekļaujami ar mīnus zīmi.</t>
    </r>
  </si>
  <si>
    <t>0651104</t>
  </si>
  <si>
    <t>Vērtspapīru daudzums (gabalos)</t>
  </si>
  <si>
    <t xml:space="preserve">Iegādes vērtība </t>
  </si>
  <si>
    <t>Uzskaites vērtības attiecība pret  aktīvu kopsummu pārskata datumā (%)</t>
  </si>
  <si>
    <t>Uzskaites vērtība pārskata datumā</t>
  </si>
  <si>
    <t>1. daļa Latvijas Republika</t>
  </si>
  <si>
    <t>FONDU BIRŽĀ TIRGOTIE VĒRTSPAPĪRI</t>
  </si>
  <si>
    <t xml:space="preserve">Parāda vērtspapīri un citi vērtspapīri ar fiksētu ienākumu  </t>
  </si>
  <si>
    <t>Valsts un pašvaldību parāda vērtspapīri</t>
  </si>
  <si>
    <t>Latvijas valdība</t>
  </si>
  <si>
    <t>Pašvaldība A</t>
  </si>
  <si>
    <t>Pašvaldība B</t>
  </si>
  <si>
    <t xml:space="preserve">Kopā </t>
  </si>
  <si>
    <t>Komercsabiedrību parāda vērtspapīri</t>
  </si>
  <si>
    <t>Emitents A</t>
  </si>
  <si>
    <t>Emitents B</t>
  </si>
  <si>
    <t>Pārējo emitentu vērtspapīri</t>
  </si>
  <si>
    <t>Emitents C</t>
  </si>
  <si>
    <t>Emitents D</t>
  </si>
  <si>
    <t>Kopā (11110+...+11130)</t>
  </si>
  <si>
    <t xml:space="preserve">Akcijas  un citi vērtspapīri ar nefiksētu ienākumu  </t>
  </si>
  <si>
    <t>Komercsabiedrību kapitāla vērtspapīri</t>
  </si>
  <si>
    <t>Pārējo emitentu kapitāla vērtspapīri</t>
  </si>
  <si>
    <t>Kopā ( 11210+11220)</t>
  </si>
  <si>
    <t>4</t>
  </si>
  <si>
    <t>5</t>
  </si>
  <si>
    <t>Ieguldījumu fondu ieguldījumu apliecības</t>
  </si>
  <si>
    <t>Emitents E</t>
  </si>
  <si>
    <t>Emitents F</t>
  </si>
  <si>
    <t>Darījuma partneris A</t>
  </si>
  <si>
    <t>Darījuma partneris B</t>
  </si>
  <si>
    <t xml:space="preserve">PĀRĒJIE VĒRTSPAPĪRI </t>
  </si>
  <si>
    <r>
      <t>FONDU BIRŽĀ TIRGOTIE VĒRTSPAPĪRI KOPĀ</t>
    </r>
    <r>
      <rPr>
        <sz val="10"/>
        <rFont val="Times New Roman"/>
        <family val="1"/>
      </rPr>
      <t xml:space="preserve"> (11100+...+11400)</t>
    </r>
  </si>
  <si>
    <t>Kopā (12110+12120)</t>
  </si>
  <si>
    <t>Kopā (12110+12220)</t>
  </si>
  <si>
    <r>
      <t>PĀRĒJIE VĒRTSPAPĪRI KOPĀ</t>
    </r>
    <r>
      <rPr>
        <sz val="10"/>
        <rFont val="Times New Roman"/>
        <family val="1"/>
      </rPr>
      <t xml:space="preserve"> (12100+ …+12400)</t>
    </r>
  </si>
  <si>
    <t xml:space="preserve">Termiņnoguldījumi kredītiestādēs </t>
  </si>
  <si>
    <t>Kredītiestāde A</t>
  </si>
  <si>
    <t>Kredītiestāde B</t>
  </si>
  <si>
    <r>
      <t>LATVIJAS REPUBLIKA KOPĀ</t>
    </r>
    <r>
      <rPr>
        <sz val="10"/>
        <rFont val="Times New Roman"/>
        <family val="1"/>
      </rPr>
      <t xml:space="preserve"> (11000+...+13000)</t>
    </r>
  </si>
  <si>
    <t>2. daļa  Pārējās valstis</t>
  </si>
  <si>
    <t>6</t>
  </si>
  <si>
    <t>Pārējo emitentu  vērtspapīri</t>
  </si>
  <si>
    <t>FONDU BIRŽĀS TIRGOTIE VĒRTSPAPĪRI</t>
  </si>
  <si>
    <t>Valdība</t>
  </si>
  <si>
    <t>Kopā (21110+21120+21130)</t>
  </si>
  <si>
    <t>Kopā (21210+21220)</t>
  </si>
  <si>
    <r>
      <t>FONDU BIRŽĀS TIRGOTIE VĒRTSPAPĪRI KOPĀ</t>
    </r>
    <r>
      <rPr>
        <sz val="10"/>
        <rFont val="Times New Roman"/>
        <family val="1"/>
      </rPr>
      <t xml:space="preserve"> (21100+...+21400)</t>
    </r>
  </si>
  <si>
    <t>CITOS REGULĒTOS VĒRTSPAPĪRU TIRGOS TIRGOTIE VĒRTSPAPĪRI</t>
  </si>
  <si>
    <t>Kopā (22110+...+22130)</t>
  </si>
  <si>
    <r>
      <t>CITOS REGULĒTOS VĒRTSPAPĪRU TIRGOS TIRGOTIE VĒRTSPAPĪRI KOPĀ</t>
    </r>
    <r>
      <rPr>
        <sz val="10"/>
        <rFont val="Times New Roman"/>
        <family val="1"/>
      </rPr>
      <t xml:space="preserve"> (22100+…+22400)</t>
    </r>
  </si>
  <si>
    <t>PĀRĒJIE VĒRTSPAPĪRI</t>
  </si>
  <si>
    <t>Kopā (23110+…+23130)</t>
  </si>
  <si>
    <r>
      <t>PĀRĒJIE VĒRTSPAPĪRI KOPĀ</t>
    </r>
    <r>
      <rPr>
        <sz val="10"/>
        <rFont val="Times New Roman"/>
        <family val="1"/>
      </rPr>
      <t xml:space="preserve"> (23100+…+23400)</t>
    </r>
  </si>
  <si>
    <r>
      <t>PĀRĒJĀS VALSTĪS KOPĀ</t>
    </r>
    <r>
      <rPr>
        <sz val="10"/>
        <rFont val="Times New Roman"/>
        <family val="1"/>
      </rPr>
      <t xml:space="preserve"> (21000+…+24000)</t>
    </r>
  </si>
  <si>
    <r>
      <t xml:space="preserve">IEGULDĪJUMU PORTFELIS </t>
    </r>
    <r>
      <rPr>
        <sz val="10"/>
        <rFont val="Times New Roman"/>
        <family val="1"/>
      </rPr>
      <t xml:space="preserve"> (10000+20000)</t>
    </r>
  </si>
  <si>
    <t>Emitenta (darījumu partnera) izcelsmes valsts</t>
  </si>
  <si>
    <t>Ieguldījumu portfeļa pārskats</t>
  </si>
  <si>
    <t>Jāiesniedz Finanšu un kapitāla tirgus komisijai</t>
  </si>
  <si>
    <t>Finanšu ieguldījumi</t>
  </si>
  <si>
    <t>Ieguldījumu plānu ienākumu un izdevumu pārskata kopsavilkums</t>
  </si>
  <si>
    <t>Neto aktīvu kustības pārskata kopsavilkums</t>
  </si>
  <si>
    <t>Ieguldījumu portfeļa pārskata kopsavilkums</t>
  </si>
  <si>
    <t>001</t>
  </si>
  <si>
    <t>002</t>
  </si>
  <si>
    <t>003</t>
  </si>
  <si>
    <t>004</t>
  </si>
  <si>
    <t>005</t>
  </si>
  <si>
    <t>Ieguldījumu plānu aktīvu un saistību pārskata kopsavilkums</t>
  </si>
  <si>
    <t>Akciju sabiedrība "LATVIJAS VADOŠO APDROŠINĀTĀJU ieguldījumu sabiedrība"</t>
  </si>
  <si>
    <t>Akciju sabiedrība "Baltikums Asset Management"</t>
  </si>
  <si>
    <t>000340801</t>
  </si>
  <si>
    <t>Ieguldījumu sabiedrība "Suprema fondi"</t>
  </si>
  <si>
    <t>Ralfs</t>
  </si>
  <si>
    <t>Drēska</t>
  </si>
  <si>
    <t>Marina Baranovska</t>
  </si>
  <si>
    <t>Baltikums universālais ieguldījumu plāns</t>
  </si>
  <si>
    <t>Ralfs Drēska</t>
  </si>
  <si>
    <t>Baltikums konservatīvais ieguldījumu plāns</t>
  </si>
  <si>
    <t>LR Valdibas obligacijas LV570034</t>
  </si>
  <si>
    <t>LR Valdibas obligacijas LV570026</t>
  </si>
  <si>
    <t>LR Valdibas obligacijas LV580017</t>
  </si>
  <si>
    <t>LR Valdibas obligacijas LV570018</t>
  </si>
  <si>
    <t>LHZB hipot.ķīlu zīmes LV800100</t>
  </si>
  <si>
    <t>LV34</t>
  </si>
  <si>
    <t>LV17</t>
  </si>
  <si>
    <t>LV18</t>
  </si>
  <si>
    <t>LV800100</t>
  </si>
  <si>
    <t>LV26</t>
  </si>
  <si>
    <t>LR Valdibas obligacijas LV560035</t>
  </si>
  <si>
    <t>AKB Baltikums</t>
  </si>
  <si>
    <t>LR Valdibas obligacijas LV540748</t>
  </si>
  <si>
    <t>Mazā Pils 13, Rīga</t>
  </si>
  <si>
    <t>LR Valdibas obligacijas LV540755</t>
  </si>
  <si>
    <t>Unibankas obligācijas LV0000800134</t>
  </si>
  <si>
    <t>AS LHZ Banka</t>
  </si>
  <si>
    <t>LUB</t>
  </si>
  <si>
    <t>LR Valdibas obligacijas LV580018</t>
  </si>
  <si>
    <t>Unibankas obligacijas LV800134</t>
  </si>
  <si>
    <t>Latvijas kuģniecība</t>
  </si>
  <si>
    <t>"Lietuvos Telekomas OPS"</t>
  </si>
  <si>
    <t>LTL</t>
  </si>
  <si>
    <t xml:space="preserve">Vilnlaus Vingls </t>
  </si>
  <si>
    <t>"Norma"</t>
  </si>
  <si>
    <t>EEK</t>
  </si>
  <si>
    <t>"Eesti Telekomas"</t>
  </si>
  <si>
    <t>"Hansabank"</t>
  </si>
  <si>
    <t>2004. gada 31.03.</t>
  </si>
  <si>
    <t>AS Latvijas Unibanka</t>
  </si>
  <si>
    <t>Utenos Trikotažas</t>
  </si>
  <si>
    <r>
      <t xml:space="preserve">Reģistrācijas numurs </t>
    </r>
    <r>
      <rPr>
        <b/>
        <sz val="8"/>
        <rFont val="Times New Roman"/>
        <family val="1"/>
      </rPr>
      <t>LV40003408014</t>
    </r>
  </si>
</sst>
</file>

<file path=xl/styles.xml><?xml version="1.0" encoding="utf-8"?>
<styleSheet xmlns="http://schemas.openxmlformats.org/spreadsheetml/2006/main">
  <numFmts count="11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74" formatCode="_-* #,##0;[Red]\-* #,##0;_-* &quot;0&quot;;_-@"/>
    <numFmt numFmtId="181" formatCode="0.0000"/>
    <numFmt numFmtId="182" formatCode="#,##0.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6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0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i/>
      <u val="single"/>
      <sz val="10"/>
      <name val="Times New Roman"/>
      <family val="1"/>
    </font>
    <font>
      <i/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  <font>
      <u val="single"/>
      <sz val="10"/>
      <color indexed="23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>
      <alignment/>
      <protection/>
    </xf>
    <xf numFmtId="9" fontId="0" fillId="0" borderId="0" applyFont="0" applyFill="0" applyBorder="0" applyAlignment="0" applyProtection="0"/>
  </cellStyleXfs>
  <cellXfs count="642">
    <xf numFmtId="0" fontId="0" fillId="0" borderId="0" xfId="0" applyAlignment="1">
      <alignment/>
    </xf>
    <xf numFmtId="0" fontId="1" fillId="0" borderId="0" xfId="24" applyFont="1">
      <alignment/>
      <protection/>
    </xf>
    <xf numFmtId="0" fontId="1" fillId="0" borderId="0" xfId="24" applyFont="1" applyProtection="1">
      <alignment/>
      <protection/>
    </xf>
    <xf numFmtId="0" fontId="1" fillId="0" borderId="0" xfId="24" applyFont="1" applyBorder="1" applyAlignment="1" applyProtection="1">
      <alignment/>
      <protection/>
    </xf>
    <xf numFmtId="0" fontId="3" fillId="0" borderId="1" xfId="24" applyFont="1" applyBorder="1" applyAlignment="1" applyProtection="1">
      <alignment horizontal="center" vertical="center" wrapText="1"/>
      <protection/>
    </xf>
    <xf numFmtId="0" fontId="3" fillId="0" borderId="2" xfId="24" applyFont="1" applyBorder="1" applyAlignment="1" applyProtection="1">
      <alignment horizontal="center" vertical="center" wrapText="1"/>
      <protection/>
    </xf>
    <xf numFmtId="0" fontId="3" fillId="0" borderId="0" xfId="24" applyFont="1" applyBorder="1" applyAlignment="1" applyProtection="1">
      <alignment/>
      <protection/>
    </xf>
    <xf numFmtId="16" fontId="3" fillId="0" borderId="0" xfId="24" applyNumberFormat="1" applyFont="1" applyBorder="1" applyAlignment="1" applyProtection="1">
      <alignment horizontal="right" vertical="top"/>
      <protection/>
    </xf>
    <xf numFmtId="0" fontId="1" fillId="0" borderId="0" xfId="24" applyFont="1" applyBorder="1">
      <alignment/>
      <protection/>
    </xf>
    <xf numFmtId="16" fontId="2" fillId="0" borderId="0" xfId="24" applyNumberFormat="1" applyFont="1" applyBorder="1" applyAlignment="1" applyProtection="1">
      <alignment horizontal="right" vertical="top"/>
      <protection/>
    </xf>
    <xf numFmtId="0" fontId="6" fillId="0" borderId="0" xfId="0" applyFont="1" applyAlignment="1">
      <alignment/>
    </xf>
    <xf numFmtId="0" fontId="7" fillId="0" borderId="0" xfId="24" applyFont="1" applyAlignment="1">
      <alignment horizontal="left"/>
      <protection/>
    </xf>
    <xf numFmtId="0" fontId="1" fillId="0" borderId="0" xfId="24" applyFont="1">
      <alignment/>
      <protection/>
    </xf>
    <xf numFmtId="0" fontId="1" fillId="0" borderId="0" xfId="24" applyFont="1" applyAlignment="1">
      <alignment horizontal="left"/>
      <protection/>
    </xf>
    <xf numFmtId="0" fontId="1" fillId="0" borderId="0" xfId="24" applyFont="1" applyAlignment="1">
      <alignment wrapText="1"/>
      <protection/>
    </xf>
    <xf numFmtId="49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24" applyFont="1" applyBorder="1" applyAlignment="1">
      <alignment horizontal="left"/>
      <protection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3" fillId="0" borderId="3" xfId="15" applyNumberFormat="1" applyFont="1" applyFill="1" applyBorder="1" applyAlignment="1" applyProtection="1">
      <alignment/>
      <protection/>
    </xf>
    <xf numFmtId="0" fontId="3" fillId="0" borderId="0" xfId="24" applyFont="1" applyFill="1" applyBorder="1" applyAlignment="1" applyProtection="1">
      <alignment horizontal="center" vertical="center" wrapText="1"/>
      <protection/>
    </xf>
    <xf numFmtId="0" fontId="3" fillId="0" borderId="4" xfId="24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3" fontId="3" fillId="0" borderId="0" xfId="15" applyNumberFormat="1" applyFont="1" applyFill="1" applyBorder="1" applyAlignment="1" applyProtection="1">
      <alignment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0" fontId="3" fillId="0" borderId="0" xfId="24" applyFont="1" applyAlignment="1" applyProtection="1">
      <alignment/>
      <protection/>
    </xf>
    <xf numFmtId="49" fontId="1" fillId="0" borderId="0" xfId="24" applyNumberFormat="1" applyFont="1" applyBorder="1" applyAlignment="1" applyProtection="1">
      <alignment horizontal="center" vertical="top"/>
      <protection/>
    </xf>
    <xf numFmtId="16" fontId="6" fillId="0" borderId="0" xfId="24" applyNumberFormat="1" applyFont="1" applyBorder="1" applyAlignment="1" applyProtection="1">
      <alignment horizontal="right"/>
      <protection/>
    </xf>
    <xf numFmtId="0" fontId="1" fillId="0" borderId="0" xfId="24" applyFont="1" applyBorder="1" applyAlignment="1" applyProtection="1">
      <alignment/>
      <protection/>
    </xf>
    <xf numFmtId="0" fontId="1" fillId="0" borderId="0" xfId="24" applyFont="1" applyAlignment="1" applyProtection="1">
      <alignment/>
      <protection/>
    </xf>
    <xf numFmtId="16" fontId="2" fillId="0" borderId="11" xfId="24" applyNumberFormat="1" applyFont="1" applyBorder="1" applyAlignment="1" applyProtection="1">
      <alignment horizontal="center" vertical="top"/>
      <protection/>
    </xf>
    <xf numFmtId="0" fontId="6" fillId="0" borderId="0" xfId="24" applyFont="1" applyAlignment="1" applyProtection="1">
      <alignment horizontal="right"/>
      <protection/>
    </xf>
    <xf numFmtId="16" fontId="2" fillId="0" borderId="11" xfId="24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3" fontId="3" fillId="3" borderId="10" xfId="15" applyNumberFormat="1" applyFont="1" applyFill="1" applyBorder="1" applyAlignment="1" applyProtection="1">
      <alignment vertical="center"/>
      <protection/>
    </xf>
    <xf numFmtId="3" fontId="3" fillId="3" borderId="12" xfId="15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right" vertical="top"/>
    </xf>
    <xf numFmtId="1" fontId="10" fillId="0" borderId="0" xfId="0" applyNumberFormat="1" applyFont="1" applyAlignment="1">
      <alignment wrapText="1"/>
    </xf>
    <xf numFmtId="0" fontId="1" fillId="0" borderId="0" xfId="24" applyFont="1" applyAlignment="1">
      <alignment horizontal="centerContinuous"/>
      <protection/>
    </xf>
    <xf numFmtId="0" fontId="1" fillId="0" borderId="0" xfId="24" applyFont="1" applyFill="1" applyBorder="1" applyAlignment="1" applyProtection="1">
      <alignment/>
      <protection/>
    </xf>
    <xf numFmtId="3" fontId="3" fillId="0" borderId="0" xfId="15" applyNumberFormat="1" applyFont="1" applyFill="1" applyBorder="1" applyAlignment="1" applyProtection="1">
      <alignment horizontal="right" vertical="center"/>
      <protection locked="0"/>
    </xf>
    <xf numFmtId="3" fontId="3" fillId="0" borderId="0" xfId="15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3" fillId="0" borderId="0" xfId="0" applyFont="1" applyAlignment="1">
      <alignment wrapText="1"/>
    </xf>
    <xf numFmtId="49" fontId="8" fillId="0" borderId="0" xfId="0" applyNumberFormat="1" applyFont="1" applyAlignment="1">
      <alignment/>
    </xf>
    <xf numFmtId="49" fontId="1" fillId="0" borderId="0" xfId="24" applyNumberFormat="1" applyFont="1">
      <alignment/>
      <protection/>
    </xf>
    <xf numFmtId="0" fontId="15" fillId="0" borderId="0" xfId="24" applyFont="1" applyAlignment="1" applyProtection="1">
      <alignment/>
      <protection/>
    </xf>
    <xf numFmtId="2" fontId="15" fillId="0" borderId="13" xfId="24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1" xfId="24" applyFont="1" applyBorder="1" applyAlignment="1" applyProtection="1">
      <alignment horizontal="center" vertical="center" wrapText="1"/>
      <protection/>
    </xf>
    <xf numFmtId="0" fontId="1" fillId="0" borderId="2" xfId="24" applyFont="1" applyBorder="1" applyAlignment="1" applyProtection="1">
      <alignment horizontal="center" vertical="center" wrapText="1"/>
      <protection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justify"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0" fontId="11" fillId="0" borderId="0" xfId="24" applyFont="1" applyBorder="1" applyAlignment="1" applyProtection="1">
      <alignment/>
      <protection/>
    </xf>
    <xf numFmtId="0" fontId="1" fillId="0" borderId="8" xfId="0" applyFont="1" applyBorder="1" applyAlignment="1">
      <alignment horizontal="center" vertical="center" wrapText="1"/>
    </xf>
    <xf numFmtId="3" fontId="1" fillId="2" borderId="10" xfId="15" applyNumberFormat="1" applyFont="1" applyFill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0" xfId="24" applyNumberFormat="1" applyFont="1" applyBorder="1" applyAlignment="1" applyProtection="1">
      <alignment horizontal="center" vertical="center"/>
      <protection/>
    </xf>
    <xf numFmtId="0" fontId="3" fillId="0" borderId="21" xfId="24" applyFont="1" applyBorder="1" applyAlignment="1" applyProtection="1">
      <alignment vertical="center"/>
      <protection/>
    </xf>
    <xf numFmtId="49" fontId="3" fillId="0" borderId="21" xfId="24" applyNumberFormat="1" applyFont="1" applyBorder="1" applyAlignment="1" applyProtection="1">
      <alignment horizontal="center" vertical="center"/>
      <protection/>
    </xf>
    <xf numFmtId="3" fontId="3" fillId="2" borderId="7" xfId="0" applyNumberFormat="1" applyFont="1" applyFill="1" applyBorder="1" applyAlignment="1" applyProtection="1">
      <alignment horizontal="right" vertical="top" wrapText="1"/>
      <protection locked="0"/>
    </xf>
    <xf numFmtId="3" fontId="3" fillId="2" borderId="22" xfId="15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horizontal="right" vertical="top" wrapText="1"/>
      <protection locked="0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top" wrapText="1"/>
    </xf>
    <xf numFmtId="3" fontId="3" fillId="0" borderId="25" xfId="15" applyNumberFormat="1" applyFont="1" applyFill="1" applyBorder="1" applyAlignment="1" applyProtection="1">
      <alignment vertical="center"/>
      <protection/>
    </xf>
    <xf numFmtId="49" fontId="3" fillId="0" borderId="3" xfId="0" applyNumberFormat="1" applyFont="1" applyBorder="1" applyAlignment="1">
      <alignment horizontal="justify" vertical="center" wrapText="1"/>
    </xf>
    <xf numFmtId="3" fontId="3" fillId="2" borderId="18" xfId="0" applyNumberFormat="1" applyFont="1" applyFill="1" applyBorder="1" applyAlignment="1" applyProtection="1">
      <alignment horizontal="right" vertical="top" wrapText="1"/>
      <protection locked="0"/>
    </xf>
    <xf numFmtId="3" fontId="3" fillId="2" borderId="26" xfId="15" applyNumberFormat="1" applyFont="1" applyFill="1" applyBorder="1" applyAlignment="1" applyProtection="1">
      <alignment vertical="center"/>
      <protection locked="0"/>
    </xf>
    <xf numFmtId="49" fontId="3" fillId="0" borderId="17" xfId="0" applyNumberFormat="1" applyFont="1" applyBorder="1" applyAlignment="1">
      <alignment horizontal="justify" vertical="center" wrapText="1"/>
    </xf>
    <xf numFmtId="0" fontId="3" fillId="0" borderId="27" xfId="0" applyFont="1" applyBorder="1" applyAlignment="1">
      <alignment/>
    </xf>
    <xf numFmtId="49" fontId="3" fillId="0" borderId="18" xfId="0" applyNumberFormat="1" applyFont="1" applyBorder="1" applyAlignment="1">
      <alignment horizontal="center" vertical="center" wrapText="1"/>
    </xf>
    <xf numFmtId="3" fontId="3" fillId="3" borderId="8" xfId="0" applyNumberFormat="1" applyFont="1" applyFill="1" applyBorder="1" applyAlignment="1" applyProtection="1">
      <alignment horizontal="right" vertical="top" wrapText="1"/>
      <protection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3" fontId="3" fillId="3" borderId="9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3" fontId="3" fillId="2" borderId="7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vertical="center" wrapText="1"/>
      <protection locked="0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3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0" xfId="15" applyNumberFormat="1" applyFont="1" applyFill="1" applyBorder="1" applyAlignment="1" applyProtection="1">
      <alignment horizontal="right" vertical="center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3" fontId="3" fillId="3" borderId="19" xfId="0" applyNumberFormat="1" applyFont="1" applyFill="1" applyBorder="1" applyAlignment="1" applyProtection="1">
      <alignment horizontal="right" vertical="center" wrapText="1"/>
      <protection/>
    </xf>
    <xf numFmtId="3" fontId="3" fillId="3" borderId="33" xfId="15" applyNumberFormat="1" applyFont="1" applyFill="1" applyBorder="1" applyAlignment="1" applyProtection="1">
      <alignment horizontal="right" vertic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15" applyNumberFormat="1" applyFont="1" applyFill="1" applyBorder="1" applyAlignment="1" applyProtection="1">
      <alignment horizontal="right" vertical="center"/>
      <protection/>
    </xf>
    <xf numFmtId="16" fontId="8" fillId="0" borderId="11" xfId="24" applyNumberFormat="1" applyFont="1" applyBorder="1" applyAlignment="1" applyProtection="1">
      <alignment horizontal="center" vertical="top"/>
      <protection/>
    </xf>
    <xf numFmtId="0" fontId="3" fillId="0" borderId="0" xfId="24" applyNumberFormat="1" applyFont="1" applyBorder="1" applyAlignment="1" applyProtection="1">
      <alignment horizontal="right"/>
      <protection/>
    </xf>
    <xf numFmtId="16" fontId="2" fillId="0" borderId="0" xfId="24" applyNumberFormat="1" applyFont="1" applyBorder="1" applyAlignment="1" applyProtection="1">
      <alignment horizontal="center" vertical="top"/>
      <protection/>
    </xf>
    <xf numFmtId="49" fontId="1" fillId="0" borderId="36" xfId="24" applyNumberFormat="1" applyFont="1" applyBorder="1" applyAlignment="1" applyProtection="1">
      <alignment horizontal="center" vertical="top"/>
      <protection/>
    </xf>
    <xf numFmtId="16" fontId="2" fillId="0" borderId="0" xfId="24" applyNumberFormat="1" applyFont="1" applyBorder="1" applyAlignment="1" applyProtection="1">
      <alignment horizontal="center"/>
      <protection/>
    </xf>
    <xf numFmtId="0" fontId="1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16" fontId="2" fillId="0" borderId="0" xfId="24" applyNumberFormat="1" applyFont="1" applyBorder="1" applyAlignment="1" applyProtection="1">
      <alignment horizontal="right" vertical="top"/>
      <protection/>
    </xf>
    <xf numFmtId="16" fontId="2" fillId="0" borderId="0" xfId="24" applyNumberFormat="1" applyFont="1" applyBorder="1" applyAlignment="1" applyProtection="1">
      <alignment horizontal="left" vertical="top"/>
      <protection/>
    </xf>
    <xf numFmtId="0" fontId="1" fillId="0" borderId="3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49" fontId="1" fillId="0" borderId="40" xfId="0" applyNumberFormat="1" applyFont="1" applyBorder="1" applyAlignment="1">
      <alignment horizontal="center" vertical="center" wrapText="1"/>
    </xf>
    <xf numFmtId="3" fontId="1" fillId="3" borderId="40" xfId="0" applyNumberFormat="1" applyFont="1" applyFill="1" applyBorder="1" applyAlignment="1" applyProtection="1">
      <alignment horizontal="right" vertical="center" wrapText="1"/>
      <protection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49" fontId="1" fillId="0" borderId="41" xfId="0" applyNumberFormat="1" applyFont="1" applyBorder="1" applyAlignment="1">
      <alignment horizontal="center" vertical="center" wrapText="1"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3" fontId="1" fillId="2" borderId="42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0" xfId="15" applyNumberFormat="1" applyFont="1" applyFill="1" applyBorder="1" applyAlignment="1" applyProtection="1">
      <alignment horizontal="right" vertical="center"/>
      <protection locked="0"/>
    </xf>
    <xf numFmtId="3" fontId="1" fillId="3" borderId="4" xfId="0" applyNumberFormat="1" applyFont="1" applyFill="1" applyBorder="1" applyAlignment="1" applyProtection="1">
      <alignment horizontal="right" vertical="center" wrapText="1"/>
      <protection/>
    </xf>
    <xf numFmtId="3" fontId="1" fillId="3" borderId="39" xfId="15" applyNumberFormat="1" applyFont="1" applyFill="1" applyBorder="1" applyAlignment="1" applyProtection="1">
      <alignment horizontal="right" vertical="center"/>
      <protection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3" fontId="1" fillId="3" borderId="43" xfId="0" applyNumberFormat="1" applyFont="1" applyFill="1" applyBorder="1" applyAlignment="1" applyProtection="1">
      <alignment horizontal="right" vertical="center" wrapText="1"/>
      <protection/>
    </xf>
    <xf numFmtId="3" fontId="1" fillId="3" borderId="12" xfId="15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0" xfId="15" applyNumberFormat="1" applyFont="1" applyFill="1" applyBorder="1" applyAlignment="1" applyProtection="1">
      <alignment horizontal="right" vertical="center"/>
      <protection/>
    </xf>
    <xf numFmtId="49" fontId="18" fillId="0" borderId="36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center" wrapText="1"/>
    </xf>
    <xf numFmtId="3" fontId="1" fillId="2" borderId="8" xfId="15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wrapText="1"/>
    </xf>
    <xf numFmtId="3" fontId="1" fillId="0" borderId="0" xfId="15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>
      <alignment horizontal="left" vertical="top"/>
    </xf>
    <xf numFmtId="0" fontId="1" fillId="0" borderId="3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3" fontId="1" fillId="4" borderId="7" xfId="15" applyNumberFormat="1" applyFont="1" applyFill="1" applyBorder="1" applyAlignment="1" applyProtection="1">
      <alignment vertical="center"/>
      <protection/>
    </xf>
    <xf numFmtId="3" fontId="1" fillId="4" borderId="22" xfId="15" applyNumberFormat="1" applyFont="1" applyFill="1" applyBorder="1" applyAlignment="1" applyProtection="1">
      <alignment vertical="center"/>
      <protection/>
    </xf>
    <xf numFmtId="3" fontId="1" fillId="4" borderId="10" xfId="15" applyNumberFormat="1" applyFont="1" applyFill="1" applyBorder="1" applyAlignment="1" applyProtection="1">
      <alignment vertical="center"/>
      <protection/>
    </xf>
    <xf numFmtId="3" fontId="1" fillId="3" borderId="8" xfId="15" applyNumberFormat="1" applyFont="1" applyFill="1" applyBorder="1" applyAlignment="1" applyProtection="1">
      <alignment vertical="center"/>
      <protection/>
    </xf>
    <xf numFmtId="3" fontId="1" fillId="3" borderId="10" xfId="15" applyNumberFormat="1" applyFont="1" applyFill="1" applyBorder="1" applyAlignment="1" applyProtection="1">
      <alignment vertical="center"/>
      <protection/>
    </xf>
    <xf numFmtId="0" fontId="1" fillId="0" borderId="2" xfId="24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0" borderId="47" xfId="24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" fillId="0" borderId="3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justify" vertical="center" wrapText="1"/>
    </xf>
    <xf numFmtId="3" fontId="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8" xfId="15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9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justify" vertical="center" wrapText="1"/>
    </xf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3" fontId="1" fillId="0" borderId="23" xfId="0" applyNumberFormat="1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3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3" xfId="0" applyFont="1" applyBorder="1" applyAlignment="1">
      <alignment horizontal="justify" vertical="center" wrapText="1"/>
    </xf>
    <xf numFmtId="3" fontId="7" fillId="0" borderId="23" xfId="0" applyNumberFormat="1" applyFont="1" applyBorder="1" applyAlignment="1" applyProtection="1">
      <alignment horizontal="right" vertical="center" wrapText="1"/>
      <protection locked="0"/>
    </xf>
    <xf numFmtId="0" fontId="7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center" vertical="center" wrapText="1"/>
    </xf>
    <xf numFmtId="3" fontId="1" fillId="0" borderId="39" xfId="15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horizontal="justify" vertical="center" wrapText="1"/>
    </xf>
    <xf numFmtId="3" fontId="1" fillId="0" borderId="24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justify" vertical="center" wrapText="1"/>
    </xf>
    <xf numFmtId="3" fontId="1" fillId="3" borderId="18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3" fontId="1" fillId="0" borderId="25" xfId="15" applyNumberFormat="1" applyFont="1" applyFill="1" applyBorder="1" applyAlignment="1" applyProtection="1">
      <alignment horizontal="right" vertical="center"/>
      <protection locked="0"/>
    </xf>
    <xf numFmtId="4" fontId="1" fillId="3" borderId="49" xfId="15" applyNumberFormat="1" applyFont="1" applyFill="1" applyBorder="1" applyAlignment="1" applyProtection="1">
      <alignment horizontal="right" vertical="center"/>
      <protection locked="0"/>
    </xf>
    <xf numFmtId="4" fontId="1" fillId="3" borderId="39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26" xfId="15" applyNumberFormat="1" applyFont="1" applyFill="1" applyBorder="1" applyAlignment="1" applyProtection="1">
      <alignment horizontal="right" vertical="center"/>
      <protection/>
    </xf>
    <xf numFmtId="0" fontId="1" fillId="0" borderId="24" xfId="0" applyFont="1" applyBorder="1" applyAlignment="1">
      <alignment horizontal="justify" vertical="center" wrapText="1"/>
    </xf>
    <xf numFmtId="4" fontId="1" fillId="3" borderId="26" xfId="15" applyNumberFormat="1" applyFont="1" applyFill="1" applyBorder="1" applyAlignment="1" applyProtection="1">
      <alignment horizontal="right" vertical="center"/>
      <protection locked="0"/>
    </xf>
    <xf numFmtId="49" fontId="1" fillId="0" borderId="35" xfId="0" applyNumberFormat="1" applyFont="1" applyBorder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3" fontId="1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37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justify" vertical="center" wrapText="1"/>
    </xf>
    <xf numFmtId="3" fontId="1" fillId="0" borderId="6" xfId="15" applyNumberFormat="1" applyFont="1" applyFill="1" applyBorder="1" applyAlignment="1" applyProtection="1">
      <alignment horizontal="right" vertical="center"/>
      <protection locked="0"/>
    </xf>
    <xf numFmtId="3" fontId="7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39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3" fontId="1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33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Border="1" applyAlignment="1">
      <alignment horizontal="left" vertical="center" wrapText="1" inden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3" fontId="1" fillId="0" borderId="0" xfId="15" applyNumberFormat="1" applyFont="1" applyFill="1" applyBorder="1" applyAlignment="1" applyProtection="1">
      <alignment horizontal="right" vertical="center"/>
      <protection locked="0"/>
    </xf>
    <xf numFmtId="3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22" xfId="15" applyNumberFormat="1" applyFont="1" applyFill="1" applyBorder="1" applyAlignment="1" applyProtection="1">
      <alignment horizontal="right" vertical="center"/>
      <protection locked="0"/>
    </xf>
    <xf numFmtId="3" fontId="7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26" xfId="15" applyNumberFormat="1" applyFont="1" applyFill="1" applyBorder="1" applyAlignment="1" applyProtection="1">
      <alignment horizontal="right" vertical="center"/>
      <protection locked="0"/>
    </xf>
    <xf numFmtId="3" fontId="7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12" xfId="15" applyNumberFormat="1" applyFont="1" applyFill="1" applyBorder="1" applyAlignment="1" applyProtection="1">
      <alignment horizontal="right" vertical="center"/>
      <protection locked="0"/>
    </xf>
    <xf numFmtId="3" fontId="1" fillId="2" borderId="23" xfId="0" applyNumberFormat="1" applyFont="1" applyFill="1" applyBorder="1" applyAlignment="1">
      <alignment horizontal="justify" vertical="center" wrapText="1"/>
    </xf>
    <xf numFmtId="3" fontId="1" fillId="3" borderId="23" xfId="0" applyNumberFormat="1" applyFont="1" applyFill="1" applyBorder="1" applyAlignment="1">
      <alignment horizontal="right" vertical="center" wrapText="1"/>
    </xf>
    <xf numFmtId="3" fontId="1" fillId="2" borderId="23" xfId="0" applyNumberFormat="1" applyFont="1" applyFill="1" applyBorder="1" applyAlignment="1">
      <alignment horizontal="right" vertical="center" wrapText="1"/>
    </xf>
    <xf numFmtId="3" fontId="1" fillId="3" borderId="18" xfId="0" applyNumberFormat="1" applyFont="1" applyFill="1" applyBorder="1" applyAlignment="1">
      <alignment horizontal="right" vertical="center" wrapText="1"/>
    </xf>
    <xf numFmtId="0" fontId="7" fillId="0" borderId="51" xfId="0" applyFont="1" applyBorder="1" applyAlignment="1">
      <alignment horizontal="left" vertical="center" wrapText="1"/>
    </xf>
    <xf numFmtId="3" fontId="7" fillId="3" borderId="9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0" fontId="1" fillId="0" borderId="0" xfId="24" applyFont="1" applyFill="1" applyBorder="1">
      <alignment/>
      <protection/>
    </xf>
    <xf numFmtId="0" fontId="1" fillId="0" borderId="0" xfId="0" applyFont="1" applyFill="1" applyBorder="1" applyAlignment="1">
      <alignment horizontal="justify" vertical="center" wrapText="1"/>
    </xf>
    <xf numFmtId="4" fontId="7" fillId="0" borderId="0" xfId="15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3" fontId="7" fillId="3" borderId="18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4" fontId="7" fillId="0" borderId="6" xfId="15" applyNumberFormat="1" applyFont="1" applyFill="1" applyBorder="1" applyAlignment="1" applyProtection="1">
      <alignment horizontal="right" vertical="center"/>
      <protection locked="0"/>
    </xf>
    <xf numFmtId="4" fontId="7" fillId="0" borderId="39" xfId="15" applyNumberFormat="1" applyFont="1" applyFill="1" applyBorder="1" applyAlignment="1" applyProtection="1">
      <alignment horizontal="right" vertical="center"/>
      <protection locked="0"/>
    </xf>
    <xf numFmtId="3" fontId="7" fillId="2" borderId="23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4" fontId="7" fillId="0" borderId="25" xfId="15" applyNumberFormat="1" applyFont="1" applyFill="1" applyBorder="1" applyAlignment="1" applyProtection="1">
      <alignment horizontal="right" vertical="center"/>
      <protection locked="0"/>
    </xf>
    <xf numFmtId="3" fontId="7" fillId="3" borderId="8" xfId="0" applyNumberFormat="1" applyFont="1" applyFill="1" applyBorder="1" applyAlignment="1">
      <alignment horizontal="right" vertical="center" wrapText="1"/>
    </xf>
    <xf numFmtId="4" fontId="7" fillId="3" borderId="10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16" fontId="6" fillId="0" borderId="36" xfId="24" applyNumberFormat="1" applyFont="1" applyBorder="1" applyAlignment="1" applyProtection="1">
      <alignment horizontal="right"/>
      <protection/>
    </xf>
    <xf numFmtId="0" fontId="1" fillId="0" borderId="36" xfId="24" applyFont="1" applyBorder="1" applyAlignment="1" applyProtection="1">
      <alignment/>
      <protection/>
    </xf>
    <xf numFmtId="0" fontId="6" fillId="0" borderId="0" xfId="24" applyFont="1" applyBorder="1" applyAlignment="1" applyProtection="1">
      <alignment horizontal="right"/>
      <protection/>
    </xf>
    <xf numFmtId="49" fontId="10" fillId="0" borderId="0" xfId="0" applyNumberFormat="1" applyFont="1" applyAlignment="1">
      <alignment/>
    </xf>
    <xf numFmtId="3" fontId="3" fillId="0" borderId="24" xfId="0" applyNumberFormat="1" applyFont="1" applyFill="1" applyBorder="1" applyAlignment="1" applyProtection="1">
      <alignment horizontal="right" vertical="top" wrapText="1"/>
      <protection/>
    </xf>
    <xf numFmtId="3" fontId="3" fillId="4" borderId="7" xfId="0" applyNumberFormat="1" applyFont="1" applyFill="1" applyBorder="1" applyAlignment="1" applyProtection="1">
      <alignment horizontal="right" vertical="top" wrapText="1"/>
      <protection/>
    </xf>
    <xf numFmtId="3" fontId="3" fillId="4" borderId="22" xfId="15" applyNumberFormat="1" applyFont="1" applyFill="1" applyBorder="1" applyAlignment="1" applyProtection="1">
      <alignment vertical="center"/>
      <protection/>
    </xf>
    <xf numFmtId="3" fontId="3" fillId="4" borderId="8" xfId="0" applyNumberFormat="1" applyFont="1" applyFill="1" applyBorder="1" applyAlignment="1" applyProtection="1">
      <alignment horizontal="right" vertical="top" wrapText="1"/>
      <protection/>
    </xf>
    <xf numFmtId="3" fontId="3" fillId="4" borderId="10" xfId="15" applyNumberFormat="1" applyFont="1" applyFill="1" applyBorder="1" applyAlignment="1" applyProtection="1">
      <alignment vertical="center"/>
      <protection/>
    </xf>
    <xf numFmtId="3" fontId="3" fillId="4" borderId="18" xfId="0" applyNumberFormat="1" applyFont="1" applyFill="1" applyBorder="1" applyAlignment="1" applyProtection="1">
      <alignment horizontal="right" vertical="top" wrapText="1"/>
      <protection/>
    </xf>
    <xf numFmtId="3" fontId="3" fillId="4" borderId="26" xfId="15" applyNumberFormat="1" applyFont="1" applyFill="1" applyBorder="1" applyAlignment="1" applyProtection="1">
      <alignment vertical="center"/>
      <protection/>
    </xf>
    <xf numFmtId="3" fontId="3" fillId="4" borderId="9" xfId="0" applyNumberFormat="1" applyFont="1" applyFill="1" applyBorder="1" applyAlignment="1" applyProtection="1">
      <alignment horizontal="right" vertical="top" wrapText="1"/>
      <protection/>
    </xf>
    <xf numFmtId="3" fontId="3" fillId="4" borderId="12" xfId="15" applyNumberFormat="1" applyFont="1" applyFill="1" applyBorder="1" applyAlignment="1" applyProtection="1">
      <alignment vertical="center"/>
      <protection/>
    </xf>
    <xf numFmtId="3" fontId="3" fillId="4" borderId="19" xfId="0" applyNumberFormat="1" applyFont="1" applyFill="1" applyBorder="1" applyAlignment="1" applyProtection="1">
      <alignment horizontal="right" vertical="center" wrapText="1"/>
      <protection/>
    </xf>
    <xf numFmtId="3" fontId="3" fillId="4" borderId="33" xfId="15" applyNumberFormat="1" applyFont="1" applyFill="1" applyBorder="1" applyAlignment="1" applyProtection="1">
      <alignment horizontal="right" vertical="center"/>
      <protection/>
    </xf>
    <xf numFmtId="3" fontId="3" fillId="4" borderId="2" xfId="15" applyNumberFormat="1" applyFont="1" applyFill="1" applyBorder="1" applyAlignment="1" applyProtection="1">
      <alignment horizontal="right" vertical="center"/>
      <protection/>
    </xf>
    <xf numFmtId="3" fontId="1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" fillId="4" borderId="4" xfId="0" applyNumberFormat="1" applyFont="1" applyFill="1" applyBorder="1" applyAlignment="1" applyProtection="1">
      <alignment horizontal="right" vertical="center" wrapText="1"/>
      <protection/>
    </xf>
    <xf numFmtId="3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40" xfId="0" applyNumberFormat="1" applyFont="1" applyFill="1" applyBorder="1" applyAlignment="1" applyProtection="1">
      <alignment horizontal="right" vertical="center" wrapText="1"/>
      <protection/>
    </xf>
    <xf numFmtId="3" fontId="1" fillId="4" borderId="26" xfId="15" applyNumberFormat="1" applyFont="1" applyFill="1" applyBorder="1" applyAlignment="1" applyProtection="1">
      <alignment horizontal="right" vertical="center"/>
      <protection/>
    </xf>
    <xf numFmtId="3" fontId="1" fillId="4" borderId="26" xfId="15" applyNumberFormat="1" applyFont="1" applyFill="1" applyBorder="1" applyAlignment="1" applyProtection="1">
      <alignment horizontal="right" vertical="center"/>
      <protection/>
    </xf>
    <xf numFmtId="3" fontId="1" fillId="4" borderId="43" xfId="0" applyNumberFormat="1" applyFont="1" applyFill="1" applyBorder="1" applyAlignment="1" applyProtection="1">
      <alignment horizontal="right" vertical="center" wrapText="1"/>
      <protection/>
    </xf>
    <xf numFmtId="3" fontId="1" fillId="4" borderId="12" xfId="15" applyNumberFormat="1" applyFont="1" applyFill="1" applyBorder="1" applyAlignment="1" applyProtection="1">
      <alignment horizontal="right" vertical="center"/>
      <protection/>
    </xf>
    <xf numFmtId="3" fontId="1" fillId="4" borderId="42" xfId="0" applyNumberFormat="1" applyFont="1" applyFill="1" applyBorder="1" applyAlignment="1" applyProtection="1">
      <alignment horizontal="right" vertical="center" wrapText="1"/>
      <protection/>
    </xf>
    <xf numFmtId="3" fontId="1" fillId="4" borderId="10" xfId="15" applyNumberFormat="1" applyFont="1" applyFill="1" applyBorder="1" applyAlignment="1" applyProtection="1">
      <alignment horizontal="right" vertical="center"/>
      <protection/>
    </xf>
    <xf numFmtId="3" fontId="1" fillId="4" borderId="8" xfId="15" applyNumberFormat="1" applyFont="1" applyFill="1" applyBorder="1" applyAlignment="1" applyProtection="1">
      <alignment vertical="center"/>
      <protection/>
    </xf>
    <xf numFmtId="0" fontId="1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3" fontId="1" fillId="4" borderId="23" xfId="0" applyNumberFormat="1" applyFont="1" applyFill="1" applyBorder="1" applyAlignment="1" applyProtection="1">
      <alignment horizontal="right" vertical="center" wrapText="1"/>
      <protection/>
    </xf>
    <xf numFmtId="4" fontId="1" fillId="4" borderId="39" xfId="0" applyNumberFormat="1" applyFont="1" applyFill="1" applyBorder="1" applyAlignment="1" applyProtection="1">
      <alignment horizontal="right" vertical="center" wrapText="1"/>
      <protection/>
    </xf>
    <xf numFmtId="4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18" xfId="0" applyNumberFormat="1" applyFont="1" applyFill="1" applyBorder="1" applyAlignment="1" applyProtection="1">
      <alignment horizontal="right" vertical="center" wrapText="1"/>
      <protection/>
    </xf>
    <xf numFmtId="4" fontId="1" fillId="4" borderId="26" xfId="15" applyNumberFormat="1" applyFont="1" applyFill="1" applyBorder="1" applyAlignment="1" applyProtection="1">
      <alignment horizontal="right" vertical="center"/>
      <protection/>
    </xf>
    <xf numFmtId="3" fontId="7" fillId="4" borderId="8" xfId="0" applyNumberFormat="1" applyFont="1" applyFill="1" applyBorder="1" applyAlignment="1" applyProtection="1">
      <alignment horizontal="right" vertical="center" wrapText="1"/>
      <protection/>
    </xf>
    <xf numFmtId="4" fontId="7" fillId="4" borderId="39" xfId="15" applyNumberFormat="1" applyFont="1" applyFill="1" applyBorder="1" applyAlignment="1" applyProtection="1">
      <alignment horizontal="right" vertical="center"/>
      <protection/>
    </xf>
    <xf numFmtId="0" fontId="1" fillId="0" borderId="15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left" vertical="center" wrapText="1"/>
    </xf>
    <xf numFmtId="3" fontId="7" fillId="4" borderId="18" xfId="0" applyNumberFormat="1" applyFont="1" applyFill="1" applyBorder="1" applyAlignment="1" applyProtection="1">
      <alignment horizontal="right" vertical="center" wrapText="1"/>
      <protection/>
    </xf>
    <xf numFmtId="4" fontId="7" fillId="4" borderId="26" xfId="15" applyNumberFormat="1" applyFont="1" applyFill="1" applyBorder="1" applyAlignment="1" applyProtection="1">
      <alignment horizontal="right" vertical="center"/>
      <protection/>
    </xf>
    <xf numFmtId="3" fontId="7" fillId="4" borderId="9" xfId="0" applyNumberFormat="1" applyFont="1" applyFill="1" applyBorder="1" applyAlignment="1" applyProtection="1">
      <alignment horizontal="right" vertical="center" wrapText="1"/>
      <protection/>
    </xf>
    <xf numFmtId="4" fontId="7" fillId="4" borderId="12" xfId="15" applyNumberFormat="1" applyFont="1" applyFill="1" applyBorder="1" applyAlignment="1" applyProtection="1">
      <alignment horizontal="right" vertical="center"/>
      <protection/>
    </xf>
    <xf numFmtId="4" fontId="7" fillId="4" borderId="10" xfId="15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5" xfId="0" applyNumberFormat="1" applyFont="1" applyBorder="1" applyAlignment="1" applyProtection="1">
      <alignment horizontal="center" vertical="center" wrapText="1"/>
      <protection/>
    </xf>
    <xf numFmtId="49" fontId="3" fillId="0" borderId="6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49" fontId="3" fillId="0" borderId="8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3" xfId="0" applyNumberFormat="1" applyFont="1" applyBorder="1" applyAlignment="1" applyProtection="1">
      <alignment horizontal="justify" vertical="center" wrapText="1"/>
      <protection/>
    </xf>
    <xf numFmtId="49" fontId="3" fillId="0" borderId="17" xfId="0" applyNumberFormat="1" applyFont="1" applyBorder="1" applyAlignment="1" applyProtection="1">
      <alignment horizontal="justify" vertical="center" wrapText="1"/>
      <protection/>
    </xf>
    <xf numFmtId="0" fontId="3" fillId="0" borderId="27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justify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justify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3" fontId="3" fillId="4" borderId="7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3" fontId="3" fillId="4" borderId="8" xfId="0" applyNumberFormat="1" applyFont="1" applyFill="1" applyBorder="1" applyAlignment="1" applyProtection="1">
      <alignment vertical="center" wrapText="1"/>
      <protection/>
    </xf>
    <xf numFmtId="3" fontId="3" fillId="4" borderId="10" xfId="15" applyNumberFormat="1" applyFont="1" applyFill="1" applyBorder="1" applyAlignment="1" applyProtection="1">
      <alignment vertical="center"/>
      <protection/>
    </xf>
    <xf numFmtId="3" fontId="3" fillId="4" borderId="8" xfId="0" applyNumberFormat="1" applyFont="1" applyFill="1" applyBorder="1" applyAlignment="1" applyProtection="1">
      <alignment horizontal="right" vertical="center" wrapText="1"/>
      <protection/>
    </xf>
    <xf numFmtId="3" fontId="3" fillId="4" borderId="10" xfId="15" applyNumberFormat="1" applyFont="1" applyFill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justify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justify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3" fontId="3" fillId="4" borderId="1" xfId="0" applyNumberFormat="1" applyFont="1" applyFill="1" applyBorder="1" applyAlignment="1" applyProtection="1">
      <alignment horizontal="right" vertical="center" wrapText="1"/>
      <protection/>
    </xf>
    <xf numFmtId="0" fontId="14" fillId="0" borderId="0" xfId="24" applyFont="1" applyBorder="1" applyAlignment="1" applyProtection="1">
      <alignment horizontal="center"/>
      <protection/>
    </xf>
    <xf numFmtId="0" fontId="20" fillId="0" borderId="0" xfId="21" applyFont="1" applyAlignment="1">
      <alignment/>
    </xf>
    <xf numFmtId="0" fontId="20" fillId="0" borderId="32" xfId="21" applyFont="1" applyBorder="1" applyAlignment="1">
      <alignment/>
    </xf>
    <xf numFmtId="0" fontId="15" fillId="0" borderId="52" xfId="24" applyFont="1" applyBorder="1">
      <alignment/>
      <protection/>
    </xf>
    <xf numFmtId="0" fontId="1" fillId="0" borderId="0" xfId="24" applyFont="1" applyProtection="1">
      <alignment/>
      <protection/>
    </xf>
    <xf numFmtId="0" fontId="21" fillId="0" borderId="0" xfId="24" applyFont="1" applyAlignment="1" applyProtection="1">
      <alignment/>
      <protection/>
    </xf>
    <xf numFmtId="49" fontId="9" fillId="2" borderId="37" xfId="24" applyNumberFormat="1" applyFont="1" applyFill="1" applyBorder="1" applyAlignment="1" applyProtection="1">
      <alignment horizontal="right"/>
      <protection locked="0"/>
    </xf>
    <xf numFmtId="49" fontId="9" fillId="2" borderId="0" xfId="24" applyNumberFormat="1" applyFont="1" applyFill="1" applyBorder="1" applyAlignment="1" applyProtection="1">
      <alignment horizontal="right"/>
      <protection locked="0"/>
    </xf>
    <xf numFmtId="0" fontId="6" fillId="2" borderId="37" xfId="24" applyNumberFormat="1" applyFont="1" applyFill="1" applyBorder="1" applyAlignment="1" applyProtection="1">
      <alignment horizontal="left"/>
      <protection locked="0"/>
    </xf>
    <xf numFmtId="0" fontId="21" fillId="0" borderId="0" xfId="24" applyFont="1">
      <alignment/>
      <protection/>
    </xf>
    <xf numFmtId="0" fontId="6" fillId="2" borderId="0" xfId="24" applyNumberFormat="1" applyFont="1" applyFill="1" applyAlignment="1" applyProtection="1">
      <alignment horizontal="left"/>
      <protection locked="0"/>
    </xf>
    <xf numFmtId="0" fontId="21" fillId="0" borderId="32" xfId="24" applyFont="1" applyBorder="1" applyAlignment="1" applyProtection="1">
      <alignment/>
      <protection/>
    </xf>
    <xf numFmtId="0" fontId="6" fillId="2" borderId="32" xfId="24" applyNumberFormat="1" applyFont="1" applyFill="1" applyBorder="1" applyAlignment="1" applyProtection="1">
      <alignment horizontal="left"/>
      <protection locked="0"/>
    </xf>
    <xf numFmtId="49" fontId="12" fillId="0" borderId="0" xfId="21" applyNumberFormat="1" applyFont="1" applyBorder="1" applyAlignment="1">
      <alignment horizontal="left"/>
    </xf>
    <xf numFmtId="2" fontId="6" fillId="2" borderId="13" xfId="24" applyNumberFormat="1" applyFont="1" applyFill="1" applyBorder="1" applyAlignment="1" applyProtection="1">
      <alignment horizontal="center"/>
      <protection locked="0"/>
    </xf>
    <xf numFmtId="49" fontId="6" fillId="0" borderId="0" xfId="24" applyNumberFormat="1" applyFont="1" applyAlignment="1" applyProtection="1">
      <alignment horizontal="center"/>
      <protection/>
    </xf>
    <xf numFmtId="0" fontId="6" fillId="2" borderId="13" xfId="24" applyNumberFormat="1" applyFont="1" applyFill="1" applyBorder="1" applyAlignment="1" applyProtection="1">
      <alignment horizontal="left"/>
      <protection locked="0"/>
    </xf>
    <xf numFmtId="0" fontId="6" fillId="2" borderId="29" xfId="24" applyNumberFormat="1" applyFont="1" applyFill="1" applyBorder="1" applyAlignment="1" applyProtection="1">
      <alignment horizontal="left"/>
      <protection locked="0"/>
    </xf>
    <xf numFmtId="0" fontId="21" fillId="0" borderId="0" xfId="24" applyFont="1" applyBorder="1" applyAlignment="1" applyProtection="1">
      <alignment/>
      <protection/>
    </xf>
    <xf numFmtId="49" fontId="6" fillId="0" borderId="0" xfId="24" applyNumberFormat="1" applyFont="1" applyFill="1" applyBorder="1" applyAlignment="1" applyProtection="1">
      <alignment horizontal="right"/>
      <protection/>
    </xf>
    <xf numFmtId="49" fontId="9" fillId="2" borderId="37" xfId="24" applyNumberFormat="1" applyFont="1" applyFill="1" applyBorder="1" applyAlignment="1" applyProtection="1">
      <alignment horizontal="center"/>
      <protection locked="0"/>
    </xf>
    <xf numFmtId="3" fontId="1" fillId="0" borderId="38" xfId="0" applyNumberFormat="1" applyFont="1" applyFill="1" applyBorder="1" applyAlignment="1" applyProtection="1">
      <alignment horizontal="right" vertical="center" wrapText="1"/>
      <protection/>
    </xf>
    <xf numFmtId="3" fontId="1" fillId="0" borderId="6" xfId="15" applyNumberFormat="1" applyFont="1" applyFill="1" applyBorder="1" applyAlignment="1" applyProtection="1">
      <alignment horizontal="right" vertical="center"/>
      <protection/>
    </xf>
    <xf numFmtId="3" fontId="1" fillId="0" borderId="41" xfId="0" applyNumberFormat="1" applyFont="1" applyFill="1" applyBorder="1" applyAlignment="1" applyProtection="1">
      <alignment horizontal="right" vertical="center" wrapText="1"/>
      <protection/>
    </xf>
    <xf numFmtId="3" fontId="1" fillId="0" borderId="25" xfId="15" applyNumberFormat="1" applyFont="1" applyFill="1" applyBorder="1" applyAlignment="1" applyProtection="1">
      <alignment horizontal="right" vertical="center"/>
      <protection/>
    </xf>
    <xf numFmtId="0" fontId="1" fillId="0" borderId="32" xfId="0" applyFont="1" applyBorder="1" applyAlignment="1">
      <alignment horizontal="justify" vertical="center" wrapText="1"/>
    </xf>
    <xf numFmtId="3" fontId="1" fillId="0" borderId="32" xfId="0" applyNumberFormat="1" applyFont="1" applyBorder="1" applyAlignment="1" applyProtection="1">
      <alignment horizontal="right" vertical="center" wrapText="1"/>
      <protection locked="0"/>
    </xf>
    <xf numFmtId="3" fontId="1" fillId="0" borderId="32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2" xfId="15" applyNumberFormat="1" applyFont="1" applyFill="1" applyBorder="1" applyAlignment="1" applyProtection="1">
      <alignment horizontal="right" vertical="center"/>
      <protection locked="0"/>
    </xf>
    <xf numFmtId="49" fontId="6" fillId="0" borderId="0" xfId="24" applyNumberFormat="1" applyFont="1" applyProtection="1">
      <alignment/>
      <protection/>
    </xf>
    <xf numFmtId="3" fontId="1" fillId="2" borderId="7" xfId="15" applyNumberFormat="1" applyFont="1" applyFill="1" applyBorder="1" applyAlignment="1" applyProtection="1">
      <alignment vertical="center"/>
      <protection locked="0"/>
    </xf>
    <xf numFmtId="181" fontId="1" fillId="3" borderId="8" xfId="15" applyNumberFormat="1" applyFont="1" applyFill="1" applyBorder="1" applyAlignment="1" applyProtection="1">
      <alignment vertical="center"/>
      <protection/>
    </xf>
    <xf numFmtId="181" fontId="1" fillId="3" borderId="10" xfId="15" applyNumberFormat="1" applyFont="1" applyFill="1" applyBorder="1" applyAlignment="1" applyProtection="1">
      <alignment vertical="center"/>
      <protection/>
    </xf>
    <xf numFmtId="181" fontId="1" fillId="2" borderId="8" xfId="15" applyNumberFormat="1" applyFont="1" applyFill="1" applyBorder="1" applyAlignment="1" applyProtection="1">
      <alignment vertical="center"/>
      <protection locked="0"/>
    </xf>
    <xf numFmtId="181" fontId="1" fillId="2" borderId="10" xfId="15" applyNumberFormat="1" applyFont="1" applyFill="1" applyBorder="1" applyAlignment="1" applyProtection="1">
      <alignment vertical="center"/>
      <protection locked="0"/>
    </xf>
    <xf numFmtId="181" fontId="1" fillId="3" borderId="9" xfId="15" applyNumberFormat="1" applyFont="1" applyFill="1" applyBorder="1" applyAlignment="1" applyProtection="1">
      <alignment vertical="center"/>
      <protection/>
    </xf>
    <xf numFmtId="181" fontId="1" fillId="3" borderId="12" xfId="15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Border="1" applyAlignment="1">
      <alignment horizontal="justify" vertical="center" wrapText="1"/>
    </xf>
    <xf numFmtId="3" fontId="1" fillId="0" borderId="24" xfId="0" applyNumberFormat="1" applyFont="1" applyBorder="1" applyAlignment="1">
      <alignment horizontal="justify" vertical="center" wrapText="1"/>
    </xf>
    <xf numFmtId="3" fontId="1" fillId="0" borderId="9" xfId="0" applyNumberFormat="1" applyFont="1" applyBorder="1" applyAlignment="1">
      <alignment horizontal="justify" vertical="center" wrapText="1"/>
    </xf>
    <xf numFmtId="182" fontId="1" fillId="3" borderId="8" xfId="15" applyNumberFormat="1" applyFont="1" applyFill="1" applyBorder="1" applyAlignment="1" applyProtection="1">
      <alignment vertical="center"/>
      <protection/>
    </xf>
    <xf numFmtId="182" fontId="1" fillId="3" borderId="10" xfId="15" applyNumberFormat="1" applyFont="1" applyFill="1" applyBorder="1" applyAlignment="1" applyProtection="1">
      <alignment vertical="center"/>
      <protection/>
    </xf>
    <xf numFmtId="182" fontId="1" fillId="2" borderId="8" xfId="15" applyNumberFormat="1" applyFont="1" applyFill="1" applyBorder="1" applyAlignment="1" applyProtection="1">
      <alignment vertical="center"/>
      <protection locked="0"/>
    </xf>
    <xf numFmtId="182" fontId="1" fillId="2" borderId="10" xfId="15" applyNumberFormat="1" applyFont="1" applyFill="1" applyBorder="1" applyAlignment="1" applyProtection="1">
      <alignment vertical="center"/>
      <protection locked="0"/>
    </xf>
    <xf numFmtId="182" fontId="1" fillId="3" borderId="9" xfId="15" applyNumberFormat="1" applyFont="1" applyFill="1" applyBorder="1" applyAlignment="1" applyProtection="1">
      <alignment vertical="center"/>
      <protection/>
    </xf>
    <xf numFmtId="182" fontId="1" fillId="3" borderId="12" xfId="15" applyNumberFormat="1" applyFont="1" applyFill="1" applyBorder="1" applyAlignment="1" applyProtection="1">
      <alignment vertical="center"/>
      <protection/>
    </xf>
    <xf numFmtId="182" fontId="1" fillId="4" borderId="8" xfId="15" applyNumberFormat="1" applyFont="1" applyFill="1" applyBorder="1" applyAlignment="1" applyProtection="1">
      <alignment vertical="center"/>
      <protection/>
    </xf>
    <xf numFmtId="182" fontId="1" fillId="4" borderId="10" xfId="15" applyNumberFormat="1" applyFont="1" applyFill="1" applyBorder="1" applyAlignment="1" applyProtection="1">
      <alignment vertical="center"/>
      <protection/>
    </xf>
    <xf numFmtId="182" fontId="1" fillId="4" borderId="9" xfId="15" applyNumberFormat="1" applyFont="1" applyFill="1" applyBorder="1" applyAlignment="1" applyProtection="1">
      <alignment vertical="center"/>
      <protection/>
    </xf>
    <xf numFmtId="182" fontId="1" fillId="4" borderId="12" xfId="15" applyNumberFormat="1" applyFont="1" applyFill="1" applyBorder="1" applyAlignment="1" applyProtection="1">
      <alignment vertical="center"/>
      <protection/>
    </xf>
    <xf numFmtId="0" fontId="1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justify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1" fillId="0" borderId="33" xfId="15" applyNumberFormat="1" applyFont="1" applyFill="1" applyBorder="1" applyAlignment="1" applyProtection="1">
      <alignment horizontal="right" vertical="center"/>
      <protection locked="0"/>
    </xf>
    <xf numFmtId="3" fontId="1" fillId="0" borderId="19" xfId="0" applyNumberFormat="1" applyFont="1" applyBorder="1" applyAlignment="1">
      <alignment horizontal="justify" vertical="center" wrapText="1"/>
    </xf>
    <xf numFmtId="0" fontId="7" fillId="0" borderId="0" xfId="24" applyFont="1">
      <alignment/>
      <protection/>
    </xf>
    <xf numFmtId="3" fontId="1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24" applyFont="1" applyAlignment="1">
      <alignment horizontal="center"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horizontal="right"/>
      <protection/>
    </xf>
    <xf numFmtId="0" fontId="1" fillId="0" borderId="0" xfId="22" applyFont="1" applyAlignment="1">
      <alignment horizontal="centerContinuous"/>
      <protection/>
    </xf>
    <xf numFmtId="0" fontId="10" fillId="0" borderId="0" xfId="22" applyFont="1" applyAlignment="1">
      <alignment horizontal="centerContinuous"/>
      <protection/>
    </xf>
    <xf numFmtId="0" fontId="12" fillId="0" borderId="0" xfId="22" applyFont="1">
      <alignment/>
      <protection/>
    </xf>
    <xf numFmtId="49" fontId="1" fillId="0" borderId="5" xfId="22" applyNumberFormat="1" applyFont="1" applyBorder="1" applyAlignment="1">
      <alignment horizontal="center" vertical="center" wrapText="1"/>
      <protection/>
    </xf>
    <xf numFmtId="49" fontId="1" fillId="0" borderId="36" xfId="22" applyNumberFormat="1" applyFont="1" applyBorder="1" applyAlignment="1">
      <alignment horizontal="center" vertical="center" wrapText="1"/>
      <protection/>
    </xf>
    <xf numFmtId="49" fontId="1" fillId="0" borderId="1" xfId="22" applyNumberFormat="1" applyFont="1" applyBorder="1" applyAlignment="1">
      <alignment horizontal="center" vertical="center" wrapText="1"/>
      <protection/>
    </xf>
    <xf numFmtId="49" fontId="1" fillId="0" borderId="2" xfId="22" applyNumberFormat="1" applyFont="1" applyBorder="1" applyAlignment="1">
      <alignment horizontal="center" vertical="center" wrapText="1"/>
      <protection/>
    </xf>
    <xf numFmtId="0" fontId="1" fillId="0" borderId="46" xfId="22" applyFont="1" applyBorder="1" applyAlignment="1">
      <alignment horizontal="center" vertical="center" wrapText="1"/>
      <protection/>
    </xf>
    <xf numFmtId="0" fontId="7" fillId="0" borderId="36" xfId="22" applyFont="1" applyBorder="1" applyAlignment="1">
      <alignment horizontal="left" vertical="center" wrapText="1"/>
      <protection/>
    </xf>
    <xf numFmtId="0" fontId="7" fillId="0" borderId="5" xfId="22" applyFont="1" applyFill="1" applyBorder="1" applyAlignment="1">
      <alignment horizontal="justify" vertical="center" wrapText="1"/>
      <protection/>
    </xf>
    <xf numFmtId="3" fontId="7" fillId="0" borderId="36" xfId="22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22" applyNumberFormat="1" applyFont="1" applyFill="1" applyBorder="1" applyAlignment="1" applyProtection="1">
      <alignment horizontal="right" vertical="center" wrapText="1"/>
      <protection locked="0"/>
    </xf>
    <xf numFmtId="3" fontId="1" fillId="0" borderId="5" xfId="22" applyNumberFormat="1" applyFont="1" applyFill="1" applyBorder="1" applyAlignment="1" applyProtection="1">
      <alignment horizontal="right" vertical="center" wrapText="1"/>
      <protection locked="0"/>
    </xf>
    <xf numFmtId="0" fontId="1" fillId="0" borderId="3" xfId="22" applyFont="1" applyBorder="1" applyAlignment="1">
      <alignment horizontal="center" vertical="center" wrapText="1"/>
      <protection/>
    </xf>
    <xf numFmtId="0" fontId="19" fillId="0" borderId="0" xfId="22" applyFont="1" applyBorder="1" applyAlignment="1">
      <alignment horizontal="left" vertical="center" wrapText="1"/>
      <protection/>
    </xf>
    <xf numFmtId="0" fontId="7" fillId="0" borderId="23" xfId="22" applyFont="1" applyFill="1" applyBorder="1" applyAlignment="1">
      <alignment horizontal="justify" vertical="center" wrapText="1"/>
      <protection/>
    </xf>
    <xf numFmtId="3" fontId="7" fillId="0" borderId="0" xfId="22" applyNumberFormat="1" applyFont="1" applyFill="1" applyBorder="1" applyAlignment="1" applyProtection="1">
      <alignment horizontal="right" vertical="center" wrapText="1"/>
      <protection locked="0"/>
    </xf>
    <xf numFmtId="3" fontId="7" fillId="0" borderId="23" xfId="22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22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22" applyFont="1" applyBorder="1" applyAlignment="1">
      <alignment horizontal="left" vertical="center" wrapText="1" indent="1"/>
      <protection/>
    </xf>
    <xf numFmtId="0" fontId="1" fillId="0" borderId="23" xfId="22" applyFont="1" applyBorder="1" applyAlignment="1">
      <alignment horizontal="justify" vertical="center" wrapText="1"/>
      <protection/>
    </xf>
    <xf numFmtId="3" fontId="1" fillId="0" borderId="0" xfId="22" applyNumberFormat="1" applyFont="1" applyBorder="1" applyAlignment="1" applyProtection="1">
      <alignment horizontal="right" vertical="center" wrapText="1"/>
      <protection locked="0"/>
    </xf>
    <xf numFmtId="3" fontId="1" fillId="0" borderId="23" xfId="22" applyNumberFormat="1" applyFont="1" applyBorder="1" applyAlignment="1" applyProtection="1">
      <alignment horizontal="right" vertical="center" wrapText="1"/>
      <protection locked="0"/>
    </xf>
    <xf numFmtId="0" fontId="1" fillId="0" borderId="3" xfId="22" applyFont="1" applyBorder="1" applyAlignment="1">
      <alignment horizontal="justify" vertical="center" wrapText="1"/>
      <protection/>
    </xf>
    <xf numFmtId="0" fontId="1" fillId="0" borderId="0" xfId="22" applyFont="1" applyBorder="1" applyAlignment="1">
      <alignment horizontal="left" vertical="center" wrapText="1" indent="1"/>
      <protection/>
    </xf>
    <xf numFmtId="0" fontId="1" fillId="0" borderId="23" xfId="22" applyFont="1" applyFill="1" applyBorder="1" applyAlignment="1" applyProtection="1">
      <alignment horizontal="justify" vertical="center" wrapText="1"/>
      <protection locked="0"/>
    </xf>
    <xf numFmtId="3" fontId="1" fillId="2" borderId="0" xfId="22" applyNumberFormat="1" applyFont="1" applyFill="1" applyBorder="1" applyAlignment="1" applyProtection="1">
      <alignment horizontal="right" vertical="center" wrapText="1"/>
      <protection locked="0"/>
    </xf>
    <xf numFmtId="3" fontId="1" fillId="2" borderId="23" xfId="22" applyNumberFormat="1" applyFont="1" applyFill="1" applyBorder="1" applyAlignment="1" applyProtection="1">
      <alignment horizontal="right" vertical="center" wrapText="1"/>
      <protection locked="0"/>
    </xf>
    <xf numFmtId="0" fontId="1" fillId="0" borderId="23" xfId="22" applyFont="1" applyBorder="1" applyAlignment="1">
      <alignment horizontal="center" vertical="center" wrapText="1"/>
      <protection/>
    </xf>
    <xf numFmtId="3" fontId="1" fillId="3" borderId="23" xfId="22" applyNumberFormat="1" applyFont="1" applyFill="1" applyBorder="1" applyAlignment="1" applyProtection="1">
      <alignment horizontal="right" vertical="center" wrapText="1"/>
      <protection locked="0"/>
    </xf>
    <xf numFmtId="4" fontId="1" fillId="3" borderId="39" xfId="22" applyNumberFormat="1" applyFont="1" applyFill="1" applyBorder="1" applyAlignment="1" applyProtection="1">
      <alignment horizontal="right" vertical="center" wrapText="1"/>
      <protection locked="0"/>
    </xf>
    <xf numFmtId="0" fontId="7" fillId="0" borderId="44" xfId="22" applyFont="1" applyBorder="1" applyAlignment="1">
      <alignment horizontal="left" vertical="center" wrapText="1" indent="1"/>
      <protection/>
    </xf>
    <xf numFmtId="0" fontId="7" fillId="0" borderId="23" xfId="22" applyFont="1" applyBorder="1" applyAlignment="1">
      <alignment horizontal="justify" vertical="center" wrapText="1"/>
      <protection/>
    </xf>
    <xf numFmtId="3" fontId="7" fillId="0" borderId="23" xfId="22" applyNumberFormat="1" applyFont="1" applyBorder="1" applyAlignment="1" applyProtection="1">
      <alignment horizontal="right" vertical="center" wrapText="1"/>
      <protection locked="0"/>
    </xf>
    <xf numFmtId="0" fontId="1" fillId="0" borderId="44" xfId="22" applyFont="1" applyBorder="1" applyAlignment="1">
      <alignment horizontal="left" vertical="center" wrapText="1" indent="1"/>
      <protection/>
    </xf>
    <xf numFmtId="0" fontId="1" fillId="0" borderId="17" xfId="22" applyFont="1" applyBorder="1" applyAlignment="1">
      <alignment horizontal="justify" vertical="center" wrapText="1"/>
      <protection/>
    </xf>
    <xf numFmtId="0" fontId="1" fillId="0" borderId="27" xfId="22" applyFont="1" applyBorder="1" applyAlignment="1">
      <alignment horizontal="left" vertical="center" wrapText="1"/>
      <protection/>
    </xf>
    <xf numFmtId="0" fontId="1" fillId="0" borderId="18" xfId="22" applyFont="1" applyBorder="1" applyAlignment="1">
      <alignment horizontal="center" vertical="center" wrapText="1"/>
      <protection/>
    </xf>
    <xf numFmtId="3" fontId="1" fillId="3" borderId="18" xfId="22" applyNumberFormat="1" applyFont="1" applyFill="1" applyBorder="1" applyAlignment="1" applyProtection="1">
      <alignment horizontal="right" vertical="center" wrapText="1"/>
      <protection/>
    </xf>
    <xf numFmtId="0" fontId="1" fillId="0" borderId="16" xfId="22" applyFont="1" applyBorder="1" applyAlignment="1">
      <alignment horizontal="center" vertical="center" wrapText="1"/>
      <protection/>
    </xf>
    <xf numFmtId="0" fontId="19" fillId="0" borderId="11" xfId="22" applyFont="1" applyBorder="1" applyAlignment="1">
      <alignment horizontal="left" vertical="center" wrapText="1"/>
      <protection/>
    </xf>
    <xf numFmtId="0" fontId="1" fillId="0" borderId="24" xfId="22" applyFont="1" applyBorder="1" applyAlignment="1">
      <alignment horizontal="justify" vertical="center" wrapText="1"/>
      <protection/>
    </xf>
    <xf numFmtId="3" fontId="1" fillId="0" borderId="24" xfId="22" applyNumberFormat="1" applyFont="1" applyBorder="1" applyAlignment="1" applyProtection="1">
      <alignment horizontal="right" vertical="center" wrapText="1"/>
      <protection locked="0"/>
    </xf>
    <xf numFmtId="0" fontId="1" fillId="0" borderId="0" xfId="22" applyFont="1" applyFill="1" applyBorder="1" applyAlignment="1">
      <alignment horizontal="left" vertical="center"/>
      <protection/>
    </xf>
    <xf numFmtId="0" fontId="1" fillId="0" borderId="0" xfId="22" applyFont="1" applyFill="1" applyBorder="1" applyAlignment="1">
      <alignment/>
      <protection/>
    </xf>
    <xf numFmtId="0" fontId="1" fillId="0" borderId="31" xfId="22" applyFont="1" applyBorder="1" applyAlignment="1">
      <alignment horizontal="justify" vertical="center" wrapText="1"/>
      <protection/>
    </xf>
    <xf numFmtId="0" fontId="1" fillId="0" borderId="32" xfId="22" applyFont="1" applyBorder="1" applyAlignment="1">
      <alignment horizontal="left" vertical="center" wrapText="1"/>
      <protection/>
    </xf>
    <xf numFmtId="0" fontId="1" fillId="0" borderId="19" xfId="22" applyFont="1" applyBorder="1" applyAlignment="1">
      <alignment horizontal="center" vertical="center" wrapText="1"/>
      <protection/>
    </xf>
    <xf numFmtId="3" fontId="1" fillId="3" borderId="19" xfId="22" applyNumberFormat="1" applyFont="1" applyFill="1" applyBorder="1" applyAlignment="1" applyProtection="1">
      <alignment horizontal="right" vertical="center" wrapText="1"/>
      <protection locked="0"/>
    </xf>
    <xf numFmtId="0" fontId="1" fillId="0" borderId="36" xfId="22" applyFont="1" applyBorder="1" applyAlignment="1">
      <alignment horizontal="justify" vertical="center" wrapText="1"/>
      <protection/>
    </xf>
    <xf numFmtId="0" fontId="1" fillId="0" borderId="36" xfId="22" applyFont="1" applyBorder="1" applyAlignment="1">
      <alignment horizontal="left" vertical="center" wrapText="1"/>
      <protection/>
    </xf>
    <xf numFmtId="0" fontId="1" fillId="0" borderId="36" xfId="22" applyFont="1" applyBorder="1" applyAlignment="1">
      <alignment horizontal="center" vertical="center" wrapText="1"/>
      <protection/>
    </xf>
    <xf numFmtId="3" fontId="1" fillId="0" borderId="36" xfId="22" applyNumberFormat="1" applyFont="1" applyFill="1" applyBorder="1" applyAlignment="1" applyProtection="1">
      <alignment horizontal="right" vertical="center" wrapText="1"/>
      <protection locked="0"/>
    </xf>
    <xf numFmtId="4" fontId="1" fillId="0" borderId="36" xfId="15" applyNumberFormat="1" applyFont="1" applyFill="1" applyBorder="1" applyAlignment="1" applyProtection="1">
      <alignment horizontal="right" vertical="center"/>
      <protection locked="0"/>
    </xf>
    <xf numFmtId="0" fontId="1" fillId="0" borderId="0" xfId="22" applyFont="1" applyBorder="1" applyAlignment="1">
      <alignment horizontal="justify" vertical="center" wrapText="1"/>
      <protection/>
    </xf>
    <xf numFmtId="0" fontId="1" fillId="0" borderId="0" xfId="22" applyFont="1" applyBorder="1" applyAlignment="1">
      <alignment horizontal="left" vertical="center" wrapText="1"/>
      <protection/>
    </xf>
    <xf numFmtId="0" fontId="1" fillId="0" borderId="0" xfId="22" applyFont="1" applyBorder="1" applyAlignment="1">
      <alignment horizontal="center" vertical="center" wrapText="1"/>
      <protection/>
    </xf>
    <xf numFmtId="3" fontId="1" fillId="0" borderId="0" xfId="22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15" applyNumberFormat="1" applyFont="1" applyFill="1" applyBorder="1" applyAlignment="1" applyProtection="1">
      <alignment horizontal="right" vertical="center"/>
      <protection locked="0"/>
    </xf>
    <xf numFmtId="0" fontId="1" fillId="0" borderId="32" xfId="22" applyFont="1" applyFill="1" applyBorder="1" applyAlignment="1">
      <alignment horizontal="justify" vertical="center" wrapText="1"/>
      <protection/>
    </xf>
    <xf numFmtId="0" fontId="1" fillId="0" borderId="32" xfId="22" applyFont="1" applyFill="1" applyBorder="1" applyAlignment="1">
      <alignment horizontal="left" vertical="center" wrapText="1"/>
      <protection/>
    </xf>
    <xf numFmtId="0" fontId="1" fillId="0" borderId="32" xfId="22" applyFont="1" applyFill="1" applyBorder="1" applyAlignment="1">
      <alignment horizontal="center" vertical="center" wrapText="1"/>
      <protection/>
    </xf>
    <xf numFmtId="3" fontId="1" fillId="0" borderId="32" xfId="22" applyNumberFormat="1" applyFont="1" applyFill="1" applyBorder="1" applyAlignment="1" applyProtection="1">
      <alignment horizontal="right" vertical="center" wrapText="1"/>
      <protection locked="0"/>
    </xf>
    <xf numFmtId="49" fontId="1" fillId="0" borderId="35" xfId="22" applyNumberFormat="1" applyFont="1" applyBorder="1" applyAlignment="1">
      <alignment horizontal="center" vertical="center" wrapText="1"/>
      <protection/>
    </xf>
    <xf numFmtId="0" fontId="19" fillId="0" borderId="36" xfId="22" applyFont="1" applyBorder="1" applyAlignment="1">
      <alignment horizontal="left" vertical="center" wrapText="1"/>
      <protection/>
    </xf>
    <xf numFmtId="0" fontId="1" fillId="0" borderId="5" xfId="22" applyFont="1" applyBorder="1" applyAlignment="1">
      <alignment horizontal="justify" vertical="center" wrapText="1"/>
      <protection/>
    </xf>
    <xf numFmtId="3" fontId="1" fillId="0" borderId="5" xfId="22" applyNumberFormat="1" applyFont="1" applyBorder="1" applyAlignment="1" applyProtection="1">
      <alignment horizontal="right" vertical="center" wrapText="1"/>
      <protection locked="0"/>
    </xf>
    <xf numFmtId="0" fontId="1" fillId="0" borderId="37" xfId="22" applyFont="1" applyBorder="1" applyAlignment="1">
      <alignment horizontal="left" vertical="center" wrapText="1" indent="1"/>
      <protection/>
    </xf>
    <xf numFmtId="3" fontId="1" fillId="3" borderId="18" xfId="22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22" applyFont="1" applyBorder="1" applyAlignment="1">
      <alignment horizontal="justify" vertical="center" wrapText="1"/>
      <protection/>
    </xf>
    <xf numFmtId="0" fontId="7" fillId="0" borderId="50" xfId="22" applyFont="1" applyBorder="1" applyAlignment="1">
      <alignment horizontal="left" vertical="center" wrapText="1"/>
      <protection/>
    </xf>
    <xf numFmtId="0" fontId="7" fillId="0" borderId="8" xfId="22" applyFont="1" applyBorder="1" applyAlignment="1">
      <alignment horizontal="center" vertical="center" wrapText="1"/>
      <protection/>
    </xf>
    <xf numFmtId="3" fontId="7" fillId="3" borderId="8" xfId="22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22" applyFont="1" applyBorder="1" applyAlignment="1">
      <alignment horizontal="left" vertical="center" wrapText="1"/>
      <protection/>
    </xf>
    <xf numFmtId="0" fontId="1" fillId="0" borderId="23" xfId="22" applyFont="1" applyBorder="1" applyAlignment="1">
      <alignment horizontal="center"/>
      <protection/>
    </xf>
    <xf numFmtId="0" fontId="1" fillId="0" borderId="37" xfId="22" applyFont="1" applyBorder="1" applyAlignment="1">
      <alignment horizontal="left" vertical="center" wrapText="1"/>
      <protection/>
    </xf>
    <xf numFmtId="0" fontId="1" fillId="0" borderId="32" xfId="22" applyFont="1" applyBorder="1" applyAlignment="1">
      <alignment horizontal="left" vertical="center" wrapText="1" indent="1"/>
      <protection/>
    </xf>
    <xf numFmtId="0" fontId="1" fillId="0" borderId="20" xfId="22" applyFont="1" applyBorder="1" applyAlignment="1">
      <alignment horizontal="center" vertical="center" wrapText="1"/>
      <protection/>
    </xf>
    <xf numFmtId="0" fontId="7" fillId="0" borderId="21" xfId="22" applyFont="1" applyBorder="1" applyAlignment="1">
      <alignment horizontal="left" vertical="center" wrapText="1"/>
      <protection/>
    </xf>
    <xf numFmtId="0" fontId="7" fillId="0" borderId="7" xfId="22" applyFont="1" applyBorder="1" applyAlignment="1">
      <alignment horizontal="center" vertical="center" wrapText="1"/>
      <protection/>
    </xf>
    <xf numFmtId="3" fontId="7" fillId="3" borderId="7" xfId="22" applyNumberFormat="1" applyFont="1" applyFill="1" applyBorder="1" applyAlignment="1" applyProtection="1">
      <alignment horizontal="right" vertical="center" wrapText="1"/>
      <protection locked="0"/>
    </xf>
    <xf numFmtId="0" fontId="7" fillId="0" borderId="18" xfId="22" applyFont="1" applyBorder="1" applyAlignment="1">
      <alignment horizontal="center" vertical="center" wrapText="1"/>
      <protection/>
    </xf>
    <xf numFmtId="3" fontId="7" fillId="3" borderId="18" xfId="22" applyNumberFormat="1" applyFont="1" applyFill="1" applyBorder="1" applyAlignment="1" applyProtection="1">
      <alignment horizontal="right" vertical="center" wrapText="1"/>
      <protection locked="0"/>
    </xf>
    <xf numFmtId="0" fontId="1" fillId="0" borderId="28" xfId="22" applyFont="1" applyBorder="1" applyAlignment="1">
      <alignment horizontal="justify" vertical="center" wrapText="1"/>
      <protection/>
    </xf>
    <xf numFmtId="0" fontId="7" fillId="0" borderId="29" xfId="22" applyFont="1" applyBorder="1" applyAlignment="1">
      <alignment horizontal="left" vertical="center" wrapText="1"/>
      <protection/>
    </xf>
    <xf numFmtId="0" fontId="7" fillId="0" borderId="9" xfId="22" applyFont="1" applyBorder="1" applyAlignment="1">
      <alignment horizontal="center" vertical="center" wrapText="1"/>
      <protection/>
    </xf>
    <xf numFmtId="3" fontId="7" fillId="3" borderId="9" xfId="2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22">
      <alignment/>
      <protection/>
    </xf>
    <xf numFmtId="3" fontId="1" fillId="2" borderId="23" xfId="22" applyNumberFormat="1" applyFont="1" applyFill="1" applyBorder="1" applyAlignment="1">
      <alignment horizontal="right" vertical="center" wrapText="1"/>
      <protection/>
    </xf>
    <xf numFmtId="3" fontId="1" fillId="0" borderId="23" xfId="22" applyNumberFormat="1" applyFont="1" applyFill="1" applyBorder="1" applyAlignment="1">
      <alignment horizontal="right" vertical="center" wrapText="1"/>
      <protection/>
    </xf>
    <xf numFmtId="3" fontId="1" fillId="3" borderId="23" xfId="22" applyNumberFormat="1" applyFont="1" applyFill="1" applyBorder="1" applyAlignment="1">
      <alignment horizontal="right" vertical="center" wrapText="1"/>
      <protection/>
    </xf>
    <xf numFmtId="3" fontId="1" fillId="0" borderId="23" xfId="22" applyNumberFormat="1" applyFont="1" applyBorder="1" applyAlignment="1">
      <alignment horizontal="justify" vertical="center" wrapText="1"/>
      <protection/>
    </xf>
    <xf numFmtId="0" fontId="1" fillId="0" borderId="44" xfId="22" applyFont="1" applyBorder="1" applyAlignment="1">
      <alignment horizontal="center" vertical="center" wrapText="1"/>
      <protection/>
    </xf>
    <xf numFmtId="3" fontId="1" fillId="0" borderId="18" xfId="22" applyNumberFormat="1" applyFont="1" applyFill="1" applyBorder="1" applyAlignment="1">
      <alignment horizontal="right" vertical="center" wrapText="1"/>
      <protection/>
    </xf>
    <xf numFmtId="3" fontId="1" fillId="3" borderId="18" xfId="22" applyNumberFormat="1" applyFont="1" applyFill="1" applyBorder="1" applyAlignment="1">
      <alignment horizontal="right" vertical="center" wrapText="1"/>
      <protection/>
    </xf>
    <xf numFmtId="3" fontId="1" fillId="0" borderId="24" xfId="22" applyNumberFormat="1" applyFont="1" applyBorder="1" applyAlignment="1">
      <alignment horizontal="justify" vertical="center" wrapText="1"/>
      <protection/>
    </xf>
    <xf numFmtId="0" fontId="7" fillId="0" borderId="51" xfId="22" applyFont="1" applyBorder="1" applyAlignment="1">
      <alignment horizontal="left" vertical="center" wrapText="1"/>
      <protection/>
    </xf>
    <xf numFmtId="3" fontId="7" fillId="0" borderId="9" xfId="22" applyNumberFormat="1" applyFont="1" applyFill="1" applyBorder="1" applyAlignment="1">
      <alignment horizontal="right" vertical="center" wrapText="1"/>
      <protection/>
    </xf>
    <xf numFmtId="3" fontId="7" fillId="3" borderId="9" xfId="22" applyNumberFormat="1" applyFont="1" applyFill="1" applyBorder="1" applyAlignment="1">
      <alignment horizontal="right" vertical="center" wrapText="1"/>
      <protection/>
    </xf>
    <xf numFmtId="0" fontId="1" fillId="0" borderId="0" xfId="22" applyFont="1" applyFill="1" applyBorder="1" applyAlignment="1">
      <alignment horizontal="justify" vertical="center" wrapText="1"/>
      <protection/>
    </xf>
    <xf numFmtId="0" fontId="7" fillId="0" borderId="0" xfId="22" applyFont="1" applyFill="1" applyBorder="1" applyAlignment="1">
      <alignment horizontal="left" vertical="center" wrapText="1"/>
      <protection/>
    </xf>
    <xf numFmtId="0" fontId="7" fillId="0" borderId="0" xfId="22" applyFont="1" applyFill="1" applyBorder="1" applyAlignment="1">
      <alignment horizontal="center" vertical="center" wrapText="1"/>
      <protection/>
    </xf>
    <xf numFmtId="3" fontId="7" fillId="0" borderId="0" xfId="22" applyNumberFormat="1" applyFont="1" applyFill="1" applyBorder="1" applyAlignment="1">
      <alignment horizontal="right" vertical="center" wrapText="1"/>
      <protection/>
    </xf>
    <xf numFmtId="0" fontId="0" fillId="0" borderId="0" xfId="22" applyFill="1" applyBorder="1">
      <alignment/>
      <protection/>
    </xf>
    <xf numFmtId="0" fontId="7" fillId="0" borderId="5" xfId="22" applyFont="1" applyBorder="1" applyAlignment="1">
      <alignment horizontal="center" vertical="center" wrapText="1"/>
      <protection/>
    </xf>
    <xf numFmtId="3" fontId="7" fillId="0" borderId="5" xfId="22" applyNumberFormat="1" applyFont="1" applyFill="1" applyBorder="1" applyAlignment="1">
      <alignment horizontal="right" vertical="center" wrapText="1"/>
      <protection/>
    </xf>
    <xf numFmtId="3" fontId="7" fillId="0" borderId="23" xfId="22" applyNumberFormat="1" applyFont="1" applyFill="1" applyBorder="1" applyAlignment="1">
      <alignment horizontal="right" vertical="center" wrapText="1"/>
      <protection/>
    </xf>
    <xf numFmtId="3" fontId="7" fillId="2" borderId="23" xfId="22" applyNumberFormat="1" applyFont="1" applyFill="1" applyBorder="1" applyAlignment="1">
      <alignment horizontal="right" vertical="center" wrapText="1"/>
      <protection/>
    </xf>
    <xf numFmtId="3" fontId="7" fillId="0" borderId="24" xfId="22" applyNumberFormat="1" applyFont="1" applyFill="1" applyBorder="1" applyAlignment="1">
      <alignment horizontal="right" vertical="center" wrapText="1"/>
      <protection/>
    </xf>
    <xf numFmtId="0" fontId="1" fillId="0" borderId="15" xfId="22" applyFont="1" applyBorder="1" applyAlignment="1">
      <alignment horizontal="justify" vertical="center" wrapText="1"/>
      <protection/>
    </xf>
    <xf numFmtId="0" fontId="7" fillId="0" borderId="13" xfId="22" applyFont="1" applyBorder="1" applyAlignment="1">
      <alignment horizontal="left" vertical="center" wrapText="1"/>
      <protection/>
    </xf>
    <xf numFmtId="3" fontId="7" fillId="0" borderId="8" xfId="22" applyNumberFormat="1" applyFont="1" applyFill="1" applyBorder="1" applyAlignment="1">
      <alignment horizontal="right" vertical="center" wrapText="1"/>
      <protection/>
    </xf>
    <xf numFmtId="3" fontId="7" fillId="3" borderId="8" xfId="22" applyNumberFormat="1" applyFont="1" applyFill="1" applyBorder="1" applyAlignment="1">
      <alignment horizontal="right" vertical="center" wrapText="1"/>
      <protection/>
    </xf>
    <xf numFmtId="0" fontId="7" fillId="0" borderId="0" xfId="22" applyNumberFormat="1" applyFont="1" applyBorder="1" applyAlignment="1">
      <alignment horizontal="left" vertical="center" wrapText="1"/>
      <protection/>
    </xf>
    <xf numFmtId="0" fontId="1" fillId="0" borderId="31" xfId="22" applyFont="1" applyBorder="1" applyAlignment="1">
      <alignment horizontal="center" vertical="center" wrapText="1"/>
      <protection/>
    </xf>
    <xf numFmtId="0" fontId="19" fillId="0" borderId="32" xfId="22" applyFont="1" applyBorder="1" applyAlignment="1">
      <alignment horizontal="left" vertical="center" wrapText="1"/>
      <protection/>
    </xf>
    <xf numFmtId="0" fontId="1" fillId="0" borderId="19" xfId="22" applyFont="1" applyBorder="1" applyAlignment="1">
      <alignment horizontal="justify" vertical="center" wrapText="1"/>
      <protection/>
    </xf>
    <xf numFmtId="3" fontId="1" fillId="0" borderId="19" xfId="22" applyNumberFormat="1" applyFont="1" applyBorder="1" applyAlignment="1" applyProtection="1">
      <alignment horizontal="right" vertical="center" wrapText="1"/>
      <protection locked="0"/>
    </xf>
    <xf numFmtId="0" fontId="0" fillId="0" borderId="0" xfId="22" applyBorder="1">
      <alignment/>
      <protection/>
    </xf>
    <xf numFmtId="3" fontId="1" fillId="2" borderId="23" xfId="22" applyNumberFormat="1" applyFont="1" applyFill="1" applyBorder="1" applyAlignment="1">
      <alignment horizontal="justify" vertical="center" wrapText="1"/>
      <protection/>
    </xf>
    <xf numFmtId="0" fontId="1" fillId="0" borderId="8" xfId="22" applyFont="1" applyBorder="1" applyAlignment="1">
      <alignment horizontal="center" vertical="center" wrapText="1"/>
      <protection/>
    </xf>
    <xf numFmtId="3" fontId="7" fillId="0" borderId="18" xfId="22" applyNumberFormat="1" applyFont="1" applyFill="1" applyBorder="1" applyAlignment="1">
      <alignment horizontal="right" vertical="center" wrapText="1"/>
      <protection/>
    </xf>
    <xf numFmtId="3" fontId="7" fillId="3" borderId="18" xfId="22" applyNumberFormat="1" applyFont="1" applyFill="1" applyBorder="1" applyAlignment="1">
      <alignment horizontal="right" vertical="center" wrapText="1"/>
      <protection/>
    </xf>
    <xf numFmtId="0" fontId="1" fillId="0" borderId="28" xfId="22" applyFont="1" applyBorder="1" applyAlignment="1">
      <alignment horizontal="center" vertical="center" wrapText="1"/>
      <protection/>
    </xf>
    <xf numFmtId="3" fontId="1" fillId="0" borderId="9" xfId="22" applyNumberFormat="1" applyFont="1" applyBorder="1" applyAlignment="1">
      <alignment horizontal="justify" vertical="center" wrapText="1"/>
      <protection/>
    </xf>
    <xf numFmtId="0" fontId="3" fillId="0" borderId="0" xfId="24" applyFont="1" applyAlignment="1" applyProtection="1">
      <alignment/>
      <protection/>
    </xf>
    <xf numFmtId="0" fontId="1" fillId="0" borderId="0" xfId="24" applyNumberFormat="1" applyFont="1" applyBorder="1" applyAlignment="1" applyProtection="1">
      <alignment horizontal="right"/>
      <protection/>
    </xf>
    <xf numFmtId="16" fontId="1" fillId="0" borderId="0" xfId="24" applyNumberFormat="1" applyFont="1" applyBorder="1" applyAlignment="1" applyProtection="1">
      <alignment horizontal="right"/>
      <protection/>
    </xf>
    <xf numFmtId="16" fontId="1" fillId="0" borderId="11" xfId="24" applyNumberFormat="1" applyFont="1" applyBorder="1" applyAlignment="1" applyProtection="1">
      <alignment horizontal="center" vertical="top"/>
      <protection/>
    </xf>
    <xf numFmtId="0" fontId="1" fillId="0" borderId="0" xfId="24" applyFont="1" applyAlignment="1" applyProtection="1">
      <alignment horizontal="right"/>
      <protection/>
    </xf>
    <xf numFmtId="16" fontId="1" fillId="0" borderId="11" xfId="24" applyNumberFormat="1" applyFont="1" applyBorder="1" applyAlignment="1" applyProtection="1">
      <alignment horizontal="center"/>
      <protection/>
    </xf>
    <xf numFmtId="0" fontId="3" fillId="0" borderId="0" xfId="22" applyFont="1">
      <alignment/>
      <protection/>
    </xf>
    <xf numFmtId="0" fontId="7" fillId="0" borderId="0" xfId="22" applyFont="1" applyBorder="1" applyAlignment="1">
      <alignment horizontal="left"/>
      <protection/>
    </xf>
    <xf numFmtId="0" fontId="1" fillId="0" borderId="0" xfId="22" applyFont="1" applyBorder="1" applyAlignment="1">
      <alignment horizontal="center"/>
      <protection/>
    </xf>
    <xf numFmtId="0" fontId="1" fillId="0" borderId="0" xfId="22" applyFont="1" applyBorder="1">
      <alignment/>
      <protection/>
    </xf>
    <xf numFmtId="4" fontId="7" fillId="3" borderId="10" xfId="22" applyNumberFormat="1" applyFont="1" applyFill="1" applyBorder="1" applyAlignment="1" applyProtection="1">
      <alignment horizontal="right" vertical="center" wrapText="1"/>
      <protection locked="0"/>
    </xf>
    <xf numFmtId="4" fontId="7" fillId="3" borderId="26" xfId="15" applyNumberFormat="1" applyFont="1" applyFill="1" applyBorder="1" applyAlignment="1" applyProtection="1">
      <alignment horizontal="right" vertical="center"/>
      <protection locked="0"/>
    </xf>
    <xf numFmtId="49" fontId="3" fillId="0" borderId="34" xfId="0" applyNumberFormat="1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3" fillId="0" borderId="34" xfId="24" applyFont="1" applyBorder="1" applyAlignment="1" applyProtection="1">
      <alignment horizontal="center" vertical="center" wrapText="1"/>
      <protection/>
    </xf>
    <xf numFmtId="0" fontId="1" fillId="0" borderId="34" xfId="24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0" fillId="0" borderId="53" xfId="22" applyFont="1" applyBorder="1" applyAlignment="1">
      <alignment horizontal="center" vertical="center" wrapText="1"/>
      <protection/>
    </xf>
    <xf numFmtId="49" fontId="1" fillId="0" borderId="34" xfId="22" applyNumberFormat="1" applyFont="1" applyBorder="1" applyAlignment="1">
      <alignment horizontal="center" vertical="center" wrapText="1"/>
      <protection/>
    </xf>
    <xf numFmtId="0" fontId="0" fillId="0" borderId="35" xfId="22" applyFont="1" applyBorder="1" applyAlignment="1">
      <alignment horizontal="center" vertical="center" wrapText="1"/>
      <protection/>
    </xf>
    <xf numFmtId="0" fontId="1" fillId="0" borderId="0" xfId="24" applyFont="1" applyAlignment="1">
      <alignment horizontal="center"/>
      <protection/>
    </xf>
    <xf numFmtId="0" fontId="0" fillId="0" borderId="5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0" fontId="16" fillId="0" borderId="53" xfId="0" applyFont="1" applyBorder="1" applyAlignment="1" applyProtection="1">
      <alignment horizontal="center" vertical="center" wrapText="1"/>
      <protection/>
    </xf>
    <xf numFmtId="0" fontId="7" fillId="0" borderId="0" xfId="22" applyFont="1">
      <alignment/>
      <protection/>
    </xf>
    <xf numFmtId="0" fontId="2" fillId="0" borderId="0" xfId="24" applyFont="1">
      <alignment/>
      <protection/>
    </xf>
    <xf numFmtId="0" fontId="8" fillId="0" borderId="0" xfId="24" applyFont="1">
      <alignment/>
      <protection/>
    </xf>
    <xf numFmtId="0" fontId="8" fillId="0" borderId="34" xfId="24" applyFont="1" applyBorder="1" applyAlignment="1" applyProtection="1">
      <alignment horizontal="center" vertical="center" wrapText="1"/>
      <protection/>
    </xf>
    <xf numFmtId="0" fontId="26" fillId="0" borderId="53" xfId="22" applyFont="1" applyBorder="1" applyAlignment="1">
      <alignment horizontal="center" vertical="center" wrapText="1"/>
      <protection/>
    </xf>
    <xf numFmtId="0" fontId="8" fillId="0" borderId="1" xfId="24" applyFont="1" applyBorder="1" applyAlignment="1" applyProtection="1">
      <alignment horizontal="center" vertical="center" wrapText="1"/>
      <protection/>
    </xf>
    <xf numFmtId="0" fontId="8" fillId="0" borderId="47" xfId="24" applyFont="1" applyBorder="1" applyAlignment="1" applyProtection="1">
      <alignment horizontal="center" vertical="center" wrapText="1"/>
      <protection/>
    </xf>
    <xf numFmtId="0" fontId="8" fillId="0" borderId="2" xfId="24" applyFont="1" applyBorder="1" applyAlignment="1" applyProtection="1">
      <alignment horizontal="center" vertical="center" wrapText="1"/>
      <protection/>
    </xf>
    <xf numFmtId="0" fontId="8" fillId="0" borderId="4" xfId="24" applyFont="1" applyFill="1" applyBorder="1" applyAlignment="1" applyProtection="1">
      <alignment horizontal="center" vertical="center" wrapText="1"/>
      <protection/>
    </xf>
    <xf numFmtId="0" fontId="2" fillId="0" borderId="0" xfId="23" applyFont="1" applyBorder="1">
      <alignment/>
      <protection/>
    </xf>
    <xf numFmtId="0" fontId="25" fillId="0" borderId="0" xfId="23" applyFont="1" applyBorder="1">
      <alignment/>
      <protection/>
    </xf>
    <xf numFmtId="0" fontId="2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27" fillId="0" borderId="0" xfId="23" applyFont="1" applyBorder="1">
      <alignment/>
      <protection/>
    </xf>
    <xf numFmtId="49" fontId="2" fillId="0" borderId="0" xfId="22" applyNumberFormat="1" applyFont="1" applyAlignment="1">
      <alignment/>
      <protection/>
    </xf>
    <xf numFmtId="0" fontId="2" fillId="0" borderId="0" xfId="22" applyFont="1" applyAlignment="1">
      <alignment horizontal="right" vertical="top"/>
      <protection/>
    </xf>
    <xf numFmtId="0" fontId="25" fillId="0" borderId="0" xfId="22" applyFont="1" applyAlignment="1">
      <alignment/>
      <protection/>
    </xf>
    <xf numFmtId="0" fontId="2" fillId="0" borderId="0" xfId="23" applyFont="1" applyBorder="1" applyAlignment="1">
      <alignment horizontal="right"/>
      <protection/>
    </xf>
    <xf numFmtId="0" fontId="12" fillId="0" borderId="0" xfId="22" applyFont="1" applyAlignment="1">
      <alignment horizontal="centerContinuous"/>
      <protection/>
    </xf>
    <xf numFmtId="0" fontId="6" fillId="0" borderId="0" xfId="22" applyFont="1" applyAlignment="1">
      <alignment horizontal="centerContinuous"/>
      <protection/>
    </xf>
    <xf numFmtId="0" fontId="6" fillId="0" borderId="0" xfId="24" applyFont="1" applyAlignment="1">
      <alignment horizontal="centerContinuous"/>
      <protection/>
    </xf>
    <xf numFmtId="0" fontId="6" fillId="0" borderId="0" xfId="24" applyFont="1">
      <alignment/>
      <protection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24" applyFont="1">
      <alignment/>
      <protection/>
    </xf>
    <xf numFmtId="0" fontId="29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24" applyFont="1" applyAlignment="1">
      <alignment horizontal="centerContinuous"/>
      <protection/>
    </xf>
    <xf numFmtId="0" fontId="12" fillId="0" borderId="0" xfId="24" applyFont="1">
      <alignment/>
      <protection/>
    </xf>
    <xf numFmtId="0" fontId="8" fillId="0" borderId="0" xfId="24" applyFont="1">
      <alignment/>
      <protection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/>
    </xf>
    <xf numFmtId="0" fontId="9" fillId="0" borderId="0" xfId="24" applyFont="1" applyAlignment="1">
      <alignment horizontal="centerContinuous"/>
      <protection/>
    </xf>
    <xf numFmtId="0" fontId="9" fillId="0" borderId="0" xfId="24" applyFont="1">
      <alignment/>
      <protection/>
    </xf>
    <xf numFmtId="0" fontId="0" fillId="0" borderId="0" xfId="0" applyFont="1" applyAlignment="1">
      <alignment/>
    </xf>
  </cellXfs>
  <cellStyles count="12">
    <cellStyle name="Normal" xfId="0"/>
    <cellStyle name="AUI_Nauda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Fond_pens_DEC31" xfId="22"/>
    <cellStyle name="Normal_UNIV_PARSKATS_ar pielikumiem_GADA" xfId="23"/>
    <cellStyle name="Normal_Vadiba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PU%20_%20IPK_%202003gads\UNIV_PARSKATS_ar%20pielikumiem_GA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PU%20_%20IPK_%202003gads\2003Gada%20Parskati\UNIV_PARSKATS_ar%20pielikumiem_GAD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PU%20_%20IPK_%202003gads\2003Gada%20Parskati\Fond_pens_DEC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elikums NR1"/>
      <sheetName val="pielikums NR2"/>
      <sheetName val="pielikums NR3"/>
      <sheetName val="Portfelis(001-1)"/>
      <sheetName val="Portfelis(001-2)"/>
      <sheetName val="Pielikums"/>
      <sheetName val="Last Pielikums"/>
      <sheetName val="VOF-grafiks "/>
      <sheetName val="Pardoto vert "/>
    </sheetNames>
    <sheetDataSet>
      <sheetData sheetId="3">
        <row r="25">
          <cell r="E25">
            <v>283</v>
          </cell>
          <cell r="F25">
            <v>29602.837274884783</v>
          </cell>
          <cell r="G25">
            <v>29832.749999999996</v>
          </cell>
        </row>
        <row r="29">
          <cell r="E29">
            <v>31</v>
          </cell>
          <cell r="F29">
            <v>6385.09</v>
          </cell>
          <cell r="G29">
            <v>6365.57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3">
          <cell r="E43">
            <v>3000</v>
          </cell>
          <cell r="F43">
            <v>1115.55</v>
          </cell>
          <cell r="G43">
            <v>1110</v>
          </cell>
        </row>
        <row r="92">
          <cell r="G92">
            <v>4000</v>
          </cell>
        </row>
        <row r="93">
          <cell r="E93">
            <v>0</v>
          </cell>
          <cell r="F93">
            <v>0</v>
          </cell>
          <cell r="G93">
            <v>9000</v>
          </cell>
        </row>
      </sheetData>
      <sheetData sheetId="4">
        <row r="11">
          <cell r="F11">
            <v>0</v>
          </cell>
          <cell r="G11">
            <v>0</v>
          </cell>
          <cell r="H11">
            <v>0</v>
          </cell>
        </row>
        <row r="16">
          <cell r="F16">
            <v>0</v>
          </cell>
          <cell r="G16">
            <v>0</v>
          </cell>
          <cell r="H16">
            <v>0</v>
          </cell>
        </row>
        <row r="21">
          <cell r="F21">
            <v>0</v>
          </cell>
          <cell r="G21">
            <v>0</v>
          </cell>
          <cell r="H21">
            <v>0</v>
          </cell>
        </row>
        <row r="30">
          <cell r="F30">
            <v>3300</v>
          </cell>
          <cell r="G30">
            <v>3141.41965</v>
          </cell>
          <cell r="H30">
            <v>3050.26</v>
          </cell>
        </row>
        <row r="35">
          <cell r="F35">
            <v>0</v>
          </cell>
          <cell r="G35">
            <v>0</v>
          </cell>
          <cell r="H35">
            <v>0</v>
          </cell>
        </row>
        <row r="41">
          <cell r="F41">
            <v>0</v>
          </cell>
          <cell r="G41">
            <v>0</v>
          </cell>
          <cell r="H41">
            <v>0</v>
          </cell>
        </row>
        <row r="46">
          <cell r="F46">
            <v>0</v>
          </cell>
          <cell r="G46">
            <v>0</v>
          </cell>
          <cell r="H46">
            <v>0</v>
          </cell>
        </row>
        <row r="57">
          <cell r="F57">
            <v>0</v>
          </cell>
          <cell r="G57">
            <v>0</v>
          </cell>
          <cell r="H57">
            <v>0</v>
          </cell>
        </row>
        <row r="62">
          <cell r="F62">
            <v>0</v>
          </cell>
          <cell r="G62">
            <v>0</v>
          </cell>
          <cell r="H62">
            <v>0</v>
          </cell>
        </row>
        <row r="67">
          <cell r="F67">
            <v>0</v>
          </cell>
          <cell r="G67">
            <v>0</v>
          </cell>
          <cell r="H67">
            <v>0</v>
          </cell>
        </row>
        <row r="74">
          <cell r="F74">
            <v>0</v>
          </cell>
          <cell r="G74">
            <v>0</v>
          </cell>
          <cell r="H74">
            <v>0</v>
          </cell>
        </row>
        <row r="79">
          <cell r="F79">
            <v>0</v>
          </cell>
          <cell r="G79">
            <v>0</v>
          </cell>
          <cell r="H79">
            <v>0</v>
          </cell>
        </row>
        <row r="85">
          <cell r="F85">
            <v>0</v>
          </cell>
          <cell r="G85">
            <v>0</v>
          </cell>
          <cell r="H85">
            <v>0</v>
          </cell>
        </row>
        <row r="90">
          <cell r="F90">
            <v>0</v>
          </cell>
          <cell r="G90">
            <v>0</v>
          </cell>
          <cell r="H9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</row>
        <row r="141">
          <cell r="F141">
            <v>3300</v>
          </cell>
          <cell r="G141">
            <v>3141.41965</v>
          </cell>
          <cell r="H141">
            <v>3050.26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elikums NR1"/>
      <sheetName val="pielikums NR2"/>
      <sheetName val="pielikums NR3"/>
      <sheetName val="Portfelis(001-1)"/>
      <sheetName val="Portfelis(001-2)"/>
      <sheetName val="Pielikums"/>
      <sheetName val="Last Pielikums"/>
      <sheetName val="VOF-grafiks "/>
      <sheetName val="Pardoto vert "/>
    </sheetNames>
    <sheetDataSet>
      <sheetData sheetId="2">
        <row r="42">
          <cell r="B42" t="str">
            <v>Marina Baranovska, 7028425, marina.baranovska@baltikums.com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ri"/>
      <sheetName val="Nosaukumi"/>
      <sheetName val="Aktivi_Saistibas(001)"/>
      <sheetName val="Ien.,Izd.(001)"/>
      <sheetName val="Neto_Aktivi(001)"/>
      <sheetName val="Aktivi_Saistibas(002)"/>
      <sheetName val="Ien.,Izd.(002)"/>
      <sheetName val="Neto_Aktivi(002)"/>
      <sheetName val="Portfelis(002-1)"/>
      <sheetName val="Portfelis(002-2)"/>
      <sheetName val="Aktivi_Saistibas(003)"/>
      <sheetName val="Ien.,Izd.(003)"/>
      <sheetName val="Neto_Aktivi(003)"/>
      <sheetName val="Portfelis(003-1)"/>
      <sheetName val="Portfelis(003-2)"/>
      <sheetName val="Aktivi_Saistibas(004)"/>
      <sheetName val="Ien.,Izd.(004)"/>
      <sheetName val="Neto_Aktivi(004)"/>
      <sheetName val="Portfelis(004-1)"/>
      <sheetName val="Portfelis(004-2)"/>
      <sheetName val="Aktivi_Saistibas(005)"/>
      <sheetName val="Ien.,Izd.(005)"/>
      <sheetName val="Neto_Aktivi(005)"/>
      <sheetName val="Portfelis(005-1)"/>
      <sheetName val="Portfelis(005-2)"/>
      <sheetName val="Aktivi_Saistibas(Kopa)"/>
      <sheetName val="Ien.,Izd.(Kopa)"/>
      <sheetName val="Neto_Aktivi(Kopa)"/>
      <sheetName val="Portfelis(Kopa-1)"/>
      <sheetName val="Portfelis(Kopa-2)"/>
    </sheetNames>
    <sheetDataSet>
      <sheetData sheetId="0">
        <row r="2">
          <cell r="A2" t="str">
            <v>"Valsts fondēto pensiju shēmas līdzekļu pārvaldīšanas</v>
          </cell>
        </row>
        <row r="3">
          <cell r="A3" t="str">
            <v>pārskatu sagatavošanas noteikumu"</v>
          </cell>
        </row>
        <row r="12">
          <cell r="A12" t="str">
            <v>Ieguldījumu plāna nosaukums </v>
          </cell>
        </row>
        <row r="14">
          <cell r="A14" t="str">
            <v>Akciju sabiedrība "Baltikums Asset Management"</v>
          </cell>
        </row>
        <row r="16">
          <cell r="A16" t="str">
            <v>Adrese</v>
          </cell>
        </row>
        <row r="20">
          <cell r="A20" t="str">
            <v>paraksts</v>
          </cell>
        </row>
      </sheetData>
      <sheetData sheetId="1">
        <row r="2">
          <cell r="A2" t="str">
            <v>Līdzekļu pārvaldītāja nosaukums</v>
          </cell>
        </row>
        <row r="3">
          <cell r="B3" t="str">
            <v>Mazā Pils 13, Rīga</v>
          </cell>
        </row>
        <row r="6">
          <cell r="B6" t="str">
            <v>Ralfs</v>
          </cell>
          <cell r="C6" t="str">
            <v>Drēska</v>
          </cell>
        </row>
        <row r="13">
          <cell r="B13" t="str">
            <v>Baltikums universālais ieguldījumu plāns</v>
          </cell>
        </row>
        <row r="14">
          <cell r="B14" t="str">
            <v>Ralfs Drēska</v>
          </cell>
        </row>
      </sheetData>
      <sheetData sheetId="4">
        <row r="9">
          <cell r="F9" t="str">
            <v>(latos)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"/>
  <sheetViews>
    <sheetView workbookViewId="0" topLeftCell="A1">
      <selection activeCell="A14" sqref="A14"/>
    </sheetView>
  </sheetViews>
  <sheetFormatPr defaultColWidth="9.140625" defaultRowHeight="12.75"/>
  <cols>
    <col min="1" max="1" width="38.421875" style="13" customWidth="1"/>
    <col min="2" max="2" width="23.57421875" style="12" customWidth="1"/>
    <col min="3" max="3" width="9.140625" style="12" customWidth="1"/>
    <col min="4" max="4" width="50.28125" style="12" customWidth="1"/>
    <col min="5" max="6" width="9.140625" style="12" customWidth="1"/>
    <col min="7" max="7" width="16.140625" style="12" customWidth="1"/>
    <col min="8" max="8" width="11.57421875" style="12" customWidth="1"/>
    <col min="9" max="16384" width="9.140625" style="12" customWidth="1"/>
  </cols>
  <sheetData>
    <row r="1" ht="12.75">
      <c r="A1" s="11" t="s">
        <v>0</v>
      </c>
    </row>
    <row r="2" spans="1:7" ht="12.75">
      <c r="A2" s="16" t="s">
        <v>21</v>
      </c>
      <c r="C2" s="12">
        <v>1</v>
      </c>
      <c r="D2" s="12" t="s">
        <v>45</v>
      </c>
      <c r="E2" s="12">
        <v>6</v>
      </c>
      <c r="F2" s="12">
        <v>1</v>
      </c>
      <c r="G2" s="57" t="s">
        <v>51</v>
      </c>
    </row>
    <row r="3" spans="1:7" ht="12.75">
      <c r="A3" s="16" t="s">
        <v>22</v>
      </c>
      <c r="C3" s="12">
        <v>2</v>
      </c>
      <c r="D3" s="55" t="s">
        <v>46</v>
      </c>
      <c r="F3" s="12">
        <v>2</v>
      </c>
      <c r="G3" s="57" t="s">
        <v>49</v>
      </c>
    </row>
    <row r="4" spans="1:7" ht="12.75">
      <c r="A4" s="12" t="s">
        <v>6</v>
      </c>
      <c r="C4" s="12">
        <v>3</v>
      </c>
      <c r="D4" s="55" t="s">
        <v>47</v>
      </c>
      <c r="F4" s="12">
        <v>3</v>
      </c>
      <c r="G4" s="57" t="s">
        <v>50</v>
      </c>
    </row>
    <row r="5" spans="1:7" ht="12.75">
      <c r="A5" s="12" t="s">
        <v>7</v>
      </c>
      <c r="C5" s="12">
        <v>4</v>
      </c>
      <c r="D5" s="14" t="s">
        <v>48</v>
      </c>
      <c r="F5" s="12">
        <v>4</v>
      </c>
      <c r="G5" s="57">
        <v>40003577500</v>
      </c>
    </row>
    <row r="6" spans="1:7" ht="12.75">
      <c r="A6" s="56" t="s">
        <v>23</v>
      </c>
      <c r="B6" s="13">
        <v>1</v>
      </c>
      <c r="C6" s="12">
        <v>5</v>
      </c>
      <c r="D6" s="12" t="s">
        <v>211</v>
      </c>
      <c r="F6" s="12">
        <v>5</v>
      </c>
      <c r="G6" s="57">
        <v>40003411599</v>
      </c>
    </row>
    <row r="7" spans="1:7" ht="12.75">
      <c r="A7" s="15" t="s">
        <v>87</v>
      </c>
      <c r="B7" s="13">
        <v>2</v>
      </c>
      <c r="C7" s="12">
        <v>6</v>
      </c>
      <c r="D7" s="12" t="s">
        <v>212</v>
      </c>
      <c r="F7" s="12">
        <v>6</v>
      </c>
      <c r="G7" s="57" t="s">
        <v>213</v>
      </c>
    </row>
    <row r="8" spans="1:7" ht="12.75">
      <c r="A8" s="15" t="s">
        <v>125</v>
      </c>
      <c r="B8" s="13">
        <v>3</v>
      </c>
      <c r="C8" s="12">
        <v>7</v>
      </c>
      <c r="D8" s="12" t="s">
        <v>214</v>
      </c>
      <c r="F8" s="12">
        <v>7</v>
      </c>
      <c r="G8" s="57">
        <v>40003403040</v>
      </c>
    </row>
    <row r="9" spans="1:2" ht="12.75">
      <c r="A9" s="15" t="s">
        <v>142</v>
      </c>
      <c r="B9" s="13">
        <v>4</v>
      </c>
    </row>
    <row r="10" spans="1:2" ht="12.75">
      <c r="A10" s="16" t="s">
        <v>200</v>
      </c>
      <c r="B10" s="13"/>
    </row>
    <row r="11" spans="1:8" ht="12.75">
      <c r="A11" s="16" t="s">
        <v>36</v>
      </c>
      <c r="B11" s="13"/>
      <c r="C11" s="12">
        <v>1</v>
      </c>
      <c r="D11" s="12">
        <v>2002</v>
      </c>
      <c r="H11" s="12">
        <v>3</v>
      </c>
    </row>
    <row r="12" spans="1:4" ht="12.75">
      <c r="A12" s="17" t="s">
        <v>37</v>
      </c>
      <c r="B12" s="13"/>
      <c r="C12" s="12">
        <v>2</v>
      </c>
      <c r="D12" s="12">
        <v>2003</v>
      </c>
    </row>
    <row r="13" spans="1:4" ht="12.75">
      <c r="A13" s="17" t="s">
        <v>38</v>
      </c>
      <c r="B13" s="13"/>
      <c r="C13" s="12">
        <v>3</v>
      </c>
      <c r="D13" s="12">
        <v>2004</v>
      </c>
    </row>
    <row r="14" spans="1:4" ht="12.75">
      <c r="A14" s="12" t="str">
        <f>LOOKUP(E2,C2:D8)</f>
        <v>Akciju sabiedrība "Baltikums Asset Management"</v>
      </c>
      <c r="B14" s="13"/>
      <c r="C14" s="12">
        <v>4</v>
      </c>
      <c r="D14" s="12">
        <v>2005</v>
      </c>
    </row>
    <row r="15" spans="1:2" ht="12.75">
      <c r="A15" s="12" t="str">
        <f>CONCATENATE(A25,". gada ",A26)</f>
        <v>2004. gada 31.03.</v>
      </c>
      <c r="B15" s="13"/>
    </row>
    <row r="16" spans="1:2" ht="12.75">
      <c r="A16" s="17" t="s">
        <v>39</v>
      </c>
      <c r="B16" s="13"/>
    </row>
    <row r="17" spans="1:2" ht="12.75">
      <c r="A17" s="17" t="s">
        <v>40</v>
      </c>
      <c r="B17" s="13"/>
    </row>
    <row r="18" spans="1:8" ht="12.75">
      <c r="A18" s="17" t="s">
        <v>41</v>
      </c>
      <c r="B18" s="13"/>
      <c r="C18" s="12">
        <v>1</v>
      </c>
      <c r="D18" s="12" t="s">
        <v>24</v>
      </c>
      <c r="H18" s="12">
        <v>3</v>
      </c>
    </row>
    <row r="19" spans="1:4" ht="12.75">
      <c r="A19" s="17" t="s">
        <v>42</v>
      </c>
      <c r="B19" s="13"/>
      <c r="C19" s="12">
        <v>2</v>
      </c>
      <c r="D19" s="12" t="s">
        <v>25</v>
      </c>
    </row>
    <row r="20" spans="1:4" ht="12.75">
      <c r="A20" s="16" t="s">
        <v>8</v>
      </c>
      <c r="B20" s="13"/>
      <c r="C20" s="12">
        <v>3</v>
      </c>
      <c r="D20" s="12" t="s">
        <v>26</v>
      </c>
    </row>
    <row r="21" spans="1:4" ht="12.75">
      <c r="A21" s="17" t="s">
        <v>9</v>
      </c>
      <c r="B21" s="13"/>
      <c r="C21" s="12">
        <v>4</v>
      </c>
      <c r="D21" s="12" t="s">
        <v>27</v>
      </c>
    </row>
    <row r="22" spans="1:4" ht="12.75">
      <c r="A22" s="16" t="s">
        <v>43</v>
      </c>
      <c r="B22" s="13"/>
      <c r="C22" s="12">
        <v>5</v>
      </c>
      <c r="D22" s="12" t="s">
        <v>28</v>
      </c>
    </row>
    <row r="23" spans="1:4" ht="12.75">
      <c r="A23" s="16" t="s">
        <v>44</v>
      </c>
      <c r="C23" s="12">
        <v>6</v>
      </c>
      <c r="D23" s="12" t="s">
        <v>29</v>
      </c>
    </row>
    <row r="24" spans="1:4" ht="12.75">
      <c r="A24" s="16" t="s">
        <v>10</v>
      </c>
      <c r="C24" s="12">
        <v>7</v>
      </c>
      <c r="D24" s="12" t="s">
        <v>30</v>
      </c>
    </row>
    <row r="25" spans="1:4" ht="12.75">
      <c r="A25" s="13">
        <f>LOOKUP(H11,C11:D14)</f>
        <v>2004</v>
      </c>
      <c r="C25" s="12">
        <v>8</v>
      </c>
      <c r="D25" s="12" t="s">
        <v>31</v>
      </c>
    </row>
    <row r="26" spans="1:4" ht="12.75">
      <c r="A26" s="13" t="str">
        <f>LOOKUP(H18,C18:D29)</f>
        <v>31.03.</v>
      </c>
      <c r="C26" s="12">
        <v>9</v>
      </c>
      <c r="D26" s="12" t="s">
        <v>32</v>
      </c>
    </row>
    <row r="27" spans="1:4" ht="15.75">
      <c r="A27" s="12" t="str">
        <f>LOOKUP(E2,F2:G8)</f>
        <v>000340801</v>
      </c>
      <c r="B27" s="10"/>
      <c r="C27" s="12">
        <v>10</v>
      </c>
      <c r="D27" s="12" t="s">
        <v>33</v>
      </c>
    </row>
    <row r="28" spans="1:4" ht="12.75">
      <c r="A28" s="13" t="s">
        <v>60</v>
      </c>
      <c r="C28" s="12">
        <v>11</v>
      </c>
      <c r="D28" s="12" t="s">
        <v>34</v>
      </c>
    </row>
    <row r="29" spans="3:4" ht="12.75">
      <c r="C29" s="12">
        <v>12</v>
      </c>
      <c r="D29" s="12" t="s">
        <v>35</v>
      </c>
    </row>
    <row r="38" ht="12.75">
      <c r="A38" s="18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G27"/>
  <sheetViews>
    <sheetView workbookViewId="0" topLeftCell="A1">
      <selection activeCell="C16" sqref="C16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 t="str">
        <f>Nosaukumi!B20</f>
        <v>Baltikums konservatīvais ieguldījumu plāns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"Baltikums Asset Management"</v>
      </c>
      <c r="C4" s="17"/>
      <c r="D4" s="17"/>
      <c r="G4" s="21"/>
    </row>
    <row r="5" spans="1:7" ht="24.75" customHeight="1">
      <c r="A5" s="10" t="str">
        <f>CONCATENATE(Parametri!A16,": ",Nosaukumi!B3)</f>
        <v>Adrese: Mazā Pils 13, Rīga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000340801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592" t="s">
        <v>11</v>
      </c>
      <c r="C10" s="599"/>
      <c r="D10" s="65" t="s">
        <v>12</v>
      </c>
      <c r="E10" s="65" t="s">
        <v>65</v>
      </c>
      <c r="F10" s="66" t="str">
        <f>CONCATENATE("Atlikumi ",Parametri!A15)</f>
        <v>Atlikumi 2004. gada 31.03.</v>
      </c>
    </row>
    <row r="11" spans="2:6" ht="13.5" thickBot="1">
      <c r="B11" s="594" t="s">
        <v>13</v>
      </c>
      <c r="C11" s="599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21">
        <v>0</v>
      </c>
      <c r="F12" s="178">
        <f>'Aktivi_Saistibas(002)'!E31</f>
        <v>24700.809999999998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>
        <v>260.3</v>
      </c>
      <c r="F13" s="179">
        <f>'Ien.,Izd.(002)'!F35</f>
        <v>151.23999999999998</v>
      </c>
    </row>
    <row r="14" spans="2:6" ht="25.5">
      <c r="B14" s="176" t="s">
        <v>69</v>
      </c>
      <c r="C14" s="163" t="s">
        <v>128</v>
      </c>
      <c r="D14" s="150" t="s">
        <v>69</v>
      </c>
      <c r="E14" s="169">
        <v>25534.81</v>
      </c>
      <c r="F14" s="75">
        <v>12083.63</v>
      </c>
    </row>
    <row r="15" spans="2:6" ht="25.5" customHeight="1">
      <c r="B15" s="176" t="s">
        <v>76</v>
      </c>
      <c r="C15" s="163" t="s">
        <v>130</v>
      </c>
      <c r="D15" s="150" t="s">
        <v>76</v>
      </c>
      <c r="E15" s="169">
        <v>1094.3</v>
      </c>
      <c r="F15" s="75">
        <v>918.06</v>
      </c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24700.81</v>
      </c>
      <c r="F16" s="181">
        <f>F13+F14-F15</f>
        <v>11316.81</v>
      </c>
    </row>
    <row r="17" spans="2:6" ht="12.75">
      <c r="B17" s="68" t="s">
        <v>122</v>
      </c>
      <c r="C17" s="163" t="s">
        <v>132</v>
      </c>
      <c r="D17" s="69" t="s">
        <v>122</v>
      </c>
      <c r="E17" s="422">
        <f>E12+E16</f>
        <v>24700.81</v>
      </c>
      <c r="F17" s="423">
        <f>F12+F16</f>
        <v>36017.619999999995</v>
      </c>
    </row>
    <row r="18" spans="2:6" ht="12.75">
      <c r="B18" s="68" t="s">
        <v>133</v>
      </c>
      <c r="C18" s="163" t="s">
        <v>134</v>
      </c>
      <c r="D18" s="69" t="s">
        <v>133</v>
      </c>
      <c r="E18" s="424">
        <v>0</v>
      </c>
      <c r="F18" s="425">
        <f>E19</f>
        <v>23460.9148599</v>
      </c>
    </row>
    <row r="19" spans="2:6" ht="12.75">
      <c r="B19" s="68" t="s">
        <v>135</v>
      </c>
      <c r="C19" s="163" t="s">
        <v>136</v>
      </c>
      <c r="D19" s="69" t="s">
        <v>135</v>
      </c>
      <c r="E19" s="424">
        <v>23460.9148599</v>
      </c>
      <c r="F19" s="425">
        <v>34046.1922527</v>
      </c>
    </row>
    <row r="20" spans="2:6" ht="25.5" customHeight="1">
      <c r="B20" s="176" t="s">
        <v>137</v>
      </c>
      <c r="C20" s="163" t="s">
        <v>138</v>
      </c>
      <c r="D20" s="150" t="s">
        <v>137</v>
      </c>
      <c r="E20" s="422">
        <f>IF(E18=0,0,E12/E18)</f>
        <v>0</v>
      </c>
      <c r="F20" s="423">
        <f>IF(F18=0,0,F12/F18)</f>
        <v>1.0528493943012964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26">
        <f>IF(E19=0,0,E17/E19)</f>
        <v>1.0528493943012964</v>
      </c>
      <c r="F21" s="427">
        <f>IF(F19=0,0,F17/F19)</f>
        <v>1.0579045002350786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Ralfs Drēska/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CONCATENATE(Nosaukumi!B21,"/")</f>
        <v>Ralfs Drēska/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CONCATENATE(Nosaukumi!B25,"; ",Nosaukumi!C25)</f>
        <v>Marina Baranovska; 7028425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44" bottom="0.3937007874015748" header="0.31496062992125984" footer="0.4724409448818898"/>
  <pageSetup horizontalDpi="300" verticalDpi="3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S97"/>
  <sheetViews>
    <sheetView workbookViewId="0" topLeftCell="A57">
      <selection activeCell="C7" sqref="C7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s="12" customFormat="1" ht="12.75">
      <c r="A1" s="17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s="631" customFormat="1" ht="15.75">
      <c r="A2" s="629"/>
      <c r="B2" s="638" t="str">
        <f>Nosaukumi!B20</f>
        <v>Baltikums konservatīvais ieguldījumu plāns</v>
      </c>
      <c r="C2" s="630"/>
      <c r="D2" s="630"/>
      <c r="E2" s="630"/>
      <c r="F2" s="628"/>
      <c r="G2" s="17"/>
      <c r="H2" s="12"/>
      <c r="I2" s="48" t="str">
        <f>Parametri!$A$3</f>
        <v>pārskatu sagatavošanas noteikumu"</v>
      </c>
    </row>
    <row r="3" spans="1:9" ht="12.75">
      <c r="A3" s="17" t="str">
        <f>Nosaukumi!A2</f>
        <v>Līdzekļu pārvaldītāja nosaukums</v>
      </c>
      <c r="B3" s="637"/>
      <c r="C3" s="637"/>
      <c r="D3" s="637"/>
      <c r="E3" s="637"/>
      <c r="F3" s="637"/>
      <c r="G3" s="17"/>
      <c r="I3" s="19" t="str">
        <f>CONCATENATE(4,Parametri!$A$4)</f>
        <v>4. pielikums</v>
      </c>
    </row>
    <row r="4" spans="1:7" s="606" customFormat="1" ht="15.75">
      <c r="A4" s="16"/>
      <c r="B4" s="189" t="str">
        <f>Parametri!A14</f>
        <v>Akciju sabiedrība "Baltikums Asset Management"</v>
      </c>
      <c r="C4" s="189"/>
      <c r="D4" s="16"/>
      <c r="E4" s="16"/>
      <c r="F4" s="16"/>
      <c r="G4" s="16"/>
    </row>
    <row r="5" spans="1:9" s="606" customFormat="1" ht="12">
      <c r="A5" s="16" t="str">
        <f>CONCATENATE(Parametri!A16,": ",Nosaukumi!B3)</f>
        <v>Adrese: Mazā Pils 13, Rīga</v>
      </c>
      <c r="B5" s="16"/>
      <c r="C5" s="16"/>
      <c r="D5" s="16"/>
      <c r="E5" s="16"/>
      <c r="F5" s="16"/>
      <c r="G5" s="16"/>
      <c r="I5" s="626" t="str">
        <f>CONCATENATE(Parametri!$A$5," ",Parametri!$A$9)</f>
        <v>UPDK 0651104</v>
      </c>
    </row>
    <row r="6" spans="1:9" s="606" customFormat="1" ht="12">
      <c r="A6" s="16" t="str">
        <f>CONCATENATE(Nosaukumi!A4,": ",Nosaukumi!B4)</f>
        <v>Reģistrācijas numurs : 000340801</v>
      </c>
      <c r="B6" s="16"/>
      <c r="C6" s="16"/>
      <c r="D6" s="16"/>
      <c r="E6" s="16"/>
      <c r="F6" s="16"/>
      <c r="G6" s="16"/>
      <c r="I6" s="626" t="str">
        <f>Parametri!$A$10</f>
        <v>Jāiesniedz Finanšu un kapitāla tirgus komisijai</v>
      </c>
    </row>
    <row r="7" spans="1:9" s="606" customFormat="1" ht="12">
      <c r="A7" s="16"/>
      <c r="B7" s="627"/>
      <c r="C7" s="627"/>
      <c r="D7" s="627"/>
      <c r="E7" s="627"/>
      <c r="F7" s="627"/>
      <c r="G7" s="16"/>
      <c r="I7" s="626" t="str">
        <f>Parametri!$A$11</f>
        <v>15 darbadienu laikā pēc pārskata datuma</v>
      </c>
    </row>
    <row r="8" spans="1:9" s="640" customFormat="1" ht="17.25" customHeight="1">
      <c r="A8" s="22" t="s">
        <v>199</v>
      </c>
      <c r="B8" s="22"/>
      <c r="C8" s="22"/>
      <c r="D8" s="22"/>
      <c r="E8" s="22"/>
      <c r="F8" s="22"/>
      <c r="G8" s="22"/>
      <c r="H8" s="639"/>
      <c r="I8" s="639"/>
    </row>
    <row r="9" spans="1:9" s="635" customFormat="1" ht="19.5" customHeight="1">
      <c r="A9" s="633" t="str">
        <f>'Portfelis(001-1)'!A8</f>
        <v>2004. gada 31.03.</v>
      </c>
      <c r="B9" s="633"/>
      <c r="C9" s="633"/>
      <c r="D9" s="633"/>
      <c r="E9" s="633"/>
      <c r="F9" s="633"/>
      <c r="G9" s="633"/>
      <c r="H9" s="634"/>
      <c r="I9" s="634"/>
    </row>
    <row r="10" spans="1:8" s="636" customFormat="1" ht="12.75" thickBot="1">
      <c r="A10" s="16"/>
      <c r="B10" s="632" t="s">
        <v>147</v>
      </c>
      <c r="C10" s="16"/>
      <c r="D10" s="16"/>
      <c r="E10" s="16"/>
      <c r="F10" s="16"/>
      <c r="G10" s="16"/>
      <c r="H10" s="626" t="str">
        <f>'Neto_Aktivi(001)'!F9</f>
        <v>(latos)</v>
      </c>
    </row>
    <row r="11" spans="2:9" ht="75" customHeight="1" thickBot="1">
      <c r="B11" s="592" t="s">
        <v>11</v>
      </c>
      <c r="C11" s="599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594" t="s">
        <v>13</v>
      </c>
      <c r="C12" s="600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19" ht="15">
      <c r="B16" s="211"/>
      <c r="C16" s="212" t="s">
        <v>151</v>
      </c>
      <c r="D16" s="213"/>
      <c r="E16" s="214"/>
      <c r="F16" s="215"/>
      <c r="G16" s="215"/>
      <c r="H16" s="233">
        <f>IF(G16=0,0,G16/'Aktivi_Saistibas(002)'!$F$19*100)</f>
        <v>0</v>
      </c>
      <c r="I16" s="31"/>
      <c r="J16" s="598" t="s">
        <v>226</v>
      </c>
      <c r="K16" s="598"/>
      <c r="L16" s="598" t="s">
        <v>228</v>
      </c>
      <c r="M16" s="598"/>
      <c r="N16" s="598" t="s">
        <v>230</v>
      </c>
      <c r="O16" s="598"/>
      <c r="P16" s="598" t="s">
        <v>227</v>
      </c>
      <c r="Q16" s="598"/>
      <c r="R16" s="598" t="s">
        <v>229</v>
      </c>
      <c r="S16" s="598"/>
    </row>
    <row r="17" spans="2:19" ht="15">
      <c r="B17" s="211"/>
      <c r="C17" s="212" t="s">
        <v>221</v>
      </c>
      <c r="D17" s="213"/>
      <c r="E17" s="214">
        <v>36</v>
      </c>
      <c r="F17" s="448">
        <f>1683.45+12.5+2094.01+40</f>
        <v>3829.96</v>
      </c>
      <c r="G17" s="215">
        <v>3848.36</v>
      </c>
      <c r="H17" s="233">
        <f>IF(G17=0,0,G17/'Aktivi_Saistibas(002)'!$F$19*100)</f>
        <v>9.838792355196265</v>
      </c>
      <c r="I17" s="53"/>
      <c r="J17" s="1">
        <v>15</v>
      </c>
      <c r="K17" s="1">
        <v>1532.55</v>
      </c>
      <c r="L17" s="1">
        <v>10</v>
      </c>
      <c r="M17" s="1">
        <v>1104.03</v>
      </c>
      <c r="N17" s="1">
        <v>10</v>
      </c>
      <c r="O17" s="1">
        <v>1124.63</v>
      </c>
      <c r="P17" s="1">
        <v>11</v>
      </c>
      <c r="Q17" s="1">
        <v>1130.9</v>
      </c>
      <c r="R17" s="1">
        <v>5</v>
      </c>
      <c r="S17" s="1">
        <v>575.09</v>
      </c>
    </row>
    <row r="18" spans="2:19" ht="15">
      <c r="B18" s="211"/>
      <c r="C18" s="212" t="s">
        <v>224</v>
      </c>
      <c r="D18" s="213"/>
      <c r="E18" s="214">
        <v>32</v>
      </c>
      <c r="F18" s="448">
        <v>3530.462</v>
      </c>
      <c r="G18" s="215">
        <v>3362.31</v>
      </c>
      <c r="H18" s="233">
        <f>IF(G18=0,0,G18/'Aktivi_Saistibas(002)'!$F$19*100)</f>
        <v>8.596147430022128</v>
      </c>
      <c r="I18" s="53"/>
      <c r="J18" s="1">
        <v>-3</v>
      </c>
      <c r="K18" s="1">
        <v>-318</v>
      </c>
      <c r="L18" s="1">
        <v>-4</v>
      </c>
      <c r="M18" s="1">
        <v>-444.22</v>
      </c>
      <c r="N18" s="1">
        <v>10</v>
      </c>
      <c r="O18" s="1">
        <v>1106.99</v>
      </c>
      <c r="P18" s="1">
        <v>-5</v>
      </c>
      <c r="Q18" s="1">
        <v>-518.68</v>
      </c>
      <c r="R18" s="1">
        <v>2</v>
      </c>
      <c r="S18" s="1">
        <v>233.51</v>
      </c>
    </row>
    <row r="19" spans="2:19" ht="15">
      <c r="B19" s="211"/>
      <c r="C19" s="212" t="s">
        <v>222</v>
      </c>
      <c r="D19" s="213"/>
      <c r="E19" s="214">
        <v>29</v>
      </c>
      <c r="F19" s="448">
        <f>O21</f>
        <v>3233.5</v>
      </c>
      <c r="G19" s="215">
        <v>3148.37</v>
      </c>
      <c r="H19" s="233">
        <f>IF(G19=0,0,G19/'Aktivi_Saistibas(002)'!$F$19*100)</f>
        <v>8.049184246621746</v>
      </c>
      <c r="I19" s="53"/>
      <c r="J19" s="1">
        <v>8</v>
      </c>
      <c r="K19" s="1">
        <v>856.54</v>
      </c>
      <c r="L19" s="1">
        <v>14</v>
      </c>
      <c r="M19" s="1">
        <v>1572.65</v>
      </c>
      <c r="N19" s="447">
        <f>SUM(N17:N18)</f>
        <v>20</v>
      </c>
      <c r="O19" s="447">
        <f>SUM(O17:O18)</f>
        <v>2231.62</v>
      </c>
      <c r="P19" s="1">
        <v>7</v>
      </c>
      <c r="Q19" s="1">
        <v>724.15</v>
      </c>
      <c r="R19" s="447">
        <f>SUM(R17:R18)</f>
        <v>7</v>
      </c>
      <c r="S19" s="447">
        <f>SUM(S17:S18)</f>
        <v>808.6</v>
      </c>
    </row>
    <row r="20" spans="2:19" ht="15">
      <c r="B20" s="211"/>
      <c r="C20" s="212" t="s">
        <v>223</v>
      </c>
      <c r="D20" s="213"/>
      <c r="E20" s="214">
        <v>58</v>
      </c>
      <c r="F20" s="448">
        <f>2894.32+3027.46+20.07</f>
        <v>5941.85</v>
      </c>
      <c r="G20" s="215">
        <v>5887.86</v>
      </c>
      <c r="H20" s="233">
        <f>IF(G20=0,0,G20/'Aktivi_Saistibas(002)'!$F$19*100)</f>
        <v>15.053017897615057</v>
      </c>
      <c r="I20" s="53"/>
      <c r="J20" s="447">
        <f>SUM(J17:J19)</f>
        <v>20</v>
      </c>
      <c r="K20" s="447">
        <f>SUM(K17:K19)</f>
        <v>2071.09</v>
      </c>
      <c r="L20" s="447">
        <f>SUM(L17:L19)</f>
        <v>20</v>
      </c>
      <c r="M20" s="447">
        <f>SUM(M17:M19)</f>
        <v>2232.46</v>
      </c>
      <c r="N20" s="1">
        <v>9</v>
      </c>
      <c r="O20" s="1">
        <f>984.41+17.47</f>
        <v>1001.88</v>
      </c>
      <c r="P20" s="447">
        <f>SUM(P17:P19)</f>
        <v>13</v>
      </c>
      <c r="Q20" s="447">
        <f>SUM(Q17:Q19)</f>
        <v>1336.3700000000001</v>
      </c>
      <c r="R20" s="1">
        <v>3</v>
      </c>
      <c r="S20" s="1">
        <f>344.13+1.55</f>
        <v>345.68</v>
      </c>
    </row>
    <row r="21" spans="2:19" ht="15">
      <c r="B21" s="211"/>
      <c r="C21" s="212" t="s">
        <v>231</v>
      </c>
      <c r="D21" s="213"/>
      <c r="E21" s="214">
        <v>35</v>
      </c>
      <c r="F21" s="448">
        <v>3512.265</v>
      </c>
      <c r="G21" s="215">
        <v>3493.83</v>
      </c>
      <c r="H21" s="233">
        <f>IF(G21=0,0,G21/'Aktivi_Saistibas(002)'!$F$19*100)</f>
        <v>8.932394031316033</v>
      </c>
      <c r="I21" s="53"/>
      <c r="J21" s="1">
        <v>6</v>
      </c>
      <c r="K21" s="1">
        <f>633.74+14.16</f>
        <v>647.9</v>
      </c>
      <c r="N21" s="447">
        <f>SUM(N19:N20)</f>
        <v>29</v>
      </c>
      <c r="O21" s="447">
        <f>SUM(O19:O20)</f>
        <v>3233.5</v>
      </c>
      <c r="P21" s="1">
        <v>5</v>
      </c>
      <c r="Q21" s="1">
        <f>489.9+14.55</f>
        <v>504.45</v>
      </c>
      <c r="R21" s="1">
        <v>4</v>
      </c>
      <c r="S21" s="1">
        <f>452.52+5.58</f>
        <v>458.09999999999997</v>
      </c>
    </row>
    <row r="22" spans="2:19" ht="15">
      <c r="B22" s="211"/>
      <c r="C22" s="212" t="s">
        <v>235</v>
      </c>
      <c r="D22" s="213"/>
      <c r="E22" s="214">
        <v>31</v>
      </c>
      <c r="F22" s="448">
        <v>2991.32</v>
      </c>
      <c r="G22" s="215">
        <v>3018.78</v>
      </c>
      <c r="H22" s="233">
        <f>IF(G22=0,0,G22/'Aktivi_Saistibas(002)'!$F$19*100)</f>
        <v>7.7178719210311355</v>
      </c>
      <c r="I22" s="53"/>
      <c r="J22" s="447">
        <f>SUM(J20:J21)</f>
        <v>26</v>
      </c>
      <c r="K22" s="447">
        <f>SUM(K20:K21)</f>
        <v>2718.9900000000002</v>
      </c>
      <c r="P22" s="1">
        <v>10</v>
      </c>
      <c r="Q22" s="1">
        <f>1004.3+33.45</f>
        <v>1037.75</v>
      </c>
      <c r="R22" s="447">
        <f>SUM(R19:R21)</f>
        <v>14</v>
      </c>
      <c r="S22" s="447">
        <f>SUM(S19:S21)</f>
        <v>1612.3799999999999</v>
      </c>
    </row>
    <row r="23" spans="2:19" ht="15">
      <c r="B23" s="211"/>
      <c r="C23" s="212" t="s">
        <v>233</v>
      </c>
      <c r="D23" s="213"/>
      <c r="E23" s="214">
        <v>9</v>
      </c>
      <c r="F23" s="448">
        <v>877.37</v>
      </c>
      <c r="G23" s="215">
        <v>883.98</v>
      </c>
      <c r="H23" s="233">
        <f>IF(G23=0,0,G23/'Aktivi_Saistibas(002)'!$F$19*100)</f>
        <v>2.2600005368901024</v>
      </c>
      <c r="I23" s="53"/>
      <c r="J23" s="447"/>
      <c r="K23" s="447"/>
      <c r="R23" s="447"/>
      <c r="S23" s="447"/>
    </row>
    <row r="24" spans="2:17" ht="9.75" customHeight="1">
      <c r="B24" s="211"/>
      <c r="C24" s="212" t="s">
        <v>153</v>
      </c>
      <c r="D24" s="213"/>
      <c r="E24" s="214"/>
      <c r="F24" s="215"/>
      <c r="G24" s="215"/>
      <c r="H24" s="233">
        <f>IF(G24=0,0,G24/'Aktivi_Saistibas(002)'!$F$19*100)</f>
        <v>0</v>
      </c>
      <c r="I24" s="53"/>
      <c r="P24" s="447">
        <f>SUM(P20:P22)</f>
        <v>28</v>
      </c>
      <c r="Q24" s="447">
        <f>SUM(Q20:Q22)</f>
        <v>2878.57</v>
      </c>
    </row>
    <row r="25" spans="2:9" ht="15">
      <c r="B25" s="211"/>
      <c r="C25" s="212" t="s">
        <v>154</v>
      </c>
      <c r="D25" s="217">
        <v>11110</v>
      </c>
      <c r="E25" s="218">
        <f>SUM(E16:E24)</f>
        <v>230</v>
      </c>
      <c r="F25" s="218">
        <f>SUM(F16:F24)</f>
        <v>23916.727</v>
      </c>
      <c r="G25" s="218">
        <f>SUM(G16:G24)</f>
        <v>23643.49</v>
      </c>
      <c r="H25" s="234">
        <f>IF(G25=0,0,G25/'Aktivi_Saistibas(002)'!$F$19*100)</f>
        <v>60.447408418692476</v>
      </c>
      <c r="I25" s="53"/>
    </row>
    <row r="26" spans="2:9" ht="25.5">
      <c r="B26" s="200">
        <v>11120</v>
      </c>
      <c r="C26" s="221" t="s">
        <v>155</v>
      </c>
      <c r="D26" s="219"/>
      <c r="E26" s="220"/>
      <c r="F26" s="220"/>
      <c r="G26" s="205"/>
      <c r="H26" s="235"/>
      <c r="I26" s="53"/>
    </row>
    <row r="27" spans="2:9" ht="15">
      <c r="B27" s="211"/>
      <c r="C27" s="222" t="s">
        <v>225</v>
      </c>
      <c r="D27" s="208"/>
      <c r="E27" s="215">
        <v>14</v>
      </c>
      <c r="F27" s="215">
        <f>S22</f>
        <v>1612.3799999999999</v>
      </c>
      <c r="G27" s="215">
        <v>1553.87</v>
      </c>
      <c r="H27" s="236">
        <f>IF(G27=0,0,G27/'Aktivi_Saistibas(002)'!$F$19*100)</f>
        <v>3.9726543974495163</v>
      </c>
      <c r="I27" s="31"/>
    </row>
    <row r="28" spans="2:9" ht="15">
      <c r="B28" s="211"/>
      <c r="C28" s="223" t="s">
        <v>236</v>
      </c>
      <c r="D28" s="208"/>
      <c r="E28" s="215">
        <v>2</v>
      </c>
      <c r="F28" s="215">
        <v>2104.63</v>
      </c>
      <c r="G28" s="215">
        <v>2062.35</v>
      </c>
      <c r="H28" s="236">
        <f>IF(G28=0,0,G28/'Aktivi_Saistibas(002)'!$F$19*100)</f>
        <v>5.2726442988023505</v>
      </c>
      <c r="I28" s="31"/>
    </row>
    <row r="29" spans="2:9" ht="15">
      <c r="B29" s="211"/>
      <c r="C29" s="222" t="s">
        <v>154</v>
      </c>
      <c r="D29" s="217">
        <v>11120</v>
      </c>
      <c r="E29" s="218">
        <f>SUM(E27:E28)</f>
        <v>16</v>
      </c>
      <c r="F29" s="218">
        <f>SUM(F27:F28)</f>
        <v>3717.01</v>
      </c>
      <c r="G29" s="218">
        <f>SUM(G27:G28)</f>
        <v>3616.22</v>
      </c>
      <c r="H29" s="236">
        <f>IF(G29=0,0,G29/'Aktivi_Saistibas(002)'!$F$19*100)</f>
        <v>9.245298696251867</v>
      </c>
      <c r="I29" s="53"/>
    </row>
    <row r="30" spans="2:9" ht="15" hidden="1">
      <c r="B30" s="200">
        <v>11130</v>
      </c>
      <c r="C30" s="221" t="s">
        <v>158</v>
      </c>
      <c r="D30" s="208"/>
      <c r="E30" s="210"/>
      <c r="F30" s="210"/>
      <c r="G30" s="210"/>
      <c r="H30" s="235"/>
      <c r="I30" s="31"/>
    </row>
    <row r="31" spans="2:9" ht="15" hidden="1">
      <c r="B31" s="211"/>
      <c r="C31" s="222" t="s">
        <v>159</v>
      </c>
      <c r="D31" s="208"/>
      <c r="E31" s="215"/>
      <c r="F31" s="215"/>
      <c r="G31" s="215"/>
      <c r="H31" s="236">
        <f>IF(G31=0,0,G31/'Aktivi_Saistibas(002)'!$F$19*100)</f>
        <v>0</v>
      </c>
      <c r="I31" s="53"/>
    </row>
    <row r="32" spans="2:9" ht="15" hidden="1">
      <c r="B32" s="211"/>
      <c r="C32" s="222" t="s">
        <v>160</v>
      </c>
      <c r="D32" s="208"/>
      <c r="E32" s="215"/>
      <c r="F32" s="215"/>
      <c r="G32" s="215"/>
      <c r="H32" s="236">
        <f>IF(G32=0,0,G32/'Aktivi_Saistibas(002)'!$F$19*100)</f>
        <v>0</v>
      </c>
      <c r="I32" s="53"/>
    </row>
    <row r="33" spans="2:9" ht="15" hidden="1">
      <c r="B33" s="211"/>
      <c r="C33" s="223" t="s">
        <v>20</v>
      </c>
      <c r="D33" s="208"/>
      <c r="E33" s="215"/>
      <c r="F33" s="215"/>
      <c r="G33" s="215"/>
      <c r="H33" s="236">
        <f>IF(G33=0,0,G33/'Aktivi_Saistibas(002)'!$F$19*100)</f>
        <v>0</v>
      </c>
      <c r="I33" s="53"/>
    </row>
    <row r="34" spans="2:9" ht="15" hidden="1">
      <c r="B34" s="211"/>
      <c r="C34" s="222" t="s">
        <v>154</v>
      </c>
      <c r="D34" s="217">
        <v>11130</v>
      </c>
      <c r="E34" s="218">
        <f>SUM(E31:E33)</f>
        <v>0</v>
      </c>
      <c r="F34" s="218">
        <f>SUM(F31:F33)</f>
        <v>0</v>
      </c>
      <c r="G34" s="218">
        <f>SUM(G31:G33)</f>
        <v>0</v>
      </c>
      <c r="H34" s="236">
        <f>IF(G34=0,0,G34/'Aktivi_Saistibas(002)'!$F$19*100)</f>
        <v>0</v>
      </c>
      <c r="I34" s="53"/>
    </row>
    <row r="35" spans="2:9" ht="15">
      <c r="B35" s="166"/>
      <c r="C35" s="161" t="s">
        <v>161</v>
      </c>
      <c r="D35" s="76">
        <v>11100</v>
      </c>
      <c r="E35" s="229">
        <f>E25+E29+E34</f>
        <v>246</v>
      </c>
      <c r="F35" s="229">
        <f>F25+F29+F34</f>
        <v>27633.737</v>
      </c>
      <c r="G35" s="229">
        <f>G25+G29+G34</f>
        <v>27259.710000000003</v>
      </c>
      <c r="H35" s="237">
        <f>IF(G35=0,0,G35/'Aktivi_Saistibas(002)'!$F$19*100)</f>
        <v>69.69270711494434</v>
      </c>
      <c r="I35" s="53"/>
    </row>
    <row r="36" spans="2:9" ht="25.5" hidden="1">
      <c r="B36" s="230">
        <v>11200</v>
      </c>
      <c r="C36" s="231" t="s">
        <v>162</v>
      </c>
      <c r="D36" s="238"/>
      <c r="E36" s="226"/>
      <c r="F36" s="226"/>
      <c r="G36" s="226"/>
      <c r="H36" s="232"/>
      <c r="I36" s="53"/>
    </row>
    <row r="37" spans="2:9" ht="25.5" hidden="1">
      <c r="B37" s="200">
        <v>11210</v>
      </c>
      <c r="C37" s="207" t="s">
        <v>163</v>
      </c>
      <c r="D37" s="208"/>
      <c r="E37" s="210"/>
      <c r="F37" s="210"/>
      <c r="G37" s="210"/>
      <c r="H37" s="224"/>
      <c r="I37" s="53"/>
    </row>
    <row r="38" spans="2:9" ht="15" hidden="1">
      <c r="B38" s="211"/>
      <c r="C38" s="212" t="s">
        <v>156</v>
      </c>
      <c r="D38" s="208"/>
      <c r="E38" s="215"/>
      <c r="F38" s="215"/>
      <c r="G38" s="215"/>
      <c r="H38" s="236">
        <f>IF(G38=0,0,G38/'Aktivi_Saistibas(002)'!$F$19*100)</f>
        <v>0</v>
      </c>
      <c r="I38" s="53"/>
    </row>
    <row r="39" spans="2:9" ht="15" hidden="1">
      <c r="B39" s="211"/>
      <c r="C39" s="212" t="s">
        <v>157</v>
      </c>
      <c r="D39" s="208"/>
      <c r="E39" s="215"/>
      <c r="F39" s="215"/>
      <c r="G39" s="215"/>
      <c r="H39" s="236">
        <f>IF(G39=0,0,G39/'Aktivi_Saistibas(002)'!$F$19*100)</f>
        <v>0</v>
      </c>
      <c r="I39" s="53"/>
    </row>
    <row r="40" spans="2:9" ht="15" hidden="1">
      <c r="B40" s="211"/>
      <c r="C40" s="212" t="s">
        <v>154</v>
      </c>
      <c r="D40" s="217">
        <v>11210</v>
      </c>
      <c r="E40" s="218">
        <f>SUM(E38:E39)</f>
        <v>0</v>
      </c>
      <c r="F40" s="218">
        <f>SUM(F38:F39)</f>
        <v>0</v>
      </c>
      <c r="G40" s="218">
        <f>SUM(G38:G39)</f>
        <v>0</v>
      </c>
      <c r="H40" s="236">
        <f>IF(G40=0,0,G40/'Aktivi_Saistibas(002)'!$F$19*100)</f>
        <v>0</v>
      </c>
      <c r="I40" s="53"/>
    </row>
    <row r="41" spans="2:9" ht="25.5" hidden="1">
      <c r="B41" s="200">
        <v>11220</v>
      </c>
      <c r="C41" s="207" t="s">
        <v>164</v>
      </c>
      <c r="D41" s="208"/>
      <c r="E41" s="210"/>
      <c r="F41" s="210"/>
      <c r="G41" s="210"/>
      <c r="H41" s="224"/>
      <c r="I41" s="53"/>
    </row>
    <row r="42" spans="2:9" ht="15" hidden="1">
      <c r="B42" s="211"/>
      <c r="C42" s="222" t="s">
        <v>159</v>
      </c>
      <c r="D42" s="208"/>
      <c r="E42" s="215"/>
      <c r="F42" s="215"/>
      <c r="G42" s="215"/>
      <c r="H42" s="236">
        <f>IF(G42=0,0,G42/'Aktivi_Saistibas(002)'!$F$19*100)</f>
        <v>0</v>
      </c>
      <c r="I42" s="53"/>
    </row>
    <row r="43" spans="2:9" ht="15" hidden="1">
      <c r="B43" s="211"/>
      <c r="C43" s="222" t="s">
        <v>160</v>
      </c>
      <c r="D43" s="208"/>
      <c r="E43" s="215"/>
      <c r="F43" s="215"/>
      <c r="G43" s="215"/>
      <c r="H43" s="236">
        <f>IF(G43=0,0,G43/'Aktivi_Saistibas(002)'!$F$19*100)</f>
        <v>0</v>
      </c>
      <c r="I43" s="53"/>
    </row>
    <row r="44" spans="2:9" ht="15" hidden="1">
      <c r="B44" s="211"/>
      <c r="C44" s="212" t="s">
        <v>154</v>
      </c>
      <c r="D44" s="217">
        <v>11220</v>
      </c>
      <c r="E44" s="218">
        <f>SUM(E42:E43)</f>
        <v>0</v>
      </c>
      <c r="F44" s="218">
        <f>SUM(F42:F43)</f>
        <v>0</v>
      </c>
      <c r="G44" s="218">
        <f>SUM(G42:G43)</f>
        <v>0</v>
      </c>
      <c r="H44" s="236">
        <f>IF(G44=0,0,G44/'Aktivi_Saistibas(002)'!$F$19*100)</f>
        <v>0</v>
      </c>
      <c r="I44" s="53"/>
    </row>
    <row r="45" spans="2:9" ht="15.75" hidden="1" thickBot="1">
      <c r="B45" s="185"/>
      <c r="C45" s="251" t="s">
        <v>165</v>
      </c>
      <c r="D45" s="81">
        <v>11200</v>
      </c>
      <c r="E45" s="252">
        <f>E40+E44</f>
        <v>0</v>
      </c>
      <c r="F45" s="252">
        <f>F40+F44</f>
        <v>0</v>
      </c>
      <c r="G45" s="252">
        <f>G40+G44</f>
        <v>0</v>
      </c>
      <c r="H45" s="253">
        <f>IF(G45=0,0,G45/'Aktivi_Saistibas(002)'!$F$19*100)</f>
        <v>0</v>
      </c>
      <c r="I45" s="53"/>
    </row>
    <row r="46" spans="2:9" ht="15.75" hidden="1" thickBot="1">
      <c r="B46" s="415"/>
      <c r="C46" s="416"/>
      <c r="D46" s="417"/>
      <c r="E46" s="418"/>
      <c r="F46" s="418"/>
      <c r="G46" s="418"/>
      <c r="H46" s="419"/>
      <c r="I46" s="53"/>
    </row>
    <row r="47" spans="2:9" ht="15.75" hidden="1" thickBot="1">
      <c r="B47" s="594" t="s">
        <v>13</v>
      </c>
      <c r="C47" s="600"/>
      <c r="D47" s="67" t="s">
        <v>64</v>
      </c>
      <c r="E47" s="240" t="s">
        <v>63</v>
      </c>
      <c r="F47" s="67" t="s">
        <v>66</v>
      </c>
      <c r="G47" s="67" t="s">
        <v>166</v>
      </c>
      <c r="H47" s="187" t="s">
        <v>167</v>
      </c>
      <c r="I47" s="53"/>
    </row>
    <row r="48" spans="2:9" ht="25.5" hidden="1">
      <c r="B48" s="193">
        <v>11300</v>
      </c>
      <c r="C48" s="241" t="s">
        <v>168</v>
      </c>
      <c r="D48" s="244"/>
      <c r="E48" s="242"/>
      <c r="F48" s="242"/>
      <c r="G48" s="242"/>
      <c r="H48" s="245"/>
      <c r="I48" s="53"/>
    </row>
    <row r="49" spans="2:9" ht="15" hidden="1">
      <c r="B49" s="211"/>
      <c r="C49" s="212" t="s">
        <v>169</v>
      </c>
      <c r="D49" s="208"/>
      <c r="E49" s="215"/>
      <c r="F49" s="215"/>
      <c r="G49" s="215"/>
      <c r="H49" s="236">
        <f>IF(G49=0,0,G49/'Aktivi_Saistibas(002)'!$F$19*100)</f>
        <v>0</v>
      </c>
      <c r="I49" s="53"/>
    </row>
    <row r="50" spans="2:9" ht="15" hidden="1">
      <c r="B50" s="211"/>
      <c r="C50" s="212" t="s">
        <v>170</v>
      </c>
      <c r="D50" s="208"/>
      <c r="E50" s="215"/>
      <c r="F50" s="215"/>
      <c r="G50" s="215"/>
      <c r="H50" s="236">
        <f>IF(G50=0,0,G50/'Aktivi_Saistibas(002)'!$F$19*100)</f>
        <v>0</v>
      </c>
      <c r="I50" s="53"/>
    </row>
    <row r="51" spans="2:9" ht="15" hidden="1">
      <c r="B51" s="166"/>
      <c r="C51" s="243" t="s">
        <v>154</v>
      </c>
      <c r="D51" s="76">
        <v>11300</v>
      </c>
      <c r="E51" s="228">
        <f>SUM(E49:E50)</f>
        <v>0</v>
      </c>
      <c r="F51" s="228">
        <f>SUM(F49:F50)</f>
        <v>0</v>
      </c>
      <c r="G51" s="228">
        <f>SUM(G49:G50)</f>
        <v>0</v>
      </c>
      <c r="H51" s="239">
        <f>IF(G51=0,0,G51/'Aktivi_Saistibas(002)'!$F$19*100)</f>
        <v>0</v>
      </c>
      <c r="I51" s="53"/>
    </row>
    <row r="52" spans="2:9" ht="15" hidden="1">
      <c r="B52" s="230">
        <v>11400</v>
      </c>
      <c r="C52" s="231" t="s">
        <v>81</v>
      </c>
      <c r="D52" s="238"/>
      <c r="E52" s="226"/>
      <c r="F52" s="226"/>
      <c r="G52" s="226"/>
      <c r="H52" s="232"/>
      <c r="I52" s="53"/>
    </row>
    <row r="53" spans="2:9" ht="15" hidden="1">
      <c r="B53" s="211"/>
      <c r="C53" s="212" t="s">
        <v>171</v>
      </c>
      <c r="D53" s="208"/>
      <c r="E53" s="215"/>
      <c r="F53" s="215"/>
      <c r="G53" s="215"/>
      <c r="H53" s="236">
        <f>IF(G53=0,0,G53/'Aktivi_Saistibas(002)'!$F$19*100)</f>
        <v>0</v>
      </c>
      <c r="I53" s="53"/>
    </row>
    <row r="54" spans="2:9" ht="15" hidden="1">
      <c r="B54" s="211"/>
      <c r="C54" s="212" t="s">
        <v>172</v>
      </c>
      <c r="D54" s="208"/>
      <c r="E54" s="215"/>
      <c r="F54" s="215"/>
      <c r="G54" s="215"/>
      <c r="H54" s="236">
        <f>IF(G54=0,0,G54/'Aktivi_Saistibas(002)'!$F$19*100)</f>
        <v>0</v>
      </c>
      <c r="I54" s="53"/>
    </row>
    <row r="55" spans="2:9" ht="15" hidden="1">
      <c r="B55" s="166"/>
      <c r="C55" s="243" t="s">
        <v>154</v>
      </c>
      <c r="D55" s="76">
        <v>11400</v>
      </c>
      <c r="E55" s="228">
        <f>SUM(E53:E54)</f>
        <v>0</v>
      </c>
      <c r="F55" s="228">
        <f>SUM(F53:F54)</f>
        <v>0</v>
      </c>
      <c r="G55" s="228">
        <f>SUM(G53:G54)</f>
        <v>0</v>
      </c>
      <c r="H55" s="239">
        <f>IF(G55=0,0,G55/'Aktivi_Saistibas(002)'!$F$19*100)</f>
        <v>0</v>
      </c>
      <c r="I55" s="53"/>
    </row>
    <row r="56" spans="2:9" ht="38.25">
      <c r="B56" s="225"/>
      <c r="C56" s="249" t="s">
        <v>174</v>
      </c>
      <c r="D56" s="78">
        <v>11000</v>
      </c>
      <c r="E56" s="246">
        <f>E35+E45+E51+E55</f>
        <v>246</v>
      </c>
      <c r="F56" s="246">
        <f>F35+F45+F51+F55</f>
        <v>27633.737</v>
      </c>
      <c r="G56" s="246">
        <f>G35+G45+G51+G55</f>
        <v>27259.710000000003</v>
      </c>
      <c r="H56" s="247">
        <f>IF(G56=0,0,G56/'Aktivi_Saistibas(002)'!$F$19*100)</f>
        <v>69.69270711494434</v>
      </c>
      <c r="I56" s="53"/>
    </row>
    <row r="57" spans="2:9" ht="15.75" thickBot="1">
      <c r="B57" s="230">
        <v>12000</v>
      </c>
      <c r="C57" s="248" t="s">
        <v>173</v>
      </c>
      <c r="D57" s="238"/>
      <c r="E57" s="226"/>
      <c r="F57" s="226"/>
      <c r="G57" s="226"/>
      <c r="H57" s="232"/>
      <c r="I57" s="53"/>
    </row>
    <row r="58" spans="2:9" ht="25.5" hidden="1">
      <c r="B58" s="200">
        <v>12100</v>
      </c>
      <c r="C58" s="201" t="s">
        <v>149</v>
      </c>
      <c r="D58" s="208"/>
      <c r="E58" s="210"/>
      <c r="F58" s="210"/>
      <c r="G58" s="210"/>
      <c r="H58" s="224"/>
      <c r="I58" s="53"/>
    </row>
    <row r="59" spans="2:9" ht="25.5" hidden="1">
      <c r="B59" s="200">
        <v>12110</v>
      </c>
      <c r="C59" s="207" t="s">
        <v>155</v>
      </c>
      <c r="D59" s="208"/>
      <c r="E59" s="210"/>
      <c r="F59" s="210"/>
      <c r="G59" s="210"/>
      <c r="H59" s="224"/>
      <c r="I59" s="53"/>
    </row>
    <row r="60" spans="2:9" ht="15" hidden="1">
      <c r="B60" s="211"/>
      <c r="C60" s="212" t="s">
        <v>156</v>
      </c>
      <c r="D60" s="208"/>
      <c r="E60" s="215"/>
      <c r="F60" s="215"/>
      <c r="G60" s="215"/>
      <c r="H60" s="236">
        <f>IF(G60=0,0,G60/'Aktivi_Saistibas(002)'!$F$19*100)</f>
        <v>0</v>
      </c>
      <c r="I60" s="53"/>
    </row>
    <row r="61" spans="2:9" ht="15" hidden="1">
      <c r="B61" s="211"/>
      <c r="C61" s="212" t="s">
        <v>157</v>
      </c>
      <c r="D61" s="208"/>
      <c r="E61" s="215"/>
      <c r="F61" s="215"/>
      <c r="G61" s="215"/>
      <c r="H61" s="236">
        <f>IF(G61=0,0,G61/'Aktivi_Saistibas(002)'!$F$19*100)</f>
        <v>0</v>
      </c>
      <c r="I61" s="53"/>
    </row>
    <row r="62" spans="2:9" ht="15" hidden="1">
      <c r="B62" s="211"/>
      <c r="C62" s="212" t="s">
        <v>154</v>
      </c>
      <c r="D62" s="217">
        <v>12110</v>
      </c>
      <c r="E62" s="218">
        <f>SUM(E60:E61)</f>
        <v>0</v>
      </c>
      <c r="F62" s="218">
        <f>SUM(F60:F61)</f>
        <v>0</v>
      </c>
      <c r="G62" s="218">
        <f>SUM(G60:G61)</f>
        <v>0</v>
      </c>
      <c r="H62" s="236">
        <f>IF(G62=0,0,G62/'Aktivi_Saistibas(002)'!$F$19*100)</f>
        <v>0</v>
      </c>
      <c r="I62" s="53"/>
    </row>
    <row r="63" spans="2:9" ht="15" hidden="1">
      <c r="B63" s="200">
        <v>12120</v>
      </c>
      <c r="C63" s="207" t="s">
        <v>184</v>
      </c>
      <c r="D63" s="208"/>
      <c r="E63" s="210"/>
      <c r="F63" s="210"/>
      <c r="G63" s="210"/>
      <c r="H63" s="224"/>
      <c r="I63" s="53"/>
    </row>
    <row r="64" spans="2:9" ht="15" hidden="1">
      <c r="B64" s="211"/>
      <c r="C64" s="212" t="s">
        <v>159</v>
      </c>
      <c r="D64" s="208"/>
      <c r="E64" s="215"/>
      <c r="F64" s="215"/>
      <c r="G64" s="215"/>
      <c r="H64" s="236">
        <f>IF(G64=0,0,G64/'Aktivi_Saistibas(002)'!$F$19*100)</f>
        <v>0</v>
      </c>
      <c r="I64" s="53"/>
    </row>
    <row r="65" spans="2:9" ht="15" hidden="1">
      <c r="B65" s="211"/>
      <c r="C65" s="212" t="s">
        <v>160</v>
      </c>
      <c r="D65" s="208"/>
      <c r="E65" s="215"/>
      <c r="F65" s="215"/>
      <c r="G65" s="215"/>
      <c r="H65" s="236">
        <f>IF(G65=0,0,G65/'Aktivi_Saistibas(002)'!$F$19*100)</f>
        <v>0</v>
      </c>
      <c r="I65" s="53"/>
    </row>
    <row r="66" spans="2:9" ht="15" hidden="1">
      <c r="B66" s="211"/>
      <c r="C66" s="212" t="s">
        <v>154</v>
      </c>
      <c r="D66" s="250">
        <v>12120</v>
      </c>
      <c r="E66" s="218">
        <f>SUM(E64:E65)</f>
        <v>0</v>
      </c>
      <c r="F66" s="218">
        <f>SUM(F64:F65)</f>
        <v>0</v>
      </c>
      <c r="G66" s="218">
        <f>SUM(G64:G65)</f>
        <v>0</v>
      </c>
      <c r="H66" s="236">
        <f>IF(G66=0,0,G66/'Aktivi_Saistibas(002)'!$F$19*100)</f>
        <v>0</v>
      </c>
      <c r="I66" s="53"/>
    </row>
    <row r="67" spans="2:9" ht="15" hidden="1">
      <c r="B67" s="166"/>
      <c r="C67" s="190" t="s">
        <v>175</v>
      </c>
      <c r="D67" s="76">
        <v>12100</v>
      </c>
      <c r="E67" s="228">
        <f>E62+E66</f>
        <v>0</v>
      </c>
      <c r="F67" s="228">
        <f>F62+F66</f>
        <v>0</v>
      </c>
      <c r="G67" s="228">
        <f>G62+G66</f>
        <v>0</v>
      </c>
      <c r="H67" s="239">
        <f>IF(G67=0,0,G67/'Aktivi_Saistibas(002)'!$F$19*100)</f>
        <v>0</v>
      </c>
      <c r="I67" s="53"/>
    </row>
    <row r="68" spans="2:9" ht="25.5" hidden="1">
      <c r="B68" s="230">
        <v>12200</v>
      </c>
      <c r="C68" s="231" t="s">
        <v>162</v>
      </c>
      <c r="D68" s="238"/>
      <c r="E68" s="226"/>
      <c r="F68" s="226"/>
      <c r="G68" s="226"/>
      <c r="H68" s="232"/>
      <c r="I68" s="53"/>
    </row>
    <row r="69" spans="2:9" ht="25.5" hidden="1">
      <c r="B69" s="200">
        <v>12210</v>
      </c>
      <c r="C69" s="207" t="s">
        <v>163</v>
      </c>
      <c r="D69" s="208"/>
      <c r="E69" s="210"/>
      <c r="F69" s="210"/>
      <c r="G69" s="210"/>
      <c r="H69" s="224"/>
      <c r="I69" s="53"/>
    </row>
    <row r="70" spans="2:9" ht="15" hidden="1">
      <c r="B70" s="211"/>
      <c r="C70" s="212" t="s">
        <v>156</v>
      </c>
      <c r="D70" s="208"/>
      <c r="E70" s="215"/>
      <c r="F70" s="215"/>
      <c r="G70" s="215"/>
      <c r="H70" s="236">
        <f>IF(G70=0,0,G70/'Aktivi_Saistibas(002)'!$F$19*100)</f>
        <v>0</v>
      </c>
      <c r="I70" s="53"/>
    </row>
    <row r="71" spans="2:9" ht="15" hidden="1">
      <c r="B71" s="211"/>
      <c r="C71" s="212" t="s">
        <v>157</v>
      </c>
      <c r="D71" s="208"/>
      <c r="E71" s="215"/>
      <c r="F71" s="215"/>
      <c r="G71" s="215"/>
      <c r="H71" s="236">
        <f>IF(G71=0,0,G71/'Aktivi_Saistibas(002)'!$F$19*100)</f>
        <v>0</v>
      </c>
      <c r="I71" s="53"/>
    </row>
    <row r="72" spans="2:9" ht="15" hidden="1">
      <c r="B72" s="211"/>
      <c r="C72" s="212" t="s">
        <v>154</v>
      </c>
      <c r="D72" s="217">
        <v>12210</v>
      </c>
      <c r="E72" s="218">
        <f>SUM(E70:E71)</f>
        <v>0</v>
      </c>
      <c r="F72" s="218">
        <f>SUM(F70:F71)</f>
        <v>0</v>
      </c>
      <c r="G72" s="218">
        <f>SUM(G70:G71)</f>
        <v>0</v>
      </c>
      <c r="H72" s="236">
        <f>IF(G72=0,0,G72/'Aktivi_Saistibas(002)'!$F$19*100)</f>
        <v>0</v>
      </c>
      <c r="I72" s="53"/>
    </row>
    <row r="73" spans="2:9" ht="25.5" hidden="1">
      <c r="B73" s="200">
        <v>12220</v>
      </c>
      <c r="C73" s="207" t="s">
        <v>164</v>
      </c>
      <c r="D73" s="208"/>
      <c r="E73" s="210"/>
      <c r="F73" s="210"/>
      <c r="G73" s="210"/>
      <c r="H73" s="224"/>
      <c r="I73" s="53"/>
    </row>
    <row r="74" spans="2:9" ht="15" hidden="1">
      <c r="B74" s="211"/>
      <c r="C74" s="212" t="s">
        <v>159</v>
      </c>
      <c r="D74" s="208"/>
      <c r="E74" s="215"/>
      <c r="F74" s="215"/>
      <c r="G74" s="215"/>
      <c r="H74" s="236">
        <f>IF(G74=0,0,G74/'Aktivi_Saistibas(002)'!$F$19*100)</f>
        <v>0</v>
      </c>
      <c r="I74" s="53"/>
    </row>
    <row r="75" spans="2:9" ht="15" hidden="1">
      <c r="B75" s="211"/>
      <c r="C75" s="212" t="s">
        <v>160</v>
      </c>
      <c r="D75" s="208"/>
      <c r="E75" s="215"/>
      <c r="F75" s="215"/>
      <c r="G75" s="215"/>
      <c r="H75" s="236">
        <f>IF(G75=0,0,G75/'Aktivi_Saistibas(002)'!$F$19*100)</f>
        <v>0</v>
      </c>
      <c r="I75" s="53"/>
    </row>
    <row r="76" spans="2:9" ht="15" hidden="1">
      <c r="B76" s="211"/>
      <c r="C76" s="212" t="s">
        <v>154</v>
      </c>
      <c r="D76" s="217">
        <v>12220</v>
      </c>
      <c r="E76" s="218">
        <f>SUM(E74:E75)</f>
        <v>0</v>
      </c>
      <c r="F76" s="218">
        <f>SUM(F74:F75)</f>
        <v>0</v>
      </c>
      <c r="G76" s="218">
        <f>SUM(G74:G75)</f>
        <v>0</v>
      </c>
      <c r="H76" s="236">
        <f>IF(G76=0,0,G76/'Aktivi_Saistibas(002)'!$F$19*100)</f>
        <v>0</v>
      </c>
      <c r="I76" s="53"/>
    </row>
    <row r="77" spans="2:9" ht="15" hidden="1">
      <c r="B77" s="166"/>
      <c r="C77" s="190" t="s">
        <v>176</v>
      </c>
      <c r="D77" s="76">
        <v>12200</v>
      </c>
      <c r="E77" s="228">
        <f>E72+E76</f>
        <v>0</v>
      </c>
      <c r="F77" s="228">
        <f>F72+F76</f>
        <v>0</v>
      </c>
      <c r="G77" s="228">
        <f>G72+G76</f>
        <v>0</v>
      </c>
      <c r="H77" s="239">
        <f>IF(G77=0,0,G77/'Aktivi_Saistibas(002)'!$F$19*100)</f>
        <v>0</v>
      </c>
      <c r="I77" s="53"/>
    </row>
    <row r="78" spans="2:9" ht="25.5" hidden="1">
      <c r="B78" s="200">
        <v>12300</v>
      </c>
      <c r="C78" s="201" t="s">
        <v>168</v>
      </c>
      <c r="D78" s="238"/>
      <c r="E78" s="226"/>
      <c r="F78" s="226"/>
      <c r="G78" s="226"/>
      <c r="H78" s="232"/>
      <c r="I78" s="53"/>
    </row>
    <row r="79" spans="2:9" ht="15" hidden="1">
      <c r="B79" s="211"/>
      <c r="C79" s="212" t="s">
        <v>169</v>
      </c>
      <c r="D79" s="208"/>
      <c r="E79" s="215"/>
      <c r="F79" s="215"/>
      <c r="G79" s="215"/>
      <c r="H79" s="236">
        <f>IF(G79=0,0,G79/'Aktivi_Saistibas(002)'!$F$19*100)</f>
        <v>0</v>
      </c>
      <c r="I79" s="53"/>
    </row>
    <row r="80" spans="2:9" ht="15" hidden="1">
      <c r="B80" s="211"/>
      <c r="C80" s="212" t="s">
        <v>170</v>
      </c>
      <c r="D80" s="208"/>
      <c r="E80" s="215"/>
      <c r="F80" s="215"/>
      <c r="G80" s="215"/>
      <c r="H80" s="236">
        <f>IF(G80=0,0,G80/'Aktivi_Saistibas(002)'!$F$19*100)</f>
        <v>0</v>
      </c>
      <c r="I80" s="53"/>
    </row>
    <row r="81" spans="2:9" ht="15" hidden="1">
      <c r="B81" s="166"/>
      <c r="C81" s="243" t="s">
        <v>154</v>
      </c>
      <c r="D81" s="76">
        <v>12300</v>
      </c>
      <c r="E81" s="228">
        <f>SUM(E79:E80)</f>
        <v>0</v>
      </c>
      <c r="F81" s="228">
        <f>SUM(F79:F80)</f>
        <v>0</v>
      </c>
      <c r="G81" s="228">
        <f>SUM(G79:G80)</f>
        <v>0</v>
      </c>
      <c r="H81" s="239">
        <f>IF(G81=0,0,G81/'Aktivi_Saistibas(002)'!$F$19*100)</f>
        <v>0</v>
      </c>
      <c r="I81" s="53"/>
    </row>
    <row r="82" spans="2:9" ht="15" hidden="1">
      <c r="B82" s="200">
        <v>12400</v>
      </c>
      <c r="C82" s="201" t="s">
        <v>81</v>
      </c>
      <c r="D82" s="208"/>
      <c r="E82" s="210"/>
      <c r="F82" s="210"/>
      <c r="G82" s="210"/>
      <c r="H82" s="224"/>
      <c r="I82" s="53"/>
    </row>
    <row r="83" spans="2:9" ht="15" hidden="1">
      <c r="B83" s="211"/>
      <c r="C83" s="212" t="s">
        <v>171</v>
      </c>
      <c r="D83" s="208"/>
      <c r="E83" s="215"/>
      <c r="F83" s="215"/>
      <c r="G83" s="215"/>
      <c r="H83" s="236">
        <f>IF(G83=0,0,G83/'Aktivi_Saistibas(002)'!$F$19*100)</f>
        <v>0</v>
      </c>
      <c r="I83" s="53"/>
    </row>
    <row r="84" spans="2:9" ht="15" hidden="1">
      <c r="B84" s="211"/>
      <c r="C84" s="212" t="s">
        <v>172</v>
      </c>
      <c r="D84" s="208"/>
      <c r="E84" s="215"/>
      <c r="F84" s="215"/>
      <c r="G84" s="215"/>
      <c r="H84" s="236">
        <f>IF(G84=0,0,G84/'Aktivi_Saistibas(002)'!$F$19*100)</f>
        <v>0</v>
      </c>
      <c r="I84" s="53"/>
    </row>
    <row r="85" spans="2:9" ht="15.75" hidden="1" thickBot="1">
      <c r="B85" s="185"/>
      <c r="C85" s="254" t="s">
        <v>154</v>
      </c>
      <c r="D85" s="81">
        <v>12400</v>
      </c>
      <c r="E85" s="252">
        <f>SUM(E83:E84)</f>
        <v>0</v>
      </c>
      <c r="F85" s="252">
        <f>SUM(F83:F84)</f>
        <v>0</v>
      </c>
      <c r="G85" s="252">
        <f>SUM(G83:G84)</f>
        <v>0</v>
      </c>
      <c r="H85" s="253">
        <f>IF(G85=0,0,G85/'Aktivi_Saistibas(002)'!$F$19*100)</f>
        <v>0</v>
      </c>
      <c r="I85" s="53"/>
    </row>
    <row r="86" spans="2:9" ht="25.5">
      <c r="B86" s="82"/>
      <c r="C86" s="255" t="s">
        <v>177</v>
      </c>
      <c r="D86" s="77">
        <v>12000</v>
      </c>
      <c r="E86" s="258">
        <f>E67+E77+E81+E85</f>
        <v>0</v>
      </c>
      <c r="F86" s="258">
        <f>F67+F77+F81+F85</f>
        <v>0</v>
      </c>
      <c r="G86" s="258">
        <f>G67+G77+G81+G85</f>
        <v>0</v>
      </c>
      <c r="H86" s="259">
        <f>IF(G86=0,0,G86/'Aktivi_Saistibas(002)'!$F$19*100)</f>
        <v>0</v>
      </c>
      <c r="I86" s="53"/>
    </row>
    <row r="87" spans="2:9" ht="15">
      <c r="B87" s="230">
        <v>13000</v>
      </c>
      <c r="C87" s="231" t="s">
        <v>178</v>
      </c>
      <c r="D87" s="238"/>
      <c r="E87" s="226"/>
      <c r="F87" s="226"/>
      <c r="G87" s="226"/>
      <c r="H87" s="232"/>
      <c r="I87" s="53"/>
    </row>
    <row r="88" spans="2:9" ht="15">
      <c r="B88" s="211"/>
      <c r="C88" s="212" t="s">
        <v>232</v>
      </c>
      <c r="D88" s="208"/>
      <c r="E88" s="215"/>
      <c r="F88" s="215"/>
      <c r="G88" s="215">
        <v>2230</v>
      </c>
      <c r="H88" s="236">
        <f>IF(G88=0,0,G88/'Aktivi_Saistibas(002)'!$F$19*100)</f>
        <v>5.701261563909736</v>
      </c>
      <c r="I88" s="53"/>
    </row>
    <row r="89" spans="2:9" ht="15">
      <c r="B89" s="211"/>
      <c r="C89" s="212" t="s">
        <v>237</v>
      </c>
      <c r="D89" s="208"/>
      <c r="E89" s="215"/>
      <c r="F89" s="215"/>
      <c r="G89" s="215">
        <f>1000+500</f>
        <v>1500</v>
      </c>
      <c r="H89" s="236">
        <f>IF(G89=0,0,G89/'Aktivi_Saistibas(002)'!$F$19*100)</f>
        <v>3.8349293030782974</v>
      </c>
      <c r="I89" s="53"/>
    </row>
    <row r="90" spans="2:9" ht="15">
      <c r="B90" s="211"/>
      <c r="C90" s="212" t="s">
        <v>250</v>
      </c>
      <c r="D90" s="208"/>
      <c r="E90" s="215"/>
      <c r="F90" s="215"/>
      <c r="G90" s="215">
        <v>2000</v>
      </c>
      <c r="H90" s="236">
        <f>IF(G90=0,0,G90/'Aktivi_Saistibas(002)'!$F$19*100)</f>
        <v>5.113239070771063</v>
      </c>
      <c r="I90" s="53"/>
    </row>
    <row r="91" spans="2:9" ht="15">
      <c r="B91" s="166"/>
      <c r="C91" s="243" t="s">
        <v>154</v>
      </c>
      <c r="D91" s="80">
        <v>13000</v>
      </c>
      <c r="E91" s="260">
        <f>SUM(E88:E89)</f>
        <v>0</v>
      </c>
      <c r="F91" s="260">
        <f>SUM(F88:F89)</f>
        <v>0</v>
      </c>
      <c r="G91" s="260">
        <f>SUM(G88:G90)</f>
        <v>5730</v>
      </c>
      <c r="H91" s="261">
        <f>IF(G91=0,0,G91/'Aktivi_Saistibas(002)'!$F$19*100)</f>
        <v>14.649429937759098</v>
      </c>
      <c r="I91" s="53"/>
    </row>
    <row r="92" spans="2:9" ht="26.25" thickBot="1">
      <c r="B92" s="184"/>
      <c r="C92" s="256" t="s">
        <v>181</v>
      </c>
      <c r="D92" s="79">
        <v>10000</v>
      </c>
      <c r="E92" s="262">
        <f>E56+E86+E91</f>
        <v>246</v>
      </c>
      <c r="F92" s="262">
        <f>F56+F86+F91</f>
        <v>27633.737</v>
      </c>
      <c r="G92" s="262">
        <f>G56+G86+G91</f>
        <v>32989.71000000001</v>
      </c>
      <c r="H92" s="263">
        <f>IF(G92=0,0,G92/'Aktivi_Saistibas(002)'!$F$19*100)</f>
        <v>84.34213705270345</v>
      </c>
      <c r="I92" s="53"/>
    </row>
    <row r="93" spans="2:9" ht="15">
      <c r="B93" s="8"/>
      <c r="C93" s="8"/>
      <c r="D93" s="8"/>
      <c r="E93" s="8"/>
      <c r="F93" s="8"/>
      <c r="G93" s="8"/>
      <c r="H93" s="8"/>
      <c r="I93" s="53"/>
    </row>
    <row r="94" spans="2:9" s="8" customFormat="1" ht="15">
      <c r="B94" s="1"/>
      <c r="C94" s="1"/>
      <c r="D94" s="1"/>
      <c r="E94" s="1"/>
      <c r="F94" s="1"/>
      <c r="G94" s="1"/>
      <c r="H94" s="1"/>
      <c r="I94" s="53"/>
    </row>
    <row r="95" ht="15">
      <c r="I95" s="53"/>
    </row>
    <row r="96" ht="15">
      <c r="I96" s="53"/>
    </row>
    <row r="97" ht="12.75">
      <c r="I97" s="8"/>
    </row>
  </sheetData>
  <mergeCells count="8">
    <mergeCell ref="L16:M16"/>
    <mergeCell ref="N16:O16"/>
    <mergeCell ref="P16:Q16"/>
    <mergeCell ref="R16:S16"/>
    <mergeCell ref="B11:C11"/>
    <mergeCell ref="B12:C12"/>
    <mergeCell ref="B47:C47"/>
    <mergeCell ref="J16:K16"/>
  </mergeCells>
  <dataValidations count="1">
    <dataValidation type="decimal" allowBlank="1" showErrorMessage="1" errorTitle="Oops!" error="Šeit jāievada skatlis" sqref="I13:I96">
      <formula1>-999999999999999</formula1>
      <formula2>999999999999999</formula2>
    </dataValidation>
  </dataValidations>
  <printOptions horizontalCentered="1"/>
  <pageMargins left="0.5905511811023623" right="0.3937007874015748" top="0.2" bottom="0.5905511811023623" header="0.15748031496062992" footer="0.4724409448818898"/>
  <pageSetup horizontalDpi="300" verticalDpi="3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1"/>
  <sheetViews>
    <sheetView tabSelected="1" workbookViewId="0" topLeftCell="B45">
      <selection activeCell="G140" sqref="G140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s="641" customFormat="1" ht="13.5" thickBot="1">
      <c r="A1" s="8"/>
      <c r="B1" s="629" t="s">
        <v>182</v>
      </c>
      <c r="C1" s="212"/>
      <c r="D1" s="227"/>
      <c r="E1" s="227"/>
      <c r="F1" s="209"/>
      <c r="G1" s="209"/>
      <c r="H1" s="209"/>
      <c r="I1" s="257"/>
    </row>
    <row r="2" spans="1:9" ht="90" thickBot="1">
      <c r="A2" s="1"/>
      <c r="B2" s="592" t="s">
        <v>11</v>
      </c>
      <c r="C2" s="593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594" t="s">
        <v>13</v>
      </c>
      <c r="C3" s="601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30" customHeight="1">
      <c r="A4" s="1"/>
      <c r="B4" s="193">
        <v>21000</v>
      </c>
      <c r="C4" s="194" t="s">
        <v>185</v>
      </c>
      <c r="D4" s="195"/>
      <c r="E4" s="244"/>
      <c r="F4" s="242"/>
      <c r="G4" s="242"/>
      <c r="H4" s="242"/>
      <c r="I4" s="245"/>
    </row>
    <row r="5" spans="1:9" ht="38.25" hidden="1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 hidden="1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 hidden="1">
      <c r="A7" s="1"/>
      <c r="B7" s="211"/>
      <c r="C7" s="212" t="s">
        <v>186</v>
      </c>
      <c r="D7" s="213"/>
      <c r="E7" s="266"/>
      <c r="F7" s="215"/>
      <c r="G7" s="215"/>
      <c r="H7" s="215"/>
      <c r="I7" s="236">
        <f>IF(H7=0,0,H7/'Aktivi_Saistibas(002)'!$F$19*100)</f>
        <v>0</v>
      </c>
    </row>
    <row r="8" spans="1:9" ht="12.75" hidden="1">
      <c r="A8" s="1"/>
      <c r="B8" s="211"/>
      <c r="C8" s="212" t="s">
        <v>152</v>
      </c>
      <c r="D8" s="213"/>
      <c r="E8" s="266"/>
      <c r="F8" s="215"/>
      <c r="G8" s="215"/>
      <c r="H8" s="215"/>
      <c r="I8" s="236">
        <f>IF(H8=0,0,H8/'Aktivi_Saistibas(002)'!$F$19*100)</f>
        <v>0</v>
      </c>
    </row>
    <row r="9" spans="1:9" ht="12.75" hidden="1">
      <c r="A9" s="1"/>
      <c r="B9" s="211"/>
      <c r="C9" s="212" t="s">
        <v>153</v>
      </c>
      <c r="D9" s="213"/>
      <c r="E9" s="266"/>
      <c r="F9" s="215"/>
      <c r="G9" s="215"/>
      <c r="H9" s="215"/>
      <c r="I9" s="236">
        <f>IF(H9=0,0,H9/'Aktivi_Saistibas(002)'!$F$19*100)</f>
        <v>0</v>
      </c>
    </row>
    <row r="10" spans="1:9" ht="12.75" hidden="1">
      <c r="A10" s="1"/>
      <c r="B10" s="211"/>
      <c r="C10" s="216" t="s">
        <v>20</v>
      </c>
      <c r="D10" s="213"/>
      <c r="E10" s="266"/>
      <c r="F10" s="215"/>
      <c r="G10" s="215"/>
      <c r="H10" s="215"/>
      <c r="I10" s="236">
        <f>IF(H10=0,0,H10/'Aktivi_Saistibas(002)'!$F$19*100)</f>
        <v>0</v>
      </c>
    </row>
    <row r="11" spans="1:9" ht="12.75" hidden="1">
      <c r="A11" s="1"/>
      <c r="B11" s="211"/>
      <c r="C11" s="212" t="s">
        <v>154</v>
      </c>
      <c r="D11" s="217">
        <v>21110</v>
      </c>
      <c r="E11" s="289"/>
      <c r="F11" s="265">
        <f>SUM(F7:F10)</f>
        <v>0</v>
      </c>
      <c r="G11" s="265">
        <f>SUM(G7:G10)</f>
        <v>0</v>
      </c>
      <c r="H11" s="265">
        <f>SUM(H7:H10)</f>
        <v>0</v>
      </c>
      <c r="I11" s="236">
        <f>IF(H11=0,0,H11/'Aktivi_Saistibas(002)'!$F$19*100)</f>
        <v>0</v>
      </c>
    </row>
    <row r="12" spans="1:9" ht="25.5" hidden="1">
      <c r="A12" s="1"/>
      <c r="B12" s="200">
        <v>21120</v>
      </c>
      <c r="C12" s="221" t="s">
        <v>155</v>
      </c>
      <c r="D12" s="219"/>
      <c r="E12" s="428"/>
      <c r="F12" s="210"/>
      <c r="G12" s="210"/>
      <c r="H12" s="210"/>
      <c r="I12" s="224"/>
    </row>
    <row r="13" spans="1:9" ht="12.75" hidden="1">
      <c r="A13" s="1"/>
      <c r="B13" s="211"/>
      <c r="C13" s="222" t="s">
        <v>156</v>
      </c>
      <c r="D13" s="208"/>
      <c r="E13" s="266"/>
      <c r="F13" s="215"/>
      <c r="G13" s="215"/>
      <c r="H13" s="215"/>
      <c r="I13" s="236">
        <f>IF(H13=0,0,H13/'Aktivi_Saistibas(002)'!$F$19*100)</f>
        <v>0</v>
      </c>
    </row>
    <row r="14" spans="1:9" ht="12.75" hidden="1">
      <c r="A14" s="1"/>
      <c r="B14" s="211"/>
      <c r="C14" s="222" t="s">
        <v>157</v>
      </c>
      <c r="D14" s="208"/>
      <c r="E14" s="266"/>
      <c r="F14" s="215"/>
      <c r="G14" s="215"/>
      <c r="H14" s="215"/>
      <c r="I14" s="236">
        <f>IF(H14=0,0,H14/'Aktivi_Saistibas(002)'!$F$19*100)</f>
        <v>0</v>
      </c>
    </row>
    <row r="15" spans="1:9" ht="12.75" hidden="1">
      <c r="A15" s="1"/>
      <c r="B15" s="211"/>
      <c r="C15" s="223" t="s">
        <v>20</v>
      </c>
      <c r="D15" s="208"/>
      <c r="E15" s="266"/>
      <c r="F15" s="215"/>
      <c r="G15" s="215"/>
      <c r="H15" s="215"/>
      <c r="I15" s="236">
        <f>IF(H15=0,0,H15/'Aktivi_Saistibas(002)'!$F$19*100)</f>
        <v>0</v>
      </c>
    </row>
    <row r="16" spans="1:9" ht="12.75" hidden="1">
      <c r="A16" s="1"/>
      <c r="B16" s="211"/>
      <c r="C16" s="222" t="s">
        <v>154</v>
      </c>
      <c r="D16" s="217">
        <v>21120</v>
      </c>
      <c r="E16" s="289"/>
      <c r="F16" s="265">
        <f>SUM(F13:F15)</f>
        <v>0</v>
      </c>
      <c r="G16" s="265">
        <f>SUM(G13:G15)</f>
        <v>0</v>
      </c>
      <c r="H16" s="265">
        <f>SUM(H13:H15)</f>
        <v>0</v>
      </c>
      <c r="I16" s="236">
        <f>IF(H16=0,0,H16/'Aktivi_Saistibas(002)'!$F$19*100)</f>
        <v>0</v>
      </c>
    </row>
    <row r="17" spans="1:9" ht="25.5" hidden="1">
      <c r="A17" s="1"/>
      <c r="B17" s="200">
        <v>21130</v>
      </c>
      <c r="C17" s="221" t="s">
        <v>158</v>
      </c>
      <c r="D17" s="208"/>
      <c r="E17" s="428"/>
      <c r="F17" s="210"/>
      <c r="G17" s="210"/>
      <c r="H17" s="210"/>
      <c r="I17" s="224"/>
    </row>
    <row r="18" spans="1:9" ht="12.75" hidden="1">
      <c r="A18" s="1"/>
      <c r="B18" s="211"/>
      <c r="C18" s="222" t="s">
        <v>159</v>
      </c>
      <c r="D18" s="208"/>
      <c r="E18" s="266"/>
      <c r="F18" s="215"/>
      <c r="G18" s="215"/>
      <c r="H18" s="215"/>
      <c r="I18" s="236">
        <f>IF(H18=0,0,H18/'Aktivi_Saistibas(002)'!$F$19*100)</f>
        <v>0</v>
      </c>
    </row>
    <row r="19" spans="1:9" ht="12.75" hidden="1">
      <c r="A19" s="1"/>
      <c r="B19" s="211"/>
      <c r="C19" s="222" t="s">
        <v>160</v>
      </c>
      <c r="D19" s="208"/>
      <c r="E19" s="266"/>
      <c r="F19" s="215"/>
      <c r="G19" s="215"/>
      <c r="H19" s="215"/>
      <c r="I19" s="236">
        <f>IF(H19=0,0,H19/'Aktivi_Saistibas(002)'!$F$19*100)</f>
        <v>0</v>
      </c>
    </row>
    <row r="20" spans="1:9" ht="12.75" hidden="1">
      <c r="A20" s="1"/>
      <c r="B20" s="211"/>
      <c r="C20" s="223" t="s">
        <v>20</v>
      </c>
      <c r="D20" s="208"/>
      <c r="E20" s="266"/>
      <c r="F20" s="215"/>
      <c r="G20" s="215"/>
      <c r="H20" s="215"/>
      <c r="I20" s="236">
        <f>IF(H20=0,0,H20/'Aktivi_Saistibas(002)'!$F$19*100)</f>
        <v>0</v>
      </c>
    </row>
    <row r="21" spans="1:9" ht="12.75" hidden="1">
      <c r="A21" s="1"/>
      <c r="B21" s="211"/>
      <c r="C21" s="222" t="s">
        <v>154</v>
      </c>
      <c r="D21" s="217">
        <v>21130</v>
      </c>
      <c r="E21" s="289"/>
      <c r="F21" s="265">
        <f>SUM(F18:F20)</f>
        <v>0</v>
      </c>
      <c r="G21" s="265">
        <f>SUM(G18:G20)</f>
        <v>0</v>
      </c>
      <c r="H21" s="265">
        <f>SUM(H18:H20)</f>
        <v>0</v>
      </c>
      <c r="I21" s="236">
        <f>IF(H21=0,0,H21/'Aktivi_Saistibas(002)'!$F$19*100)</f>
        <v>0</v>
      </c>
    </row>
    <row r="22" spans="1:9" ht="15.75" customHeight="1" hidden="1">
      <c r="A22" s="1"/>
      <c r="B22" s="166"/>
      <c r="C22" s="161" t="s">
        <v>187</v>
      </c>
      <c r="D22" s="76">
        <v>21000</v>
      </c>
      <c r="E22" s="290"/>
      <c r="F22" s="267">
        <f>F11+F16+F21</f>
        <v>0</v>
      </c>
      <c r="G22" s="267">
        <f>G11+G16+G21</f>
        <v>0</v>
      </c>
      <c r="H22" s="267">
        <f>H11+H16+H21</f>
        <v>0</v>
      </c>
      <c r="I22" s="239">
        <f>IF(H22=0,0,H22/'Aktivi_Saistibas(002)'!$F$19*100)</f>
        <v>0</v>
      </c>
    </row>
    <row r="23" spans="1:9" ht="24.75" customHeight="1" hidden="1">
      <c r="A23" s="1"/>
      <c r="B23" s="230">
        <v>21200</v>
      </c>
      <c r="C23" s="231" t="s">
        <v>162</v>
      </c>
      <c r="D23" s="238"/>
      <c r="E23" s="429"/>
      <c r="F23" s="226"/>
      <c r="G23" s="226"/>
      <c r="H23" s="226"/>
      <c r="I23" s="232"/>
    </row>
    <row r="24" spans="1:9" ht="25.5" hidden="1">
      <c r="A24" s="1"/>
      <c r="B24" s="200">
        <v>21210</v>
      </c>
      <c r="C24" s="207" t="s">
        <v>163</v>
      </c>
      <c r="D24" s="208"/>
      <c r="E24" s="428"/>
      <c r="F24" s="210"/>
      <c r="G24" s="210"/>
      <c r="H24" s="210"/>
      <c r="I24" s="224"/>
    </row>
    <row r="25" spans="1:9" ht="12.75" hidden="1">
      <c r="A25" s="1"/>
      <c r="B25" s="211"/>
      <c r="C25" s="212" t="s">
        <v>156</v>
      </c>
      <c r="D25" s="208"/>
      <c r="E25" s="266"/>
      <c r="F25" s="215"/>
      <c r="G25" s="215"/>
      <c r="H25" s="215"/>
      <c r="I25" s="236">
        <f>IF(H25=0,0,H25/'Aktivi_Saistibas(002)'!$F$19*100)</f>
        <v>0</v>
      </c>
    </row>
    <row r="26" spans="1:9" ht="12.75" hidden="1">
      <c r="A26" s="1"/>
      <c r="B26" s="211"/>
      <c r="C26" s="212" t="s">
        <v>157</v>
      </c>
      <c r="D26" s="208"/>
      <c r="E26" s="266"/>
      <c r="F26" s="215"/>
      <c r="G26" s="215"/>
      <c r="H26" s="215"/>
      <c r="I26" s="236">
        <f>IF(H26=0,0,H26/'Aktivi_Saistibas(002)'!$F$19*100)</f>
        <v>0</v>
      </c>
    </row>
    <row r="27" spans="1:9" ht="12.75" hidden="1">
      <c r="A27" s="1"/>
      <c r="B27" s="211"/>
      <c r="C27" s="216" t="s">
        <v>20</v>
      </c>
      <c r="D27" s="208"/>
      <c r="E27" s="266"/>
      <c r="F27" s="215"/>
      <c r="G27" s="215"/>
      <c r="H27" s="215"/>
      <c r="I27" s="236">
        <f>IF(H27=0,0,H27/'Aktivi_Saistibas(002)'!$F$19*100)</f>
        <v>0</v>
      </c>
    </row>
    <row r="28" spans="1:9" ht="12.75" hidden="1">
      <c r="A28" s="1"/>
      <c r="B28" s="211"/>
      <c r="C28" s="212" t="s">
        <v>154</v>
      </c>
      <c r="D28" s="217">
        <v>21210</v>
      </c>
      <c r="E28" s="289"/>
      <c r="F28" s="265">
        <f>SUM(F25:F27)</f>
        <v>0</v>
      </c>
      <c r="G28" s="265">
        <f>SUM(G25:G27)</f>
        <v>0</v>
      </c>
      <c r="H28" s="265">
        <f>SUM(H25:H27)</f>
        <v>0</v>
      </c>
      <c r="I28" s="236">
        <f>IF(H28=0,0,H28/'Aktivi_Saistibas(002)'!$F$19*100)</f>
        <v>0</v>
      </c>
    </row>
    <row r="29" spans="1:9" ht="27" customHeight="1" hidden="1">
      <c r="A29" s="1"/>
      <c r="B29" s="200">
        <v>21220</v>
      </c>
      <c r="C29" s="207" t="s">
        <v>164</v>
      </c>
      <c r="D29" s="208"/>
      <c r="E29" s="428"/>
      <c r="F29" s="210"/>
      <c r="G29" s="210"/>
      <c r="H29" s="210"/>
      <c r="I29" s="224"/>
    </row>
    <row r="30" spans="1:9" ht="12.75" hidden="1">
      <c r="A30" s="1"/>
      <c r="B30" s="211"/>
      <c r="C30" s="222" t="s">
        <v>159</v>
      </c>
      <c r="D30" s="208"/>
      <c r="E30" s="266"/>
      <c r="F30" s="215"/>
      <c r="G30" s="215"/>
      <c r="H30" s="215"/>
      <c r="I30" s="236">
        <f>IF(H30=0,0,H30/'Aktivi_Saistibas(002)'!$F$19*100)</f>
        <v>0</v>
      </c>
    </row>
    <row r="31" spans="1:9" ht="12.75" hidden="1">
      <c r="A31" s="1"/>
      <c r="B31" s="211"/>
      <c r="C31" s="222" t="s">
        <v>160</v>
      </c>
      <c r="D31" s="208"/>
      <c r="E31" s="266"/>
      <c r="F31" s="215"/>
      <c r="G31" s="215"/>
      <c r="H31" s="215"/>
      <c r="I31" s="236">
        <f>IF(H31=0,0,H31/'Aktivi_Saistibas(002)'!$F$19*100)</f>
        <v>0</v>
      </c>
    </row>
    <row r="32" spans="1:9" ht="12.75" hidden="1">
      <c r="A32" s="1"/>
      <c r="B32" s="211"/>
      <c r="C32" s="223" t="s">
        <v>20</v>
      </c>
      <c r="D32" s="208"/>
      <c r="E32" s="266"/>
      <c r="F32" s="215"/>
      <c r="G32" s="215"/>
      <c r="H32" s="215"/>
      <c r="I32" s="236">
        <f>IF(H32=0,0,H32/'Aktivi_Saistibas(002)'!$F$19*100)</f>
        <v>0</v>
      </c>
    </row>
    <row r="33" spans="1:9" ht="12.75" hidden="1">
      <c r="A33" s="1"/>
      <c r="B33" s="211"/>
      <c r="C33" s="212" t="s">
        <v>154</v>
      </c>
      <c r="D33" s="217">
        <v>21220</v>
      </c>
      <c r="E33" s="289"/>
      <c r="F33" s="265">
        <f>SUM(F30:F32)</f>
        <v>0</v>
      </c>
      <c r="G33" s="265">
        <f>SUM(G30:G32)</f>
        <v>0</v>
      </c>
      <c r="H33" s="265">
        <f>SUM(H30:H32)</f>
        <v>0</v>
      </c>
      <c r="I33" s="236">
        <f>IF(H33=0,0,H33/'Aktivi_Saistibas(002)'!$F$19*100)</f>
        <v>0</v>
      </c>
    </row>
    <row r="34" spans="1:9" ht="12.75" hidden="1">
      <c r="A34" s="1"/>
      <c r="B34" s="166"/>
      <c r="C34" s="190" t="s">
        <v>188</v>
      </c>
      <c r="D34" s="76">
        <v>21200</v>
      </c>
      <c r="E34" s="290"/>
      <c r="F34" s="267">
        <f>F28+F33</f>
        <v>0</v>
      </c>
      <c r="G34" s="267">
        <f>G28+G33</f>
        <v>0</v>
      </c>
      <c r="H34" s="267">
        <f>H28+H33</f>
        <v>0</v>
      </c>
      <c r="I34" s="239">
        <f>IF(H34=0,0,H34/'Aktivi_Saistibas(002)'!$F$19*100)</f>
        <v>0</v>
      </c>
    </row>
    <row r="35" spans="1:9" ht="25.5" hidden="1">
      <c r="A35" s="1"/>
      <c r="B35" s="200">
        <v>21300</v>
      </c>
      <c r="C35" s="201" t="s">
        <v>168</v>
      </c>
      <c r="D35" s="208"/>
      <c r="E35" s="429"/>
      <c r="F35" s="226"/>
      <c r="G35" s="226"/>
      <c r="H35" s="226"/>
      <c r="I35" s="232"/>
    </row>
    <row r="36" spans="1:9" ht="12.75" hidden="1">
      <c r="A36" s="1"/>
      <c r="B36" s="211"/>
      <c r="C36" s="212" t="s">
        <v>169</v>
      </c>
      <c r="D36" s="208"/>
      <c r="E36" s="266"/>
      <c r="F36" s="215"/>
      <c r="G36" s="215"/>
      <c r="H36" s="215"/>
      <c r="I36" s="236">
        <f>IF(H36=0,0,H36/'Aktivi_Saistibas(002)'!$F$19*100)</f>
        <v>0</v>
      </c>
    </row>
    <row r="37" spans="1:9" ht="12.75" hidden="1">
      <c r="A37" s="1"/>
      <c r="B37" s="211"/>
      <c r="C37" s="212" t="s">
        <v>170</v>
      </c>
      <c r="D37" s="208"/>
      <c r="E37" s="266"/>
      <c r="F37" s="215"/>
      <c r="G37" s="215"/>
      <c r="H37" s="215"/>
      <c r="I37" s="236">
        <f>IF(H37=0,0,H37/'Aktivi_Saistibas(002)'!$F$19*100)</f>
        <v>0</v>
      </c>
    </row>
    <row r="38" spans="1:9" ht="12.75" hidden="1">
      <c r="A38" s="1"/>
      <c r="B38" s="211"/>
      <c r="C38" s="216" t="s">
        <v>20</v>
      </c>
      <c r="D38" s="208"/>
      <c r="E38" s="266"/>
      <c r="F38" s="215"/>
      <c r="G38" s="215"/>
      <c r="H38" s="215"/>
      <c r="I38" s="236">
        <f>IF(H38=0,0,H38/'Aktivi_Saistibas(002)'!$F$19*100)</f>
        <v>0</v>
      </c>
    </row>
    <row r="39" spans="1:9" ht="12.75" hidden="1">
      <c r="A39" s="1"/>
      <c r="B39" s="166"/>
      <c r="C39" s="243" t="s">
        <v>154</v>
      </c>
      <c r="D39" s="76">
        <v>21300</v>
      </c>
      <c r="E39" s="290"/>
      <c r="F39" s="267">
        <f>SUM(F36:F38)</f>
        <v>0</v>
      </c>
      <c r="G39" s="267">
        <f>SUM(G36:G38)</f>
        <v>0</v>
      </c>
      <c r="H39" s="267">
        <f>SUM(H36:H38)</f>
        <v>0</v>
      </c>
      <c r="I39" s="239">
        <f>IF(H39=0,0,H39/'Aktivi_Saistibas(002)'!$F$19*100)</f>
        <v>0</v>
      </c>
    </row>
    <row r="40" spans="1:9" ht="12.75" hidden="1">
      <c r="A40" s="1"/>
      <c r="B40" s="230">
        <v>21400</v>
      </c>
      <c r="C40" s="231" t="s">
        <v>81</v>
      </c>
      <c r="D40" s="238"/>
      <c r="E40" s="429"/>
      <c r="F40" s="226"/>
      <c r="G40" s="226"/>
      <c r="H40" s="226"/>
      <c r="I40" s="232"/>
    </row>
    <row r="41" spans="1:9" ht="12.75" hidden="1">
      <c r="A41" s="1"/>
      <c r="B41" s="211"/>
      <c r="C41" s="212" t="s">
        <v>171</v>
      </c>
      <c r="D41" s="208"/>
      <c r="E41" s="266"/>
      <c r="F41" s="215"/>
      <c r="G41" s="215"/>
      <c r="H41" s="215"/>
      <c r="I41" s="236">
        <f>IF(H41=0,0,H41/'Aktivi_Saistibas(002)'!$F$19*100)</f>
        <v>0</v>
      </c>
    </row>
    <row r="42" spans="1:9" ht="12.75" hidden="1">
      <c r="A42" s="1"/>
      <c r="B42" s="211"/>
      <c r="C42" s="212" t="s">
        <v>172</v>
      </c>
      <c r="D42" s="208"/>
      <c r="E42" s="266"/>
      <c r="F42" s="215"/>
      <c r="G42" s="215"/>
      <c r="H42" s="215"/>
      <c r="I42" s="236">
        <f>IF(H42=0,0,H42/'Aktivi_Saistibas(002)'!$F$19*100)</f>
        <v>0</v>
      </c>
    </row>
    <row r="43" spans="1:9" ht="12.75" hidden="1">
      <c r="A43" s="1"/>
      <c r="B43" s="211"/>
      <c r="C43" s="216" t="s">
        <v>20</v>
      </c>
      <c r="D43" s="208"/>
      <c r="E43" s="266"/>
      <c r="F43" s="215"/>
      <c r="G43" s="215"/>
      <c r="H43" s="215"/>
      <c r="I43" s="236">
        <f>IF(H43=0,0,H43/'Aktivi_Saistibas(002)'!$F$19*100)</f>
        <v>0</v>
      </c>
    </row>
    <row r="44" spans="1:9" ht="12.75" hidden="1">
      <c r="A44" s="1"/>
      <c r="B44" s="166"/>
      <c r="C44" s="243" t="s">
        <v>154</v>
      </c>
      <c r="D44" s="76">
        <v>21400</v>
      </c>
      <c r="E44" s="290"/>
      <c r="F44" s="267">
        <f>SUM(F41:F43)</f>
        <v>0</v>
      </c>
      <c r="G44" s="267">
        <f>SUM(G41:G43)</f>
        <v>0</v>
      </c>
      <c r="H44" s="267">
        <f>SUM(H41:H43)</f>
        <v>0</v>
      </c>
      <c r="I44" s="239">
        <f>IF(H44=0,0,H44/'Aktivi_Saistibas(002)'!$F$19*100)</f>
        <v>0</v>
      </c>
    </row>
    <row r="45" spans="1:9" ht="41.25" customHeight="1" thickBot="1">
      <c r="A45" s="1"/>
      <c r="B45" s="184"/>
      <c r="C45" s="268" t="s">
        <v>189</v>
      </c>
      <c r="D45" s="79">
        <v>21000</v>
      </c>
      <c r="E45" s="291"/>
      <c r="F45" s="269">
        <f>F22+F34+F39+F44</f>
        <v>0</v>
      </c>
      <c r="G45" s="269">
        <f>G22+G34+G39+G44</f>
        <v>0</v>
      </c>
      <c r="H45" s="269">
        <f>H22+H34+H39+H44</f>
        <v>0</v>
      </c>
      <c r="I45" s="263">
        <f>IF(H45=0,0,H45/'Aktivi_Saistibas(002)'!$F$19*100)</f>
        <v>0</v>
      </c>
    </row>
    <row r="46" spans="1:9" s="277" customFormat="1" ht="13.5" hidden="1" thickBot="1">
      <c r="A46" s="274"/>
      <c r="B46" s="275"/>
      <c r="C46" s="270"/>
      <c r="D46" s="271"/>
      <c r="E46" s="272"/>
      <c r="F46" s="272"/>
      <c r="G46" s="272"/>
      <c r="H46" s="272"/>
      <c r="I46" s="276"/>
    </row>
    <row r="47" spans="1:9" ht="13.5" hidden="1" thickBot="1">
      <c r="A47" s="1"/>
      <c r="B47" s="594" t="s">
        <v>13</v>
      </c>
      <c r="C47" s="601"/>
      <c r="D47" s="67" t="s">
        <v>64</v>
      </c>
      <c r="E47" s="240" t="s">
        <v>63</v>
      </c>
      <c r="F47" s="67" t="s">
        <v>66</v>
      </c>
      <c r="G47" s="67" t="s">
        <v>166</v>
      </c>
      <c r="H47" s="67" t="s">
        <v>167</v>
      </c>
      <c r="I47" s="187" t="s">
        <v>183</v>
      </c>
    </row>
    <row r="48" spans="1:9" ht="38.25" customHeight="1">
      <c r="A48" s="1"/>
      <c r="B48" s="200">
        <v>22000</v>
      </c>
      <c r="C48" s="248" t="s">
        <v>190</v>
      </c>
      <c r="D48" s="279"/>
      <c r="E48" s="280"/>
      <c r="F48" s="280"/>
      <c r="G48" s="280"/>
      <c r="H48" s="280"/>
      <c r="I48" s="281"/>
    </row>
    <row r="49" spans="1:9" ht="38.25" hidden="1">
      <c r="A49" s="1"/>
      <c r="B49" s="200">
        <v>22100</v>
      </c>
      <c r="C49" s="201" t="s">
        <v>149</v>
      </c>
      <c r="D49" s="202"/>
      <c r="E49" s="273"/>
      <c r="F49" s="273"/>
      <c r="G49" s="273"/>
      <c r="H49" s="273"/>
      <c r="I49" s="282"/>
    </row>
    <row r="50" spans="1:9" ht="25.5" hidden="1">
      <c r="A50" s="1"/>
      <c r="B50" s="200">
        <v>22110</v>
      </c>
      <c r="C50" s="207" t="s">
        <v>150</v>
      </c>
      <c r="D50" s="208"/>
      <c r="E50" s="273"/>
      <c r="F50" s="273"/>
      <c r="G50" s="273"/>
      <c r="H50" s="273"/>
      <c r="I50" s="282"/>
    </row>
    <row r="51" spans="1:9" ht="12.75" hidden="1">
      <c r="A51" s="1"/>
      <c r="B51" s="211"/>
      <c r="C51" s="212" t="s">
        <v>186</v>
      </c>
      <c r="D51" s="213"/>
      <c r="E51" s="283"/>
      <c r="F51" s="283"/>
      <c r="G51" s="283"/>
      <c r="H51" s="283"/>
      <c r="I51" s="236">
        <f>IF(H51=0,0,H51/'Aktivi_Saistibas(002)'!$F$19*100)</f>
        <v>0</v>
      </c>
    </row>
    <row r="52" spans="1:9" ht="12.75" hidden="1">
      <c r="A52" s="1"/>
      <c r="B52" s="211"/>
      <c r="C52" s="212" t="s">
        <v>152</v>
      </c>
      <c r="D52" s="213"/>
      <c r="E52" s="283"/>
      <c r="F52" s="283"/>
      <c r="G52" s="283"/>
      <c r="H52" s="283"/>
      <c r="I52" s="236">
        <f>IF(H52=0,0,H52/'Aktivi_Saistibas(002)'!$F$19*100)</f>
        <v>0</v>
      </c>
    </row>
    <row r="53" spans="1:9" ht="12.75" hidden="1">
      <c r="A53" s="1"/>
      <c r="B53" s="211"/>
      <c r="C53" s="212" t="s">
        <v>153</v>
      </c>
      <c r="D53" s="213"/>
      <c r="E53" s="283"/>
      <c r="F53" s="283"/>
      <c r="G53" s="283"/>
      <c r="H53" s="283"/>
      <c r="I53" s="236">
        <f>IF(H53=0,0,H53/'Aktivi_Saistibas(002)'!$F$19*100)</f>
        <v>0</v>
      </c>
    </row>
    <row r="54" spans="1:9" ht="12.75" hidden="1">
      <c r="A54" s="1"/>
      <c r="B54" s="211"/>
      <c r="C54" s="216" t="s">
        <v>20</v>
      </c>
      <c r="D54" s="213"/>
      <c r="E54" s="283"/>
      <c r="F54" s="283"/>
      <c r="G54" s="283"/>
      <c r="H54" s="283"/>
      <c r="I54" s="236">
        <f>IF(H54=0,0,H54/'Aktivi_Saistibas(002)'!$F$19*100)</f>
        <v>0</v>
      </c>
    </row>
    <row r="55" spans="1:9" ht="12.75" hidden="1">
      <c r="A55" s="1"/>
      <c r="B55" s="211"/>
      <c r="C55" s="212" t="s">
        <v>154</v>
      </c>
      <c r="D55" s="217">
        <v>22110</v>
      </c>
      <c r="E55" s="289"/>
      <c r="F55" s="265">
        <f>SUM(F51:F54)</f>
        <v>0</v>
      </c>
      <c r="G55" s="265">
        <f>SUM(G51:G54)</f>
        <v>0</v>
      </c>
      <c r="H55" s="265">
        <f>SUM(H51:H54)</f>
        <v>0</v>
      </c>
      <c r="I55" s="236">
        <f>IF(H55=0,0,H55/'Aktivi_Saistibas(002)'!$F$19*100)</f>
        <v>0</v>
      </c>
    </row>
    <row r="56" spans="1:9" ht="25.5" hidden="1">
      <c r="A56" s="1"/>
      <c r="B56" s="200">
        <v>22120</v>
      </c>
      <c r="C56" s="207" t="s">
        <v>155</v>
      </c>
      <c r="D56" s="219"/>
      <c r="E56" s="273"/>
      <c r="F56" s="273"/>
      <c r="G56" s="273"/>
      <c r="H56" s="273"/>
      <c r="I56" s="282"/>
    </row>
    <row r="57" spans="1:9" ht="12.75" hidden="1">
      <c r="A57" s="1"/>
      <c r="B57" s="211"/>
      <c r="C57" s="212" t="s">
        <v>156</v>
      </c>
      <c r="D57" s="208"/>
      <c r="E57" s="283"/>
      <c r="F57" s="283"/>
      <c r="G57" s="283"/>
      <c r="H57" s="283"/>
      <c r="I57" s="236">
        <f>IF(H57=0,0,H57/'Aktivi_Saistibas(002)'!$F$19*100)</f>
        <v>0</v>
      </c>
    </row>
    <row r="58" spans="1:9" ht="12.75" hidden="1">
      <c r="A58" s="1"/>
      <c r="B58" s="211"/>
      <c r="C58" s="212" t="s">
        <v>157</v>
      </c>
      <c r="D58" s="208"/>
      <c r="E58" s="283"/>
      <c r="F58" s="283"/>
      <c r="G58" s="283"/>
      <c r="H58" s="283"/>
      <c r="I58" s="236">
        <f>IF(H58=0,0,H58/'Aktivi_Saistibas(002)'!$F$19*100)</f>
        <v>0</v>
      </c>
    </row>
    <row r="59" spans="1:9" ht="12.75" hidden="1">
      <c r="A59" s="1"/>
      <c r="B59" s="211"/>
      <c r="C59" s="216" t="s">
        <v>20</v>
      </c>
      <c r="D59" s="208"/>
      <c r="E59" s="283"/>
      <c r="F59" s="283"/>
      <c r="G59" s="283"/>
      <c r="H59" s="283"/>
      <c r="I59" s="236">
        <f>IF(H59=0,0,H59/'Aktivi_Saistibas(002)'!$F$19*100)</f>
        <v>0</v>
      </c>
    </row>
    <row r="60" spans="1:9" ht="12.75" hidden="1">
      <c r="A60" s="1"/>
      <c r="B60" s="211"/>
      <c r="C60" s="212" t="s">
        <v>154</v>
      </c>
      <c r="D60" s="217">
        <v>22120</v>
      </c>
      <c r="E60" s="289"/>
      <c r="F60" s="265">
        <f>SUM(F57:F59)</f>
        <v>0</v>
      </c>
      <c r="G60" s="265">
        <f>SUM(G57:G59)</f>
        <v>0</v>
      </c>
      <c r="H60" s="265">
        <f>SUM(H57:H59)</f>
        <v>0</v>
      </c>
      <c r="I60" s="236">
        <f>IF(H60=0,0,H60/'Aktivi_Saistibas(002)'!$F$19*100)</f>
        <v>0</v>
      </c>
    </row>
    <row r="61" spans="1:9" ht="25.5" hidden="1">
      <c r="A61" s="1"/>
      <c r="B61" s="200">
        <v>22130</v>
      </c>
      <c r="C61" s="207" t="s">
        <v>158</v>
      </c>
      <c r="D61" s="208"/>
      <c r="E61" s="273"/>
      <c r="F61" s="273"/>
      <c r="G61" s="273"/>
      <c r="H61" s="273"/>
      <c r="I61" s="282"/>
    </row>
    <row r="62" spans="1:9" ht="12.75" hidden="1">
      <c r="A62" s="1"/>
      <c r="B62" s="211"/>
      <c r="C62" s="212" t="s">
        <v>159</v>
      </c>
      <c r="D62" s="208"/>
      <c r="E62" s="283"/>
      <c r="F62" s="283"/>
      <c r="G62" s="283"/>
      <c r="H62" s="283"/>
      <c r="I62" s="236">
        <f>IF(H62=0,0,H62/'Aktivi_Saistibas(002)'!$F$19*100)</f>
        <v>0</v>
      </c>
    </row>
    <row r="63" spans="1:9" ht="12.75" hidden="1">
      <c r="A63" s="1"/>
      <c r="B63" s="211"/>
      <c r="C63" s="212" t="s">
        <v>160</v>
      </c>
      <c r="D63" s="208"/>
      <c r="E63" s="283"/>
      <c r="F63" s="283"/>
      <c r="G63" s="283"/>
      <c r="H63" s="283"/>
      <c r="I63" s="236">
        <f>IF(H63=0,0,H63/'Aktivi_Saistibas(002)'!$F$19*100)</f>
        <v>0</v>
      </c>
    </row>
    <row r="64" spans="1:9" ht="12.75" hidden="1">
      <c r="A64" s="1"/>
      <c r="B64" s="211"/>
      <c r="C64" s="216" t="s">
        <v>20</v>
      </c>
      <c r="D64" s="208"/>
      <c r="E64" s="283"/>
      <c r="F64" s="283"/>
      <c r="G64" s="283"/>
      <c r="H64" s="283"/>
      <c r="I64" s="236">
        <f>IF(H64=0,0,H64/'Aktivi_Saistibas(002)'!$F$19*100)</f>
        <v>0</v>
      </c>
    </row>
    <row r="65" spans="1:9" ht="12.75" hidden="1">
      <c r="A65" s="1"/>
      <c r="B65" s="211"/>
      <c r="C65" s="212" t="s">
        <v>154</v>
      </c>
      <c r="D65" s="217">
        <v>22130</v>
      </c>
      <c r="E65" s="289"/>
      <c r="F65" s="265">
        <f>SUM(F62:F64)</f>
        <v>0</v>
      </c>
      <c r="G65" s="265">
        <f>SUM(G62:G64)</f>
        <v>0</v>
      </c>
      <c r="H65" s="265">
        <f>SUM(H62:H64)</f>
        <v>0</v>
      </c>
      <c r="I65" s="236">
        <f>IF(H65=0,0,H65/'Aktivi_Saistibas(002)'!$F$19*100)</f>
        <v>0</v>
      </c>
    </row>
    <row r="66" spans="1:9" ht="12.75" hidden="1">
      <c r="A66" s="1"/>
      <c r="B66" s="166"/>
      <c r="C66" s="190" t="s">
        <v>191</v>
      </c>
      <c r="D66" s="76">
        <v>22100</v>
      </c>
      <c r="E66" s="290"/>
      <c r="F66" s="267">
        <f>F55+F60+F65</f>
        <v>0</v>
      </c>
      <c r="G66" s="267">
        <f>G55+G60+G65</f>
        <v>0</v>
      </c>
      <c r="H66" s="267">
        <f>H55+H60+H65</f>
        <v>0</v>
      </c>
      <c r="I66" s="239">
        <f>IF(H66=0,0,H66/'Aktivi_Saistibas(002)'!$F$19*100)</f>
        <v>0</v>
      </c>
    </row>
    <row r="67" spans="1:9" ht="25.5" hidden="1">
      <c r="A67" s="1"/>
      <c r="B67" s="230">
        <v>22200</v>
      </c>
      <c r="C67" s="231" t="s">
        <v>162</v>
      </c>
      <c r="D67" s="238"/>
      <c r="E67" s="284"/>
      <c r="F67" s="284"/>
      <c r="G67" s="284"/>
      <c r="H67" s="284"/>
      <c r="I67" s="285"/>
    </row>
    <row r="68" spans="1:9" ht="25.5" hidden="1">
      <c r="A68" s="1"/>
      <c r="B68" s="200">
        <v>22210</v>
      </c>
      <c r="C68" s="207" t="s">
        <v>163</v>
      </c>
      <c r="D68" s="208"/>
      <c r="E68" s="273"/>
      <c r="F68" s="273"/>
      <c r="G68" s="273"/>
      <c r="H68" s="273"/>
      <c r="I68" s="282"/>
    </row>
    <row r="69" spans="1:9" ht="12.75" hidden="1">
      <c r="A69" s="1"/>
      <c r="B69" s="211"/>
      <c r="C69" s="212" t="s">
        <v>156</v>
      </c>
      <c r="D69" s="208"/>
      <c r="E69" s="283"/>
      <c r="F69" s="283"/>
      <c r="G69" s="283"/>
      <c r="H69" s="283"/>
      <c r="I69" s="236">
        <f>IF(H69=0,0,H69/'Aktivi_Saistibas(002)'!$F$19*100)</f>
        <v>0</v>
      </c>
    </row>
    <row r="70" spans="1:9" ht="12.75" hidden="1">
      <c r="A70" s="1"/>
      <c r="B70" s="211"/>
      <c r="C70" s="212" t="s">
        <v>157</v>
      </c>
      <c r="D70" s="208"/>
      <c r="E70" s="283"/>
      <c r="F70" s="283"/>
      <c r="G70" s="283"/>
      <c r="H70" s="283"/>
      <c r="I70" s="236">
        <f>IF(H70=0,0,H70/'Aktivi_Saistibas(002)'!$F$19*100)</f>
        <v>0</v>
      </c>
    </row>
    <row r="71" spans="1:9" ht="12.75" hidden="1">
      <c r="A71" s="1"/>
      <c r="B71" s="211"/>
      <c r="C71" s="216" t="s">
        <v>20</v>
      </c>
      <c r="D71" s="208"/>
      <c r="E71" s="283"/>
      <c r="F71" s="283"/>
      <c r="G71" s="283"/>
      <c r="H71" s="283"/>
      <c r="I71" s="236">
        <f>IF(H71=0,0,H71/'Aktivi_Saistibas(002)'!$F$19*100)</f>
        <v>0</v>
      </c>
    </row>
    <row r="72" spans="1:9" ht="12.75" hidden="1">
      <c r="A72" s="1"/>
      <c r="B72" s="211"/>
      <c r="C72" s="212" t="s">
        <v>154</v>
      </c>
      <c r="D72" s="217">
        <v>22210</v>
      </c>
      <c r="E72" s="289"/>
      <c r="F72" s="265">
        <f>SUM(F69:F71)</f>
        <v>0</v>
      </c>
      <c r="G72" s="265">
        <f>SUM(G69:G71)</f>
        <v>0</v>
      </c>
      <c r="H72" s="265">
        <f>SUM(H69:H71)</f>
        <v>0</v>
      </c>
      <c r="I72" s="236">
        <f>IF(H72=0,0,H72/'Aktivi_Saistibas(002)'!$F$19*100)</f>
        <v>0</v>
      </c>
    </row>
    <row r="73" spans="1:9" ht="25.5" hidden="1">
      <c r="A73" s="1"/>
      <c r="B73" s="200">
        <v>22220</v>
      </c>
      <c r="C73" s="207" t="s">
        <v>164</v>
      </c>
      <c r="D73" s="208"/>
      <c r="E73" s="273"/>
      <c r="F73" s="273"/>
      <c r="G73" s="273"/>
      <c r="H73" s="273"/>
      <c r="I73" s="282"/>
    </row>
    <row r="74" spans="1:9" ht="12.75" hidden="1">
      <c r="A74" s="1"/>
      <c r="B74" s="211"/>
      <c r="C74" s="222" t="s">
        <v>159</v>
      </c>
      <c r="D74" s="208"/>
      <c r="E74" s="283"/>
      <c r="F74" s="283"/>
      <c r="G74" s="283"/>
      <c r="H74" s="283"/>
      <c r="I74" s="236">
        <f>IF(H74=0,0,H74/'Aktivi_Saistibas(002)'!$F$19*100)</f>
        <v>0</v>
      </c>
    </row>
    <row r="75" spans="1:9" ht="12.75" hidden="1">
      <c r="A75" s="1"/>
      <c r="B75" s="211"/>
      <c r="C75" s="222" t="s">
        <v>160</v>
      </c>
      <c r="D75" s="208"/>
      <c r="E75" s="283"/>
      <c r="F75" s="283"/>
      <c r="G75" s="283"/>
      <c r="H75" s="283"/>
      <c r="I75" s="236">
        <f>IF(H75=0,0,H75/'Aktivi_Saistibas(002)'!$F$19*100)</f>
        <v>0</v>
      </c>
    </row>
    <row r="76" spans="1:9" ht="12.75" hidden="1">
      <c r="A76" s="1"/>
      <c r="B76" s="211"/>
      <c r="C76" s="223" t="s">
        <v>20</v>
      </c>
      <c r="D76" s="208"/>
      <c r="E76" s="283"/>
      <c r="F76" s="283"/>
      <c r="G76" s="283"/>
      <c r="H76" s="283"/>
      <c r="I76" s="236">
        <f>IF(H76=0,0,H76/'Aktivi_Saistibas(002)'!$F$19*100)</f>
        <v>0</v>
      </c>
    </row>
    <row r="77" spans="1:9" ht="12.75" hidden="1">
      <c r="A77" s="1"/>
      <c r="B77" s="211"/>
      <c r="C77" s="212" t="s">
        <v>154</v>
      </c>
      <c r="D77" s="217">
        <v>22220</v>
      </c>
      <c r="E77" s="289"/>
      <c r="F77" s="265">
        <f>SUM(F74:F76)</f>
        <v>0</v>
      </c>
      <c r="G77" s="265">
        <f>SUM(G74:G76)</f>
        <v>0</v>
      </c>
      <c r="H77" s="265">
        <f>SUM(H74:H76)</f>
        <v>0</v>
      </c>
      <c r="I77" s="236">
        <f>IF(H77=0,0,H77/'Aktivi_Saistibas(002)'!$F$19*100)</f>
        <v>0</v>
      </c>
    </row>
    <row r="78" spans="1:9" ht="12.75" hidden="1">
      <c r="A78" s="1"/>
      <c r="B78" s="166"/>
      <c r="C78" s="190" t="s">
        <v>188</v>
      </c>
      <c r="D78" s="76">
        <v>22200</v>
      </c>
      <c r="E78" s="290"/>
      <c r="F78" s="267">
        <f>F72+F77</f>
        <v>0</v>
      </c>
      <c r="G78" s="267">
        <f>G72+G77</f>
        <v>0</v>
      </c>
      <c r="H78" s="267">
        <f>H72+H77</f>
        <v>0</v>
      </c>
      <c r="I78" s="239">
        <f>IF(H78=0,0,H78/'Aktivi_Saistibas(002)'!$F$19*100)</f>
        <v>0</v>
      </c>
    </row>
    <row r="79" spans="1:9" ht="25.5" hidden="1">
      <c r="A79" s="1"/>
      <c r="B79" s="200">
        <v>22300</v>
      </c>
      <c r="C79" s="201" t="s">
        <v>168</v>
      </c>
      <c r="D79" s="208"/>
      <c r="E79" s="273"/>
      <c r="F79" s="273"/>
      <c r="G79" s="273"/>
      <c r="H79" s="273"/>
      <c r="I79" s="282"/>
    </row>
    <row r="80" spans="1:9" ht="12.75" hidden="1">
      <c r="A80" s="1"/>
      <c r="B80" s="211"/>
      <c r="C80" s="212" t="s">
        <v>169</v>
      </c>
      <c r="D80" s="208"/>
      <c r="E80" s="283"/>
      <c r="F80" s="283"/>
      <c r="G80" s="283"/>
      <c r="H80" s="283"/>
      <c r="I80" s="236">
        <f>IF(H80=0,0,H80/'Aktivi_Saistibas(002)'!$F$19*100)</f>
        <v>0</v>
      </c>
    </row>
    <row r="81" spans="1:9" ht="12.75" hidden="1">
      <c r="A81" s="1"/>
      <c r="B81" s="211"/>
      <c r="C81" s="212" t="s">
        <v>170</v>
      </c>
      <c r="D81" s="208"/>
      <c r="E81" s="283"/>
      <c r="F81" s="283"/>
      <c r="G81" s="283"/>
      <c r="H81" s="283"/>
      <c r="I81" s="236">
        <f>IF(H81=0,0,H81/'Aktivi_Saistibas(002)'!$F$19*100)</f>
        <v>0</v>
      </c>
    </row>
    <row r="82" spans="1:9" ht="12.75" hidden="1">
      <c r="A82" s="1"/>
      <c r="B82" s="211"/>
      <c r="C82" s="216" t="s">
        <v>20</v>
      </c>
      <c r="D82" s="208"/>
      <c r="E82" s="283"/>
      <c r="F82" s="283"/>
      <c r="G82" s="283"/>
      <c r="H82" s="283"/>
      <c r="I82" s="236">
        <f>IF(H82=0,0,H82/'Aktivi_Saistibas(002)'!$F$19*100)</f>
        <v>0</v>
      </c>
    </row>
    <row r="83" spans="1:9" ht="12.75" hidden="1">
      <c r="A83" s="1"/>
      <c r="B83" s="166"/>
      <c r="C83" s="243" t="s">
        <v>154</v>
      </c>
      <c r="D83" s="76">
        <v>22300</v>
      </c>
      <c r="E83" s="290"/>
      <c r="F83" s="267">
        <f>SUM(F80:F82)</f>
        <v>0</v>
      </c>
      <c r="G83" s="267">
        <f>SUM(G80:G82)</f>
        <v>0</v>
      </c>
      <c r="H83" s="267">
        <f>SUM(H80:H82)</f>
        <v>0</v>
      </c>
      <c r="I83" s="239">
        <f>IF(H83=0,0,H83/'Aktivi_Saistibas(002)'!$F$19*100)</f>
        <v>0</v>
      </c>
    </row>
    <row r="84" spans="1:9" ht="12.75" hidden="1">
      <c r="A84" s="1"/>
      <c r="B84" s="230">
        <v>22400</v>
      </c>
      <c r="C84" s="231" t="s">
        <v>81</v>
      </c>
      <c r="D84" s="238"/>
      <c r="E84" s="273"/>
      <c r="F84" s="273"/>
      <c r="G84" s="273"/>
      <c r="H84" s="273"/>
      <c r="I84" s="282"/>
    </row>
    <row r="85" spans="1:9" ht="12.75" hidden="1">
      <c r="A85" s="1"/>
      <c r="B85" s="211"/>
      <c r="C85" s="212" t="s">
        <v>171</v>
      </c>
      <c r="D85" s="208"/>
      <c r="E85" s="283"/>
      <c r="F85" s="283"/>
      <c r="G85" s="283"/>
      <c r="H85" s="283"/>
      <c r="I85" s="236">
        <f>IF(H85=0,0,H85/'Aktivi_Saistibas(002)'!$F$19*100)</f>
        <v>0</v>
      </c>
    </row>
    <row r="86" spans="1:9" ht="12.75" hidden="1">
      <c r="A86" s="1"/>
      <c r="B86" s="211"/>
      <c r="C86" s="212" t="s">
        <v>172</v>
      </c>
      <c r="D86" s="208"/>
      <c r="E86" s="266"/>
      <c r="F86" s="215"/>
      <c r="G86" s="215"/>
      <c r="H86" s="215"/>
      <c r="I86" s="236">
        <f>IF(H86=0,0,H86/'Aktivi_Saistibas(002)'!$F$19*100)</f>
        <v>0</v>
      </c>
    </row>
    <row r="87" spans="1:9" ht="12.75" hidden="1">
      <c r="A87" s="1"/>
      <c r="B87" s="211"/>
      <c r="C87" s="216" t="s">
        <v>20</v>
      </c>
      <c r="D87" s="208"/>
      <c r="E87" s="266"/>
      <c r="F87" s="215"/>
      <c r="G87" s="215"/>
      <c r="H87" s="215"/>
      <c r="I87" s="236">
        <f>IF(H87=0,0,H87/'Aktivi_Saistibas(002)'!$F$19*100)</f>
        <v>0</v>
      </c>
    </row>
    <row r="88" spans="1:9" ht="12.75" hidden="1">
      <c r="A88" s="1"/>
      <c r="B88" s="166"/>
      <c r="C88" s="243" t="s">
        <v>154</v>
      </c>
      <c r="D88" s="76">
        <v>22400</v>
      </c>
      <c r="E88" s="290"/>
      <c r="F88" s="267">
        <f>SUM(F85:F87)</f>
        <v>0</v>
      </c>
      <c r="G88" s="267">
        <f>SUM(G85:G87)</f>
        <v>0</v>
      </c>
      <c r="H88" s="267">
        <f>SUM(H85:H87)</f>
        <v>0</v>
      </c>
      <c r="I88" s="239">
        <f>IF(H88=0,0,H88/'Aktivi_Saistibas(002)'!$F$19*100)</f>
        <v>0</v>
      </c>
    </row>
    <row r="89" spans="1:9" ht="51">
      <c r="A89" s="1"/>
      <c r="B89" s="183"/>
      <c r="C89" s="191" t="s">
        <v>192</v>
      </c>
      <c r="D89" s="78">
        <v>22000</v>
      </c>
      <c r="E89" s="292"/>
      <c r="F89" s="286">
        <f>F66+F78+F83+F88</f>
        <v>0</v>
      </c>
      <c r="G89" s="286">
        <f>G66+G78+G83+G88</f>
        <v>0</v>
      </c>
      <c r="H89" s="286">
        <f>H66+H78+H83+H88</f>
        <v>0</v>
      </c>
      <c r="I89" s="287">
        <f>IF(H89=0,0,H89/'Aktivi_Saistibas(002)'!$F$19*100)</f>
        <v>0</v>
      </c>
    </row>
    <row r="90" spans="1:9" ht="12.75">
      <c r="A90" s="1"/>
      <c r="B90" s="200">
        <v>23000</v>
      </c>
      <c r="C90" s="288" t="s">
        <v>193</v>
      </c>
      <c r="D90" s="238"/>
      <c r="E90" s="429"/>
      <c r="F90" s="226"/>
      <c r="G90" s="226"/>
      <c r="H90" s="226"/>
      <c r="I90" s="232"/>
    </row>
    <row r="91" spans="1:9" ht="39" hidden="1" thickBot="1">
      <c r="A91" s="1"/>
      <c r="B91" s="441">
        <v>23100</v>
      </c>
      <c r="C91" s="442" t="s">
        <v>149</v>
      </c>
      <c r="D91" s="443"/>
      <c r="E91" s="446"/>
      <c r="F91" s="444"/>
      <c r="G91" s="444"/>
      <c r="H91" s="444"/>
      <c r="I91" s="445"/>
    </row>
    <row r="92" spans="1:10" ht="13.5" hidden="1" thickBot="1">
      <c r="A92" s="1"/>
      <c r="B92" s="216"/>
      <c r="C92" s="201"/>
      <c r="D92" s="227"/>
      <c r="E92" s="227"/>
      <c r="F92" s="209"/>
      <c r="G92" s="209"/>
      <c r="H92" s="209"/>
      <c r="I92" s="257"/>
      <c r="J92" s="340"/>
    </row>
    <row r="93" spans="1:9" ht="13.5" hidden="1" thickBot="1">
      <c r="A93" s="1"/>
      <c r="B93" s="594" t="s">
        <v>13</v>
      </c>
      <c r="C93" s="601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7" t="s">
        <v>183</v>
      </c>
    </row>
    <row r="94" spans="1:9" ht="25.5" hidden="1">
      <c r="A94" s="1"/>
      <c r="B94" s="200">
        <v>23110</v>
      </c>
      <c r="C94" s="207" t="s">
        <v>150</v>
      </c>
      <c r="D94" s="208"/>
      <c r="E94" s="208"/>
      <c r="F94" s="210"/>
      <c r="G94" s="210"/>
      <c r="H94" s="210"/>
      <c r="I94" s="224"/>
    </row>
    <row r="95" spans="1:9" ht="12.75" hidden="1">
      <c r="A95" s="1"/>
      <c r="B95" s="211"/>
      <c r="C95" s="212" t="s">
        <v>186</v>
      </c>
      <c r="D95" s="213"/>
      <c r="E95" s="266"/>
      <c r="F95" s="215"/>
      <c r="G95" s="215"/>
      <c r="H95" s="215"/>
      <c r="I95" s="236">
        <f>IF(H95=0,0,H95/'Aktivi_Saistibas(002)'!$F$19*100)</f>
        <v>0</v>
      </c>
    </row>
    <row r="96" spans="1:9" ht="12.75" hidden="1">
      <c r="A96" s="1"/>
      <c r="B96" s="211"/>
      <c r="C96" s="212" t="s">
        <v>152</v>
      </c>
      <c r="D96" s="213"/>
      <c r="E96" s="266"/>
      <c r="F96" s="215"/>
      <c r="G96" s="215"/>
      <c r="H96" s="215"/>
      <c r="I96" s="236">
        <f>IF(H96=0,0,H96/'Aktivi_Saistibas(002)'!$F$19*100)</f>
        <v>0</v>
      </c>
    </row>
    <row r="97" spans="1:9" ht="12.75" hidden="1">
      <c r="A97" s="1"/>
      <c r="B97" s="211"/>
      <c r="C97" s="212" t="s">
        <v>153</v>
      </c>
      <c r="D97" s="213"/>
      <c r="E97" s="266"/>
      <c r="F97" s="215"/>
      <c r="G97" s="215"/>
      <c r="H97" s="215"/>
      <c r="I97" s="236">
        <f>IF(H97=0,0,H97/'Aktivi_Saistibas(002)'!$F$19*100)</f>
        <v>0</v>
      </c>
    </row>
    <row r="98" spans="1:9" ht="12.75" hidden="1">
      <c r="A98" s="1"/>
      <c r="B98" s="211"/>
      <c r="C98" s="216" t="s">
        <v>20</v>
      </c>
      <c r="D98" s="213"/>
      <c r="E98" s="266"/>
      <c r="F98" s="215"/>
      <c r="G98" s="215"/>
      <c r="H98" s="215"/>
      <c r="I98" s="236">
        <f>IF(H98=0,0,H98/'Aktivi_Saistibas(002)'!$F$19*100)</f>
        <v>0</v>
      </c>
    </row>
    <row r="99" spans="1:9" ht="12.75" hidden="1">
      <c r="A99" s="1"/>
      <c r="B99" s="211"/>
      <c r="C99" s="212" t="s">
        <v>154</v>
      </c>
      <c r="D99" s="217">
        <v>23110</v>
      </c>
      <c r="E99" s="289"/>
      <c r="F99" s="265">
        <f>SUM(F95:F98)</f>
        <v>0</v>
      </c>
      <c r="G99" s="265">
        <f>SUM(G95:G98)</f>
        <v>0</v>
      </c>
      <c r="H99" s="265">
        <f>SUM(H95:H98)</f>
        <v>0</v>
      </c>
      <c r="I99" s="236">
        <f>IF(H99=0,0,H99/'Aktivi_Saistibas(002)'!$F$19*100)</f>
        <v>0</v>
      </c>
    </row>
    <row r="100" spans="1:9" ht="25.5" hidden="1">
      <c r="A100" s="1"/>
      <c r="B100" s="200">
        <v>23120</v>
      </c>
      <c r="C100" s="207" t="s">
        <v>155</v>
      </c>
      <c r="D100" s="219"/>
      <c r="E100" s="428"/>
      <c r="F100" s="210"/>
      <c r="G100" s="210"/>
      <c r="H100" s="210"/>
      <c r="I100" s="224"/>
    </row>
    <row r="101" spans="1:9" ht="12.75" hidden="1">
      <c r="A101" s="1"/>
      <c r="B101" s="211"/>
      <c r="C101" s="212" t="s">
        <v>156</v>
      </c>
      <c r="D101" s="208"/>
      <c r="E101" s="266"/>
      <c r="F101" s="215"/>
      <c r="G101" s="215"/>
      <c r="H101" s="215"/>
      <c r="I101" s="236">
        <f>IF(H101=0,0,H101/'Aktivi_Saistibas(002)'!$F$19*100)</f>
        <v>0</v>
      </c>
    </row>
    <row r="102" spans="1:9" ht="12.75" hidden="1">
      <c r="A102" s="1"/>
      <c r="B102" s="211"/>
      <c r="C102" s="212" t="s">
        <v>157</v>
      </c>
      <c r="D102" s="208"/>
      <c r="E102" s="266"/>
      <c r="F102" s="215"/>
      <c r="G102" s="215"/>
      <c r="H102" s="215"/>
      <c r="I102" s="236">
        <f>IF(H102=0,0,H102/'Aktivi_Saistibas(002)'!$F$19*100)</f>
        <v>0</v>
      </c>
    </row>
    <row r="103" spans="1:9" ht="12.75" hidden="1">
      <c r="A103" s="1"/>
      <c r="B103" s="211"/>
      <c r="C103" s="216" t="s">
        <v>20</v>
      </c>
      <c r="D103" s="208"/>
      <c r="E103" s="266"/>
      <c r="F103" s="215"/>
      <c r="G103" s="215"/>
      <c r="H103" s="215"/>
      <c r="I103" s="236">
        <f>IF(H103=0,0,H103/'Aktivi_Saistibas(002)'!$F$19*100)</f>
        <v>0</v>
      </c>
    </row>
    <row r="104" spans="1:9" ht="12.75" hidden="1">
      <c r="A104" s="1"/>
      <c r="B104" s="211"/>
      <c r="C104" s="212" t="s">
        <v>154</v>
      </c>
      <c r="D104" s="217">
        <v>23120</v>
      </c>
      <c r="E104" s="289"/>
      <c r="F104" s="265">
        <f>SUM(F101:F103)</f>
        <v>0</v>
      </c>
      <c r="G104" s="265">
        <f>SUM(G101:G103)</f>
        <v>0</v>
      </c>
      <c r="H104" s="265">
        <f>SUM(H101:H103)</f>
        <v>0</v>
      </c>
      <c r="I104" s="236">
        <f>IF(H104=0,0,H104/'Aktivi_Saistibas(002)'!$F$19*100)</f>
        <v>0</v>
      </c>
    </row>
    <row r="105" spans="1:9" ht="25.5" hidden="1">
      <c r="A105" s="1"/>
      <c r="B105" s="200">
        <v>23130</v>
      </c>
      <c r="C105" s="207" t="s">
        <v>158</v>
      </c>
      <c r="D105" s="208"/>
      <c r="E105" s="428"/>
      <c r="F105" s="210"/>
      <c r="G105" s="210"/>
      <c r="H105" s="210"/>
      <c r="I105" s="224"/>
    </row>
    <row r="106" spans="1:9" ht="12.75" hidden="1">
      <c r="A106" s="1"/>
      <c r="B106" s="211"/>
      <c r="C106" s="212" t="s">
        <v>159</v>
      </c>
      <c r="D106" s="208"/>
      <c r="E106" s="266"/>
      <c r="F106" s="215"/>
      <c r="G106" s="215"/>
      <c r="H106" s="215"/>
      <c r="I106" s="236">
        <f>IF(H106=0,0,H106/'Aktivi_Saistibas(002)'!$F$19*100)</f>
        <v>0</v>
      </c>
    </row>
    <row r="107" spans="1:9" ht="12.75" hidden="1">
      <c r="A107" s="1"/>
      <c r="B107" s="211"/>
      <c r="C107" s="212" t="s">
        <v>160</v>
      </c>
      <c r="D107" s="208"/>
      <c r="E107" s="266"/>
      <c r="F107" s="215"/>
      <c r="G107" s="215"/>
      <c r="H107" s="215"/>
      <c r="I107" s="236">
        <f>IF(H107=0,0,H107/'Aktivi_Saistibas(002)'!$F$19*100)</f>
        <v>0</v>
      </c>
    </row>
    <row r="108" spans="1:9" ht="12.75" hidden="1">
      <c r="A108" s="1"/>
      <c r="B108" s="211"/>
      <c r="C108" s="216" t="s">
        <v>20</v>
      </c>
      <c r="D108" s="208"/>
      <c r="E108" s="266"/>
      <c r="F108" s="215"/>
      <c r="G108" s="215"/>
      <c r="H108" s="215"/>
      <c r="I108" s="236">
        <f>IF(H108=0,0,H108/'Aktivi_Saistibas(002)'!$F$19*100)</f>
        <v>0</v>
      </c>
    </row>
    <row r="109" spans="1:9" ht="12.75" hidden="1">
      <c r="A109" s="1"/>
      <c r="B109" s="211"/>
      <c r="C109" s="212" t="s">
        <v>154</v>
      </c>
      <c r="D109" s="217">
        <v>23130</v>
      </c>
      <c r="E109" s="289"/>
      <c r="F109" s="265">
        <f>SUM(F106:F108)</f>
        <v>0</v>
      </c>
      <c r="G109" s="265">
        <f>SUM(G106:G108)</f>
        <v>0</v>
      </c>
      <c r="H109" s="265">
        <f>SUM(H106:H108)</f>
        <v>0</v>
      </c>
      <c r="I109" s="236">
        <f>IF(H109=0,0,H109/'Aktivi_Saistibas(002)'!$F$19*100)</f>
        <v>0</v>
      </c>
    </row>
    <row r="110" spans="1:9" ht="12.75" hidden="1">
      <c r="A110" s="1"/>
      <c r="B110" s="166"/>
      <c r="C110" s="190" t="s">
        <v>194</v>
      </c>
      <c r="D110" s="76">
        <v>23100</v>
      </c>
      <c r="E110" s="290"/>
      <c r="F110" s="267">
        <f>F99+F104+F109</f>
        <v>0</v>
      </c>
      <c r="G110" s="267">
        <f>G99+G104+G109</f>
        <v>0</v>
      </c>
      <c r="H110" s="267">
        <f>H99+H104+H109</f>
        <v>0</v>
      </c>
      <c r="I110" s="239">
        <f>IF(H110=0,0,H110/'Aktivi_Saistibas(002)'!$F$19*100)</f>
        <v>0</v>
      </c>
    </row>
    <row r="111" spans="1:9" ht="25.5" hidden="1">
      <c r="A111" s="1"/>
      <c r="B111" s="230">
        <v>23200</v>
      </c>
      <c r="C111" s="231" t="s">
        <v>162</v>
      </c>
      <c r="D111" s="238"/>
      <c r="E111" s="429"/>
      <c r="F111" s="226"/>
      <c r="G111" s="226"/>
      <c r="H111" s="226"/>
      <c r="I111" s="232"/>
    </row>
    <row r="112" spans="1:9" ht="25.5" hidden="1">
      <c r="A112" s="1"/>
      <c r="B112" s="200">
        <v>23210</v>
      </c>
      <c r="C112" s="207" t="s">
        <v>163</v>
      </c>
      <c r="D112" s="208"/>
      <c r="E112" s="428"/>
      <c r="F112" s="210"/>
      <c r="G112" s="210"/>
      <c r="H112" s="210"/>
      <c r="I112" s="224"/>
    </row>
    <row r="113" spans="1:9" ht="12.75" hidden="1">
      <c r="A113" s="1"/>
      <c r="B113" s="211"/>
      <c r="C113" s="212" t="s">
        <v>156</v>
      </c>
      <c r="D113" s="208"/>
      <c r="E113" s="266"/>
      <c r="F113" s="215"/>
      <c r="G113" s="215"/>
      <c r="H113" s="215"/>
      <c r="I113" s="236">
        <f>IF(H113=0,0,H113/'Aktivi_Saistibas(002)'!$F$19*100)</f>
        <v>0</v>
      </c>
    </row>
    <row r="114" spans="1:9" ht="12.75" hidden="1">
      <c r="A114" s="1"/>
      <c r="B114" s="211"/>
      <c r="C114" s="212" t="s">
        <v>157</v>
      </c>
      <c r="D114" s="208"/>
      <c r="E114" s="266"/>
      <c r="F114" s="215"/>
      <c r="G114" s="215"/>
      <c r="H114" s="215"/>
      <c r="I114" s="236">
        <f>IF(H114=0,0,H114/'Aktivi_Saistibas(002)'!$F$19*100)</f>
        <v>0</v>
      </c>
    </row>
    <row r="115" spans="1:9" ht="12.75" hidden="1">
      <c r="A115" s="1"/>
      <c r="B115" s="211"/>
      <c r="C115" s="216" t="s">
        <v>20</v>
      </c>
      <c r="D115" s="208"/>
      <c r="E115" s="266"/>
      <c r="F115" s="215"/>
      <c r="G115" s="215"/>
      <c r="H115" s="215"/>
      <c r="I115" s="236">
        <f>IF(H115=0,0,H115/'Aktivi_Saistibas(002)'!$F$19*100)</f>
        <v>0</v>
      </c>
    </row>
    <row r="116" spans="1:9" ht="12.75" hidden="1">
      <c r="A116" s="1"/>
      <c r="B116" s="211"/>
      <c r="C116" s="212" t="s">
        <v>154</v>
      </c>
      <c r="D116" s="217">
        <v>23210</v>
      </c>
      <c r="E116" s="289"/>
      <c r="F116" s="265">
        <f>SUM(F113:F115)</f>
        <v>0</v>
      </c>
      <c r="G116" s="265">
        <f>SUM(G113:G115)</f>
        <v>0</v>
      </c>
      <c r="H116" s="265">
        <f>SUM(H113:H115)</f>
        <v>0</v>
      </c>
      <c r="I116" s="236">
        <f>IF(H116=0,0,H116/'Aktivi_Saistibas(002)'!$F$19*100)</f>
        <v>0</v>
      </c>
    </row>
    <row r="117" spans="1:9" ht="25.5" hidden="1">
      <c r="A117" s="1"/>
      <c r="B117" s="200">
        <v>23220</v>
      </c>
      <c r="C117" s="207" t="s">
        <v>164</v>
      </c>
      <c r="D117" s="208"/>
      <c r="E117" s="428"/>
      <c r="F117" s="210"/>
      <c r="G117" s="210"/>
      <c r="H117" s="210"/>
      <c r="I117" s="224"/>
    </row>
    <row r="118" spans="1:9" ht="12.75" hidden="1">
      <c r="A118" s="1"/>
      <c r="B118" s="211"/>
      <c r="C118" s="222" t="s">
        <v>159</v>
      </c>
      <c r="D118" s="208"/>
      <c r="E118" s="266"/>
      <c r="F118" s="215"/>
      <c r="G118" s="215"/>
      <c r="H118" s="215"/>
      <c r="I118" s="236">
        <f>IF(H118=0,0,H118/'Aktivi_Saistibas(002)'!$F$19*100)</f>
        <v>0</v>
      </c>
    </row>
    <row r="119" spans="1:9" ht="12.75" hidden="1">
      <c r="A119" s="1"/>
      <c r="B119" s="211"/>
      <c r="C119" s="222" t="s">
        <v>160</v>
      </c>
      <c r="D119" s="208"/>
      <c r="E119" s="266"/>
      <c r="F119" s="215"/>
      <c r="G119" s="215"/>
      <c r="H119" s="215"/>
      <c r="I119" s="236">
        <f>IF(H119=0,0,H119/'Aktivi_Saistibas(002)'!$F$19*100)</f>
        <v>0</v>
      </c>
    </row>
    <row r="120" spans="1:9" ht="12.75" hidden="1">
      <c r="A120" s="1"/>
      <c r="B120" s="211"/>
      <c r="C120" s="223" t="s">
        <v>20</v>
      </c>
      <c r="D120" s="208"/>
      <c r="E120" s="266"/>
      <c r="F120" s="215"/>
      <c r="G120" s="215"/>
      <c r="H120" s="215"/>
      <c r="I120" s="236">
        <f>IF(H120=0,0,H120/'Aktivi_Saistibas(002)'!$F$19*100)</f>
        <v>0</v>
      </c>
    </row>
    <row r="121" spans="1:9" ht="12.75" hidden="1">
      <c r="A121" s="1"/>
      <c r="B121" s="211"/>
      <c r="C121" s="212" t="s">
        <v>154</v>
      </c>
      <c r="D121" s="217">
        <v>23220</v>
      </c>
      <c r="E121" s="289"/>
      <c r="F121" s="265">
        <f>SUM(F118:F120)</f>
        <v>0</v>
      </c>
      <c r="G121" s="265">
        <f>SUM(G118:G120)</f>
        <v>0</v>
      </c>
      <c r="H121" s="265">
        <f>SUM(H118:H120)</f>
        <v>0</v>
      </c>
      <c r="I121" s="236">
        <f>IF(H121=0,0,H121/'Aktivi_Saistibas(002)'!$F$19*100)</f>
        <v>0</v>
      </c>
    </row>
    <row r="122" spans="1:9" ht="12.75" hidden="1">
      <c r="A122" s="1"/>
      <c r="B122" s="166"/>
      <c r="C122" s="190" t="s">
        <v>188</v>
      </c>
      <c r="D122" s="76">
        <v>23200</v>
      </c>
      <c r="E122" s="290"/>
      <c r="F122" s="267">
        <f>F116+F121</f>
        <v>0</v>
      </c>
      <c r="G122" s="267">
        <f>G116+G121</f>
        <v>0</v>
      </c>
      <c r="H122" s="267">
        <f>H116+H121</f>
        <v>0</v>
      </c>
      <c r="I122" s="239">
        <f>IF(H122=0,0,H122/'Aktivi_Saistibas(002)'!$F$19*100)</f>
        <v>0</v>
      </c>
    </row>
    <row r="123" spans="1:9" ht="25.5" hidden="1">
      <c r="A123" s="1"/>
      <c r="B123" s="200">
        <v>23300</v>
      </c>
      <c r="C123" s="201" t="s">
        <v>168</v>
      </c>
      <c r="D123" s="208"/>
      <c r="E123" s="429"/>
      <c r="F123" s="226"/>
      <c r="G123" s="226"/>
      <c r="H123" s="226"/>
      <c r="I123" s="232"/>
    </row>
    <row r="124" spans="1:9" ht="12.75" hidden="1">
      <c r="A124" s="1"/>
      <c r="B124" s="211"/>
      <c r="C124" s="212" t="s">
        <v>169</v>
      </c>
      <c r="D124" s="208"/>
      <c r="E124" s="266"/>
      <c r="F124" s="215"/>
      <c r="G124" s="215"/>
      <c r="H124" s="215"/>
      <c r="I124" s="236">
        <f>IF(H124=0,0,H124/'Aktivi_Saistibas(002)'!$F$19*100)</f>
        <v>0</v>
      </c>
    </row>
    <row r="125" spans="1:9" ht="12.75" hidden="1">
      <c r="A125" s="1"/>
      <c r="B125" s="211"/>
      <c r="C125" s="212" t="s">
        <v>170</v>
      </c>
      <c r="D125" s="208"/>
      <c r="E125" s="266"/>
      <c r="F125" s="215"/>
      <c r="G125" s="215"/>
      <c r="H125" s="215"/>
      <c r="I125" s="236">
        <f>IF(H125=0,0,H125/'Aktivi_Saistibas(002)'!$F$19*100)</f>
        <v>0</v>
      </c>
    </row>
    <row r="126" spans="1:9" ht="12.75" hidden="1">
      <c r="A126" s="1"/>
      <c r="B126" s="211"/>
      <c r="C126" s="216" t="s">
        <v>20</v>
      </c>
      <c r="D126" s="208"/>
      <c r="E126" s="266"/>
      <c r="F126" s="215"/>
      <c r="G126" s="215"/>
      <c r="H126" s="215"/>
      <c r="I126" s="236">
        <f>IF(H126=0,0,H126/'Aktivi_Saistibas(002)'!$F$19*100)</f>
        <v>0</v>
      </c>
    </row>
    <row r="127" spans="1:9" ht="12.75" hidden="1">
      <c r="A127" s="1"/>
      <c r="B127" s="166"/>
      <c r="C127" s="243" t="s">
        <v>154</v>
      </c>
      <c r="D127" s="76">
        <v>23300</v>
      </c>
      <c r="E127" s="290"/>
      <c r="F127" s="267">
        <f>SUM(F124:F126)</f>
        <v>0</v>
      </c>
      <c r="G127" s="267">
        <f>SUM(G124:G126)</f>
        <v>0</v>
      </c>
      <c r="H127" s="267">
        <f>SUM(H124:H126)</f>
        <v>0</v>
      </c>
      <c r="I127" s="239">
        <f>IF(H127=0,0,H127/'Aktivi_Saistibas(002)'!$F$19*100)</f>
        <v>0</v>
      </c>
    </row>
    <row r="128" spans="1:9" ht="12.75" hidden="1">
      <c r="A128" s="1"/>
      <c r="B128" s="230">
        <v>23400</v>
      </c>
      <c r="C128" s="231" t="s">
        <v>81</v>
      </c>
      <c r="D128" s="238"/>
      <c r="E128" s="429"/>
      <c r="F128" s="226"/>
      <c r="G128" s="226"/>
      <c r="H128" s="226"/>
      <c r="I128" s="232"/>
    </row>
    <row r="129" spans="1:9" ht="12.75" hidden="1">
      <c r="A129" s="1"/>
      <c r="B129" s="211"/>
      <c r="C129" s="212" t="s">
        <v>171</v>
      </c>
      <c r="D129" s="208"/>
      <c r="E129" s="264"/>
      <c r="F129" s="215"/>
      <c r="G129" s="215"/>
      <c r="H129" s="215"/>
      <c r="I129" s="236">
        <f>IF(H129=0,0,H129/'Aktivi_Saistibas(002)'!$F$19*100)</f>
        <v>0</v>
      </c>
    </row>
    <row r="130" spans="1:9" ht="12.75" hidden="1">
      <c r="A130" s="1"/>
      <c r="B130" s="211"/>
      <c r="C130" s="212" t="s">
        <v>172</v>
      </c>
      <c r="D130" s="208"/>
      <c r="E130" s="264"/>
      <c r="F130" s="215"/>
      <c r="G130" s="215"/>
      <c r="H130" s="215"/>
      <c r="I130" s="236">
        <f>IF(H130=0,0,H130/'Aktivi_Saistibas(002)'!$F$19*100)</f>
        <v>0</v>
      </c>
    </row>
    <row r="131" spans="1:9" ht="12.75" hidden="1">
      <c r="A131" s="1"/>
      <c r="B131" s="211"/>
      <c r="C131" s="216" t="s">
        <v>20</v>
      </c>
      <c r="D131" s="208"/>
      <c r="E131" s="264"/>
      <c r="F131" s="215"/>
      <c r="G131" s="215"/>
      <c r="H131" s="215"/>
      <c r="I131" s="236">
        <f>IF(H131=0,0,H131/'Aktivi_Saistibas(002)'!$F$19*100)</f>
        <v>0</v>
      </c>
    </row>
    <row r="132" spans="1:9" ht="12.75" hidden="1">
      <c r="A132" s="1"/>
      <c r="B132" s="166"/>
      <c r="C132" s="243" t="s">
        <v>154</v>
      </c>
      <c r="D132" s="76">
        <v>23400</v>
      </c>
      <c r="E132" s="290"/>
      <c r="F132" s="267">
        <f>SUM(F129:F131)</f>
        <v>0</v>
      </c>
      <c r="G132" s="267">
        <f>SUM(G129:G131)</f>
        <v>0</v>
      </c>
      <c r="H132" s="267">
        <f>SUM(H129:H131)</f>
        <v>0</v>
      </c>
      <c r="I132" s="239">
        <f>IF(H132=0,0,H132/'Aktivi_Saistibas(002)'!$F$19*100)</f>
        <v>0</v>
      </c>
    </row>
    <row r="133" spans="1:9" ht="25.5">
      <c r="A133" s="1"/>
      <c r="B133" s="183"/>
      <c r="C133" s="191" t="s">
        <v>195</v>
      </c>
      <c r="D133" s="74">
        <v>23000</v>
      </c>
      <c r="E133" s="292"/>
      <c r="F133" s="286">
        <f>F110+F122+F127+F132</f>
        <v>0</v>
      </c>
      <c r="G133" s="286">
        <f>G110+G122+G127+G132</f>
        <v>0</v>
      </c>
      <c r="H133" s="286">
        <f>H110+H122+H127+H132</f>
        <v>0</v>
      </c>
      <c r="I133" s="261">
        <f>IF(H133=0,0,H133/'Aktivi_Saistibas(002)'!$F$19*100)</f>
        <v>0</v>
      </c>
    </row>
    <row r="134" spans="1:9" ht="25.5">
      <c r="A134" s="1"/>
      <c r="B134" s="200">
        <v>24000</v>
      </c>
      <c r="C134" s="231" t="s">
        <v>178</v>
      </c>
      <c r="D134" s="238"/>
      <c r="E134" s="429"/>
      <c r="F134" s="226"/>
      <c r="G134" s="226"/>
      <c r="H134" s="226"/>
      <c r="I134" s="232"/>
    </row>
    <row r="135" spans="1:9" ht="12.75" hidden="1">
      <c r="A135" s="1"/>
      <c r="B135" s="211"/>
      <c r="C135" s="212" t="s">
        <v>179</v>
      </c>
      <c r="D135" s="208"/>
      <c r="E135" s="266"/>
      <c r="F135" s="215"/>
      <c r="G135" s="215"/>
      <c r="H135" s="215"/>
      <c r="I135" s="236">
        <f>IF(H135=0,0,H135/'Aktivi_Saistibas(002)'!$F$19*100)</f>
        <v>0</v>
      </c>
    </row>
    <row r="136" spans="1:9" ht="12.75" hidden="1">
      <c r="A136" s="1"/>
      <c r="B136" s="211"/>
      <c r="C136" s="212" t="s">
        <v>180</v>
      </c>
      <c r="D136" s="208"/>
      <c r="E136" s="266"/>
      <c r="F136" s="215"/>
      <c r="G136" s="215"/>
      <c r="H136" s="215"/>
      <c r="I136" s="236">
        <f>IF(H136=0,0,H136/'Aktivi_Saistibas(002)'!$F$19*100)</f>
        <v>0</v>
      </c>
    </row>
    <row r="137" spans="1:9" ht="12.75" hidden="1">
      <c r="A137" s="1"/>
      <c r="B137" s="211"/>
      <c r="C137" s="216" t="s">
        <v>20</v>
      </c>
      <c r="D137" s="208"/>
      <c r="E137" s="266"/>
      <c r="F137" s="215"/>
      <c r="G137" s="215"/>
      <c r="H137" s="215"/>
      <c r="I137" s="236">
        <f>IF(H137=0,0,H137/'Aktivi_Saistibas(002)'!$F$19*100)</f>
        <v>0</v>
      </c>
    </row>
    <row r="138" spans="1:9" ht="12.75">
      <c r="A138" s="1"/>
      <c r="B138" s="166"/>
      <c r="C138" s="243" t="s">
        <v>154</v>
      </c>
      <c r="D138" s="80">
        <v>24000</v>
      </c>
      <c r="E138" s="293"/>
      <c r="F138" s="278">
        <f>SUM(F135:F137)</f>
        <v>0</v>
      </c>
      <c r="G138" s="278">
        <f>SUM(G135:G137)</f>
        <v>0</v>
      </c>
      <c r="H138" s="278">
        <f>SUM(H135:H137)</f>
        <v>0</v>
      </c>
      <c r="I138" s="239">
        <f>IF(H138=0,0,H138/'Aktivi_Saistibas(002)'!$F$19*100)</f>
        <v>0</v>
      </c>
    </row>
    <row r="139" spans="1:9" ht="25.5">
      <c r="A139" s="1"/>
      <c r="B139" s="183"/>
      <c r="C139" s="191" t="s">
        <v>196</v>
      </c>
      <c r="D139" s="78">
        <v>20000</v>
      </c>
      <c r="E139" s="292"/>
      <c r="F139" s="286">
        <f>F45+F89+F133+F138</f>
        <v>0</v>
      </c>
      <c r="G139" s="286">
        <f>G45+G89+G133+G138</f>
        <v>0</v>
      </c>
      <c r="H139" s="286">
        <f>H45+H89+H133+H138</f>
        <v>0</v>
      </c>
      <c r="I139" s="261">
        <f>IF(H139=0,0,H139/'Aktivi_Saistibas(002)'!$F$19*100)</f>
        <v>0</v>
      </c>
    </row>
    <row r="140" spans="1:9" ht="26.25" thickBot="1">
      <c r="A140" s="1"/>
      <c r="B140" s="294">
        <v>30000</v>
      </c>
      <c r="C140" s="256" t="s">
        <v>197</v>
      </c>
      <c r="D140" s="79">
        <v>30000</v>
      </c>
      <c r="E140" s="430"/>
      <c r="F140" s="262">
        <f>'Portfelis(002-1)'!E92+'Portfelis(002-2)'!F139</f>
        <v>246</v>
      </c>
      <c r="G140" s="262">
        <f>'Portfelis(002-1)'!F92+'Portfelis(002-2)'!G139</f>
        <v>27633.737</v>
      </c>
      <c r="H140" s="262">
        <f>'Portfelis(002-1)'!G92+'Portfelis(002-2)'!H139</f>
        <v>32989.71000000001</v>
      </c>
      <c r="I140" s="263">
        <f>IF(H140=0,0,H140/'Aktivi_Saistibas(002)'!$F$19*100)</f>
        <v>84.34213705270345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Ralfs Drēska/</v>
      </c>
      <c r="G141" s="39"/>
      <c r="H141" s="295"/>
      <c r="I141" s="296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Ralfs Drēska/</v>
      </c>
      <c r="G143" s="43"/>
      <c r="H143" s="297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Marina Baranovska; 7028425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4" header="0.5118110236220472" footer="0.5118110236220472"/>
  <pageSetup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G37"/>
  <sheetViews>
    <sheetView workbookViewId="0" topLeftCell="A1">
      <selection activeCell="C16" sqref="C16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298" t="str">
        <f>Nosaukumi!B27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"Baltikums Asset Management"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Mazā Pils 13, Rīga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000340801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591" t="s">
        <v>11</v>
      </c>
      <c r="C10" s="590"/>
      <c r="D10" s="4" t="s">
        <v>12</v>
      </c>
      <c r="E10" s="4" t="s">
        <v>65</v>
      </c>
      <c r="F10" s="5" t="str">
        <f>CONCATENATE("Atlikumi ",Parametri!A15)</f>
        <v>Atlikumi 2004. gada 31.03.</v>
      </c>
      <c r="G10" s="25"/>
    </row>
    <row r="11" spans="2:7" ht="13.5" customHeight="1" thickBot="1">
      <c r="B11" s="589" t="s">
        <v>13</v>
      </c>
      <c r="C11" s="590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/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/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/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591" t="s">
        <v>11</v>
      </c>
      <c r="C22" s="590"/>
      <c r="D22" s="4" t="s">
        <v>12</v>
      </c>
      <c r="E22" s="4" t="s">
        <v>65</v>
      </c>
      <c r="F22" s="5" t="str">
        <f>F10</f>
        <v>Atlikumi 2004. gada 31.03.</v>
      </c>
      <c r="G22" s="26"/>
    </row>
    <row r="23" spans="2:7" ht="13.5" customHeight="1" thickBot="1">
      <c r="B23" s="589" t="s">
        <v>13</v>
      </c>
      <c r="C23" s="590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Ralfs Drēska/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CONCATENATE(Nosaukumi!B28,"/")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CONCATENATE(Nosaukumi!B30,"; ",Nosaukumi!C30)</f>
        <v>Marina Baranovska; 7028425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41"/>
  <sheetViews>
    <sheetView workbookViewId="0" topLeftCell="A15">
      <selection activeCell="F32" sqref="F32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 t="str">
        <f>Nosaukumi!B27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"Baltikums Asset Management"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Mazā Pils 13, Rīga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000340801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592" t="s">
        <v>11</v>
      </c>
      <c r="C10" s="599"/>
      <c r="D10" s="65" t="s">
        <v>12</v>
      </c>
      <c r="E10" s="65" t="s">
        <v>89</v>
      </c>
      <c r="F10" s="66" t="str">
        <f>CONCATENATE("Atlikumi ",Parametri!A15)</f>
        <v>Atlikumi 2004. gada 31.03.</v>
      </c>
    </row>
    <row r="11" spans="2:6" ht="16.5" customHeight="1" thickBot="1">
      <c r="B11" s="594" t="s">
        <v>13</v>
      </c>
      <c r="C11" s="599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11"/>
      <c r="F12" s="245"/>
    </row>
    <row r="13" spans="2:6" ht="12.75">
      <c r="B13" s="71"/>
      <c r="C13" s="160" t="s">
        <v>91</v>
      </c>
      <c r="D13" s="137" t="s">
        <v>92</v>
      </c>
      <c r="E13" s="138"/>
      <c r="F13" s="139">
        <v>0</v>
      </c>
    </row>
    <row r="14" spans="2:6" ht="12.75">
      <c r="B14" s="71"/>
      <c r="C14" s="160" t="s">
        <v>95</v>
      </c>
      <c r="D14" s="137" t="s">
        <v>93</v>
      </c>
      <c r="E14" s="138"/>
      <c r="F14" s="139"/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0</v>
      </c>
    </row>
    <row r="18" spans="2:6" ht="12.75">
      <c r="B18" s="70" t="s">
        <v>67</v>
      </c>
      <c r="C18" s="162" t="s">
        <v>99</v>
      </c>
      <c r="D18" s="144"/>
      <c r="E18" s="312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/>
    </row>
    <row r="21" spans="2:6" ht="12.75">
      <c r="B21" s="71"/>
      <c r="C21" s="160" t="s">
        <v>106</v>
      </c>
      <c r="D21" s="137" t="s">
        <v>102</v>
      </c>
      <c r="E21" s="138"/>
      <c r="F21" s="139"/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69</v>
      </c>
      <c r="C25" s="162" t="s">
        <v>109</v>
      </c>
      <c r="D25" s="144"/>
      <c r="E25" s="312"/>
      <c r="F25" s="232"/>
    </row>
    <row r="26" spans="2:6" ht="12.75">
      <c r="B26" s="71"/>
      <c r="C26" s="160" t="s">
        <v>110</v>
      </c>
      <c r="D26" s="137" t="s">
        <v>70</v>
      </c>
      <c r="E26" s="138"/>
      <c r="F26" s="139"/>
    </row>
    <row r="27" spans="2:6" ht="12.75">
      <c r="B27" s="71"/>
      <c r="C27" s="160" t="s">
        <v>114</v>
      </c>
      <c r="D27" s="137" t="s">
        <v>71</v>
      </c>
      <c r="E27" s="138"/>
      <c r="F27" s="139"/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>
        <v>0</v>
      </c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0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Ralfs Drēska/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CONCATENATE(Nosaukumi!B28,"/")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CONCATENATE(Nosaukumi!B31,"; ",Nosaukumi!C31)</f>
        <v>Marina Baranovska; 7028425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G27"/>
  <sheetViews>
    <sheetView workbookViewId="0" topLeftCell="A9">
      <selection activeCell="F19" sqref="F19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 t="str">
        <f>Nosaukumi!B27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"Baltikums Asset Management"</v>
      </c>
      <c r="C4" s="17"/>
      <c r="D4" s="17"/>
      <c r="G4" s="21"/>
    </row>
    <row r="5" spans="1:7" ht="24.75" customHeight="1">
      <c r="A5" s="10" t="str">
        <f>CONCATENATE(Parametri!A16,": ",Nosaukumi!B3)</f>
        <v>Adrese: Mazā Pils 13, Rīga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000340801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592" t="s">
        <v>11</v>
      </c>
      <c r="C10" s="599"/>
      <c r="D10" s="65" t="s">
        <v>12</v>
      </c>
      <c r="E10" s="65" t="s">
        <v>65</v>
      </c>
      <c r="F10" s="66" t="str">
        <f>CONCATENATE("Atlikumi ",Parametri!A15)</f>
        <v>Atlikumi 2004. gada 31.03.</v>
      </c>
    </row>
    <row r="11" spans="2:6" ht="13.5" thickBot="1">
      <c r="B11" s="594" t="s">
        <v>13</v>
      </c>
      <c r="C11" s="599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21"/>
      <c r="F12" s="178">
        <f>'Aktivi_Saistibas(003)'!E31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'Ien.,Izd.(003)'!F35</f>
        <v>0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/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/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0</v>
      </c>
    </row>
    <row r="17" spans="2:6" ht="12.75">
      <c r="B17" s="68" t="s">
        <v>122</v>
      </c>
      <c r="C17" s="163" t="s">
        <v>132</v>
      </c>
      <c r="D17" s="69" t="s">
        <v>122</v>
      </c>
      <c r="E17" s="431">
        <f>E12+E16</f>
        <v>0</v>
      </c>
      <c r="F17" s="432">
        <f>F12+F16</f>
        <v>0</v>
      </c>
    </row>
    <row r="18" spans="2:6" ht="12.75">
      <c r="B18" s="68" t="s">
        <v>133</v>
      </c>
      <c r="C18" s="163" t="s">
        <v>134</v>
      </c>
      <c r="D18" s="69" t="s">
        <v>133</v>
      </c>
      <c r="E18" s="433"/>
      <c r="F18" s="434">
        <v>0</v>
      </c>
    </row>
    <row r="19" spans="2:6" ht="12.75">
      <c r="B19" s="68" t="s">
        <v>135</v>
      </c>
      <c r="C19" s="163" t="s">
        <v>136</v>
      </c>
      <c r="D19" s="69" t="s">
        <v>135</v>
      </c>
      <c r="E19" s="433"/>
      <c r="F19" s="434"/>
    </row>
    <row r="20" spans="2:6" ht="25.5" customHeight="1">
      <c r="B20" s="176" t="s">
        <v>137</v>
      </c>
      <c r="C20" s="163" t="s">
        <v>138</v>
      </c>
      <c r="D20" s="150" t="s">
        <v>137</v>
      </c>
      <c r="E20" s="431">
        <f>IF(E18=0,0,E12/E18)</f>
        <v>0</v>
      </c>
      <c r="F20" s="432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35">
        <f>IF(E19=0,0,E17/E19)</f>
        <v>0</v>
      </c>
      <c r="F21" s="436">
        <f>IF(F19=0,0,F17/F19)</f>
        <v>0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Ralfs Drēska/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CONCATENATE(Nosaukumi!B28,"/")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CONCATENATE(Nosaukumi!B32,"; ",Nosaukumi!C32)</f>
        <v>Marina Baranovska; 7028425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I104"/>
  <sheetViews>
    <sheetView workbookViewId="0" topLeftCell="A10">
      <selection activeCell="A1" sqref="A1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 t="str">
        <f>Nosaukumi!B27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"Baltikums Asset Management"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Mazā Pils 13, Rīga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000340801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31.03.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592" t="s">
        <v>11</v>
      </c>
      <c r="C11" s="599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594" t="s">
        <v>13</v>
      </c>
      <c r="C12" s="600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151</v>
      </c>
      <c r="D16" s="213"/>
      <c r="E16" s="214"/>
      <c r="F16" s="215"/>
      <c r="G16" s="215"/>
      <c r="H16" s="233">
        <f>IF(G16=0,0,G16/'Aktivi_Saistibas(003)'!$F$19*100)</f>
        <v>0</v>
      </c>
      <c r="I16" s="31"/>
    </row>
    <row r="17" spans="2:9" ht="15">
      <c r="B17" s="211"/>
      <c r="C17" s="212" t="s">
        <v>152</v>
      </c>
      <c r="D17" s="213"/>
      <c r="E17" s="214"/>
      <c r="F17" s="215"/>
      <c r="G17" s="215"/>
      <c r="H17" s="233">
        <f>IF(G17=0,0,G17/'Aktivi_Saistibas(003)'!$F$19*100)</f>
        <v>0</v>
      </c>
      <c r="I17" s="53"/>
    </row>
    <row r="18" spans="2:9" ht="15">
      <c r="B18" s="211"/>
      <c r="C18" s="212" t="s">
        <v>153</v>
      </c>
      <c r="D18" s="213"/>
      <c r="E18" s="214"/>
      <c r="F18" s="215"/>
      <c r="G18" s="215"/>
      <c r="H18" s="233">
        <f>IF(G18=0,0,G18/'Aktivi_Saistibas(003)'!$F$19*100)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IF(G19=0,0,G19/'Aktivi_Saistibas(003)'!$F$19*100)</f>
        <v>0</v>
      </c>
      <c r="I19" s="53"/>
    </row>
    <row r="20" spans="2:9" ht="15">
      <c r="B20" s="211"/>
      <c r="C20" s="212" t="s">
        <v>154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IF(G20=0,0,G20/'Aktivi_Saistibas(003)'!$F$19*100)</f>
        <v>0</v>
      </c>
      <c r="I20" s="53"/>
    </row>
    <row r="21" spans="2:9" ht="25.5">
      <c r="B21" s="200">
        <v>11120</v>
      </c>
      <c r="C21" s="221" t="s">
        <v>155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156</v>
      </c>
      <c r="D22" s="208"/>
      <c r="E22" s="215"/>
      <c r="F22" s="215"/>
      <c r="G22" s="215"/>
      <c r="H22" s="236">
        <f>IF(G22=0,0,G22/'Aktivi_Saistibas(003)'!$F$19*100)</f>
        <v>0</v>
      </c>
      <c r="I22" s="31"/>
    </row>
    <row r="23" spans="2:9" ht="15">
      <c r="B23" s="211"/>
      <c r="C23" s="222" t="s">
        <v>157</v>
      </c>
      <c r="D23" s="208"/>
      <c r="E23" s="215"/>
      <c r="F23" s="215"/>
      <c r="G23" s="215"/>
      <c r="H23" s="236">
        <f>IF(G23=0,0,G23/'Aktivi_Saistibas(003)'!$F$19*100)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IF(G24=0,0,G24/'Aktivi_Saistibas(003)'!$F$19*100)</f>
        <v>0</v>
      </c>
      <c r="I24" s="53"/>
    </row>
    <row r="25" spans="2:9" ht="15">
      <c r="B25" s="211"/>
      <c r="C25" s="222" t="s">
        <v>154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IF(G25=0,0,G25/'Aktivi_Saistibas(003)'!$F$19*100)</f>
        <v>0</v>
      </c>
      <c r="I25" s="31"/>
    </row>
    <row r="26" spans="2:9" ht="15">
      <c r="B26" s="200">
        <v>11130</v>
      </c>
      <c r="C26" s="221" t="s">
        <v>158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159</v>
      </c>
      <c r="D27" s="208"/>
      <c r="E27" s="215"/>
      <c r="F27" s="215"/>
      <c r="G27" s="215"/>
      <c r="H27" s="236">
        <f>IF(G27=0,0,G27/'Aktivi_Saistibas(003)'!$F$19*100)</f>
        <v>0</v>
      </c>
      <c r="I27" s="53"/>
    </row>
    <row r="28" spans="2:9" ht="15">
      <c r="B28" s="211"/>
      <c r="C28" s="222" t="s">
        <v>160</v>
      </c>
      <c r="D28" s="208"/>
      <c r="E28" s="215"/>
      <c r="F28" s="215"/>
      <c r="G28" s="215"/>
      <c r="H28" s="236">
        <f>IF(G28=0,0,G28/'Aktivi_Saistibas(003)'!$F$19*100)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IF(G29=0,0,G29/'Aktivi_Saistibas(003)'!$F$19*100)</f>
        <v>0</v>
      </c>
      <c r="I29" s="53"/>
    </row>
    <row r="30" spans="2:9" ht="15">
      <c r="B30" s="211"/>
      <c r="C30" s="222" t="s">
        <v>154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IF(G30=0,0,G30/'Aktivi_Saistibas(003)'!$F$19*100)</f>
        <v>0</v>
      </c>
      <c r="I30" s="53"/>
    </row>
    <row r="31" spans="2:9" ht="15">
      <c r="B31" s="166"/>
      <c r="C31" s="161" t="s">
        <v>161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IF(G31=0,0,G31/'Aktivi_Saistibas(003)'!$F$19*100)</f>
        <v>0</v>
      </c>
      <c r="I31" s="53"/>
    </row>
    <row r="32" spans="2:9" ht="25.5">
      <c r="B32" s="230">
        <v>11200</v>
      </c>
      <c r="C32" s="231" t="s">
        <v>162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163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156</v>
      </c>
      <c r="D34" s="208"/>
      <c r="E34" s="215"/>
      <c r="F34" s="215"/>
      <c r="G34" s="215"/>
      <c r="H34" s="236">
        <f>IF(G34=0,0,G34/'Aktivi_Saistibas(003)'!$F$19*100)</f>
        <v>0</v>
      </c>
      <c r="I34" s="53"/>
    </row>
    <row r="35" spans="2:9" ht="15">
      <c r="B35" s="211"/>
      <c r="C35" s="212" t="s">
        <v>157</v>
      </c>
      <c r="D35" s="208"/>
      <c r="E35" s="215"/>
      <c r="F35" s="215"/>
      <c r="G35" s="215"/>
      <c r="H35" s="236">
        <f>IF(G35=0,0,G35/'Aktivi_Saistibas(003)'!$F$19*100)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IF(G36=0,0,G36/'Aktivi_Saistibas(003)'!$F$19*100)</f>
        <v>0</v>
      </c>
      <c r="I36" s="53"/>
    </row>
    <row r="37" spans="2:9" ht="15">
      <c r="B37" s="211"/>
      <c r="C37" s="212" t="s">
        <v>154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IF(G37=0,0,G37/'Aktivi_Saistibas(003)'!$F$19*100)</f>
        <v>0</v>
      </c>
      <c r="I37" s="53"/>
    </row>
    <row r="38" spans="2:9" ht="25.5">
      <c r="B38" s="200">
        <v>11220</v>
      </c>
      <c r="C38" s="207" t="s">
        <v>164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159</v>
      </c>
      <c r="D39" s="208"/>
      <c r="E39" s="215"/>
      <c r="F39" s="215"/>
      <c r="G39" s="215"/>
      <c r="H39" s="236">
        <f>IF(G39=0,0,G39/'Aktivi_Saistibas(003)'!$F$19*100)</f>
        <v>0</v>
      </c>
      <c r="I39" s="53"/>
    </row>
    <row r="40" spans="2:9" ht="15">
      <c r="B40" s="211"/>
      <c r="C40" s="222" t="s">
        <v>160</v>
      </c>
      <c r="D40" s="208"/>
      <c r="E40" s="215"/>
      <c r="F40" s="215"/>
      <c r="G40" s="215"/>
      <c r="H40" s="236">
        <f>IF(G40=0,0,G40/'Aktivi_Saistibas(003)'!$F$19*100)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IF(G41=0,0,G41/'Aktivi_Saistibas(003)'!$F$19*100)</f>
        <v>0</v>
      </c>
      <c r="I41" s="53"/>
    </row>
    <row r="42" spans="2:9" ht="15">
      <c r="B42" s="211"/>
      <c r="C42" s="212" t="s">
        <v>154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IF(G42=0,0,G42/'Aktivi_Saistibas(003)'!$F$19*100)</f>
        <v>0</v>
      </c>
      <c r="I42" s="53"/>
    </row>
    <row r="43" spans="2:9" ht="15.75" thickBot="1">
      <c r="B43" s="185"/>
      <c r="C43" s="251" t="s">
        <v>165</v>
      </c>
      <c r="D43" s="81">
        <v>11200</v>
      </c>
      <c r="E43" s="252">
        <f>E37+E42</f>
        <v>0</v>
      </c>
      <c r="F43" s="252">
        <f>F37+F42</f>
        <v>0</v>
      </c>
      <c r="G43" s="252">
        <f>G37+G42</f>
        <v>0</v>
      </c>
      <c r="H43" s="253">
        <f>IF(G43=0,0,G43/'Aktivi_Saistibas(003)'!$F$19*100)</f>
        <v>0</v>
      </c>
      <c r="I43" s="53"/>
    </row>
    <row r="44" spans="2:9" ht="15.75" thickBot="1">
      <c r="B44" s="415"/>
      <c r="C44" s="416"/>
      <c r="D44" s="417"/>
      <c r="E44" s="418"/>
      <c r="F44" s="418"/>
      <c r="G44" s="418"/>
      <c r="H44" s="419"/>
      <c r="I44" s="53"/>
    </row>
    <row r="45" spans="2:9" ht="15.75" thickBot="1">
      <c r="B45" s="594" t="s">
        <v>13</v>
      </c>
      <c r="C45" s="600"/>
      <c r="D45" s="67" t="s">
        <v>64</v>
      </c>
      <c r="E45" s="240" t="s">
        <v>63</v>
      </c>
      <c r="F45" s="67" t="s">
        <v>66</v>
      </c>
      <c r="G45" s="67" t="s">
        <v>166</v>
      </c>
      <c r="H45" s="187" t="s">
        <v>167</v>
      </c>
      <c r="I45" s="53"/>
    </row>
    <row r="46" spans="2:9" ht="25.5">
      <c r="B46" s="193">
        <v>11300</v>
      </c>
      <c r="C46" s="241" t="s">
        <v>168</v>
      </c>
      <c r="D46" s="244"/>
      <c r="E46" s="242"/>
      <c r="F46" s="242"/>
      <c r="G46" s="242"/>
      <c r="H46" s="245"/>
      <c r="I46" s="53"/>
    </row>
    <row r="47" spans="2:9" ht="15">
      <c r="B47" s="211"/>
      <c r="C47" s="212" t="s">
        <v>169</v>
      </c>
      <c r="D47" s="208"/>
      <c r="E47" s="215"/>
      <c r="F47" s="215"/>
      <c r="G47" s="215"/>
      <c r="H47" s="236">
        <f>IF(G47=0,0,G47/'Aktivi_Saistibas(003)'!$F$19*100)</f>
        <v>0</v>
      </c>
      <c r="I47" s="53"/>
    </row>
    <row r="48" spans="2:9" ht="15">
      <c r="B48" s="211"/>
      <c r="C48" s="212" t="s">
        <v>170</v>
      </c>
      <c r="D48" s="208"/>
      <c r="E48" s="215"/>
      <c r="F48" s="215"/>
      <c r="G48" s="215"/>
      <c r="H48" s="236">
        <f>IF(G48=0,0,G48/'Aktivi_Saistibas(003)'!$F$19*100)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IF(G49=0,0,G49/'Aktivi_Saistibas(003)'!$F$19*100)</f>
        <v>0</v>
      </c>
      <c r="I49" s="53"/>
    </row>
    <row r="50" spans="2:9" ht="15">
      <c r="B50" s="166"/>
      <c r="C50" s="243" t="s">
        <v>154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IF(G50=0,0,G50/'Aktivi_Saistibas(003)'!$F$19*100)</f>
        <v>0</v>
      </c>
      <c r="I50" s="53"/>
    </row>
    <row r="51" spans="2:9" ht="15">
      <c r="B51" s="230">
        <v>11400</v>
      </c>
      <c r="C51" s="231" t="s">
        <v>81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171</v>
      </c>
      <c r="D52" s="208"/>
      <c r="E52" s="215"/>
      <c r="F52" s="215"/>
      <c r="G52" s="215"/>
      <c r="H52" s="236">
        <f>IF(G52=0,0,G52/'Aktivi_Saistibas(003)'!$F$19*100)</f>
        <v>0</v>
      </c>
      <c r="I52" s="53"/>
    </row>
    <row r="53" spans="2:9" ht="15">
      <c r="B53" s="211"/>
      <c r="C53" s="212" t="s">
        <v>172</v>
      </c>
      <c r="D53" s="208"/>
      <c r="E53" s="215"/>
      <c r="F53" s="215"/>
      <c r="G53" s="215"/>
      <c r="H53" s="236">
        <f>IF(G53=0,0,G53/'Aktivi_Saistibas(003)'!$F$19*100)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IF(G54=0,0,G54/'Aktivi_Saistibas(003)'!$F$19*100)</f>
        <v>0</v>
      </c>
      <c r="I54" s="53"/>
    </row>
    <row r="55" spans="2:9" ht="15">
      <c r="B55" s="166"/>
      <c r="C55" s="243" t="s">
        <v>154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IF(G55=0,0,G55/'Aktivi_Saistibas(003)'!$F$19*100)</f>
        <v>0</v>
      </c>
      <c r="I55" s="53"/>
    </row>
    <row r="56" spans="2:9" ht="38.25">
      <c r="B56" s="225"/>
      <c r="C56" s="249" t="s">
        <v>174</v>
      </c>
      <c r="D56" s="78">
        <v>11000</v>
      </c>
      <c r="E56" s="246">
        <f>E31+E43+E50+E55</f>
        <v>0</v>
      </c>
      <c r="F56" s="246">
        <f>F31+F43+F50+F55</f>
        <v>0</v>
      </c>
      <c r="G56" s="246">
        <f>G31+G43+G50+G55</f>
        <v>0</v>
      </c>
      <c r="H56" s="247">
        <f>IF(G56=0,0,G56/'Aktivi_Saistibas(003)'!$F$19*100)</f>
        <v>0</v>
      </c>
      <c r="I56" s="53"/>
    </row>
    <row r="57" spans="2:9" ht="15">
      <c r="B57" s="230">
        <v>12000</v>
      </c>
      <c r="C57" s="248" t="s">
        <v>173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149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155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156</v>
      </c>
      <c r="D60" s="208"/>
      <c r="E60" s="215"/>
      <c r="F60" s="215"/>
      <c r="G60" s="215"/>
      <c r="H60" s="236">
        <f>IF(G60=0,0,G60/'Aktivi_Saistibas(003)'!$F$19*100)</f>
        <v>0</v>
      </c>
      <c r="I60" s="53"/>
    </row>
    <row r="61" spans="2:9" ht="15">
      <c r="B61" s="211"/>
      <c r="C61" s="212" t="s">
        <v>157</v>
      </c>
      <c r="D61" s="208"/>
      <c r="E61" s="215"/>
      <c r="F61" s="215"/>
      <c r="G61" s="215"/>
      <c r="H61" s="236">
        <f>IF(G61=0,0,G61/'Aktivi_Saistibas(003)'!$F$19*100)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IF(G62=0,0,G62/'Aktivi_Saistibas(003)'!$F$19*100)</f>
        <v>0</v>
      </c>
      <c r="I62" s="53"/>
    </row>
    <row r="63" spans="2:9" ht="15">
      <c r="B63" s="211"/>
      <c r="C63" s="212" t="s">
        <v>154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IF(G63=0,0,G63/'Aktivi_Saistibas(003)'!$F$19*100)</f>
        <v>0</v>
      </c>
      <c r="I63" s="53"/>
    </row>
    <row r="64" spans="2:9" ht="15">
      <c r="B64" s="200">
        <v>12120</v>
      </c>
      <c r="C64" s="207" t="s">
        <v>184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159</v>
      </c>
      <c r="D65" s="208"/>
      <c r="E65" s="215"/>
      <c r="F65" s="215"/>
      <c r="G65" s="215"/>
      <c r="H65" s="236">
        <f>IF(G65=0,0,G65/'Aktivi_Saistibas(003)'!$F$19*100)</f>
        <v>0</v>
      </c>
      <c r="I65" s="53"/>
    </row>
    <row r="66" spans="2:9" ht="15">
      <c r="B66" s="211"/>
      <c r="C66" s="212" t="s">
        <v>160</v>
      </c>
      <c r="D66" s="208"/>
      <c r="E66" s="215"/>
      <c r="F66" s="215"/>
      <c r="G66" s="215"/>
      <c r="H66" s="236">
        <f>IF(G66=0,0,G66/'Aktivi_Saistibas(003)'!$F$19*100)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IF(G67=0,0,G67/'Aktivi_Saistibas(003)'!$F$19*100)</f>
        <v>0</v>
      </c>
      <c r="I67" s="53"/>
    </row>
    <row r="68" spans="2:9" ht="15">
      <c r="B68" s="211"/>
      <c r="C68" s="212" t="s">
        <v>154</v>
      </c>
      <c r="D68" s="250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IF(G68=0,0,G68/'Aktivi_Saistibas(003)'!$F$19*100)</f>
        <v>0</v>
      </c>
      <c r="I68" s="53"/>
    </row>
    <row r="69" spans="2:9" ht="15">
      <c r="B69" s="166"/>
      <c r="C69" s="190" t="s">
        <v>175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IF(G69=0,0,G69/'Aktivi_Saistibas(003)'!$F$19*100)</f>
        <v>0</v>
      </c>
      <c r="I69" s="53"/>
    </row>
    <row r="70" spans="2:9" ht="25.5">
      <c r="B70" s="230">
        <v>12200</v>
      </c>
      <c r="C70" s="231" t="s">
        <v>162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163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156</v>
      </c>
      <c r="D72" s="208"/>
      <c r="E72" s="215"/>
      <c r="F72" s="215"/>
      <c r="G72" s="215"/>
      <c r="H72" s="236">
        <f>IF(G72=0,0,G72/'Aktivi_Saistibas(003)'!$F$19*100)</f>
        <v>0</v>
      </c>
      <c r="I72" s="53"/>
    </row>
    <row r="73" spans="2:9" ht="15">
      <c r="B73" s="211"/>
      <c r="C73" s="212" t="s">
        <v>157</v>
      </c>
      <c r="D73" s="208"/>
      <c r="E73" s="215"/>
      <c r="F73" s="215"/>
      <c r="G73" s="215"/>
      <c r="H73" s="236">
        <f>IF(G73=0,0,G73/'Aktivi_Saistibas(003)'!$F$19*100)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IF(G74=0,0,G74/'Aktivi_Saistibas(003)'!$F$19*100)</f>
        <v>0</v>
      </c>
      <c r="I74" s="53"/>
    </row>
    <row r="75" spans="2:9" ht="15">
      <c r="B75" s="211"/>
      <c r="C75" s="212" t="s">
        <v>154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IF(G75=0,0,G75/'Aktivi_Saistibas(003)'!$F$19*100)</f>
        <v>0</v>
      </c>
      <c r="I75" s="53"/>
    </row>
    <row r="76" spans="2:9" ht="25.5">
      <c r="B76" s="200">
        <v>12220</v>
      </c>
      <c r="C76" s="207" t="s">
        <v>164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159</v>
      </c>
      <c r="D77" s="208"/>
      <c r="E77" s="215"/>
      <c r="F77" s="215"/>
      <c r="G77" s="215"/>
      <c r="H77" s="236">
        <f>IF(G77=0,0,G77/'Aktivi_Saistibas(003)'!$F$19*100)</f>
        <v>0</v>
      </c>
      <c r="I77" s="53"/>
    </row>
    <row r="78" spans="2:9" ht="15">
      <c r="B78" s="211"/>
      <c r="C78" s="212" t="s">
        <v>160</v>
      </c>
      <c r="D78" s="208"/>
      <c r="E78" s="215"/>
      <c r="F78" s="215"/>
      <c r="G78" s="215"/>
      <c r="H78" s="236">
        <f>IF(G78=0,0,G78/'Aktivi_Saistibas(003)'!$F$19*100)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IF(G79=0,0,G79/'Aktivi_Saistibas(003)'!$F$19*100)</f>
        <v>0</v>
      </c>
      <c r="I79" s="53"/>
    </row>
    <row r="80" spans="2:9" ht="15">
      <c r="B80" s="211"/>
      <c r="C80" s="212" t="s">
        <v>154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IF(G80=0,0,G80/'Aktivi_Saistibas(003)'!$F$19*100)</f>
        <v>0</v>
      </c>
      <c r="I80" s="53"/>
    </row>
    <row r="81" spans="2:9" ht="15">
      <c r="B81" s="166"/>
      <c r="C81" s="190" t="s">
        <v>176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IF(G81=0,0,G81/'Aktivi_Saistibas(003)'!$F$19*100)</f>
        <v>0</v>
      </c>
      <c r="I81" s="53"/>
    </row>
    <row r="82" spans="2:9" ht="25.5">
      <c r="B82" s="200">
        <v>12300</v>
      </c>
      <c r="C82" s="201" t="s">
        <v>168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169</v>
      </c>
      <c r="D83" s="208"/>
      <c r="E83" s="215"/>
      <c r="F83" s="215"/>
      <c r="G83" s="215"/>
      <c r="H83" s="236">
        <f>IF(G83=0,0,G83/'Aktivi_Saistibas(003)'!$F$19*100)</f>
        <v>0</v>
      </c>
      <c r="I83" s="53"/>
    </row>
    <row r="84" spans="2:9" ht="15">
      <c r="B84" s="211"/>
      <c r="C84" s="212" t="s">
        <v>170</v>
      </c>
      <c r="D84" s="208"/>
      <c r="E84" s="215"/>
      <c r="F84" s="215"/>
      <c r="G84" s="215"/>
      <c r="H84" s="236">
        <f>IF(G84=0,0,G84/'Aktivi_Saistibas(003)'!$F$19*100)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IF(G85=0,0,G85/'Aktivi_Saistibas(003)'!$F$19*100)</f>
        <v>0</v>
      </c>
      <c r="I85" s="53"/>
    </row>
    <row r="86" spans="2:9" ht="15">
      <c r="B86" s="166"/>
      <c r="C86" s="243" t="s">
        <v>154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IF(G86=0,0,G86/'Aktivi_Saistibas(003)'!$F$19*100)</f>
        <v>0</v>
      </c>
      <c r="I86" s="53"/>
    </row>
    <row r="87" spans="2:9" ht="15">
      <c r="B87" s="200">
        <v>12400</v>
      </c>
      <c r="C87" s="201" t="s">
        <v>81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171</v>
      </c>
      <c r="D88" s="208"/>
      <c r="E88" s="215"/>
      <c r="F88" s="215"/>
      <c r="G88" s="215"/>
      <c r="H88" s="236">
        <f>IF(G88=0,0,G88/'Aktivi_Saistibas(003)'!$F$19*100)</f>
        <v>0</v>
      </c>
      <c r="I88" s="53"/>
    </row>
    <row r="89" spans="2:9" ht="15">
      <c r="B89" s="211"/>
      <c r="C89" s="212" t="s">
        <v>172</v>
      </c>
      <c r="D89" s="208"/>
      <c r="E89" s="215"/>
      <c r="F89" s="215"/>
      <c r="G89" s="215"/>
      <c r="H89" s="236">
        <f>IF(G89=0,0,G89/'Aktivi_Saistibas(003)'!$F$19*100)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IF(G90=0,0,G90/'Aktivi_Saistibas(003)'!$F$19*100)</f>
        <v>0</v>
      </c>
      <c r="I90" s="53"/>
    </row>
    <row r="91" spans="2:9" ht="15.75" thickBot="1">
      <c r="B91" s="185"/>
      <c r="C91" s="254" t="s">
        <v>154</v>
      </c>
      <c r="D91" s="81">
        <v>12400</v>
      </c>
      <c r="E91" s="252">
        <f>SUM(E88:E90)</f>
        <v>0</v>
      </c>
      <c r="F91" s="252">
        <f>SUM(F88:F90)</f>
        <v>0</v>
      </c>
      <c r="G91" s="252">
        <f>SUM(G88:G90)</f>
        <v>0</v>
      </c>
      <c r="H91" s="253">
        <f>IF(G91=0,0,G91/'Aktivi_Saistibas(003)'!$F$19*100)</f>
        <v>0</v>
      </c>
      <c r="I91" s="53"/>
    </row>
    <row r="92" spans="2:9" ht="15.75" thickBot="1">
      <c r="B92" s="412"/>
      <c r="C92" s="254"/>
      <c r="D92" s="412"/>
      <c r="E92" s="413"/>
      <c r="F92" s="413"/>
      <c r="G92" s="413"/>
      <c r="H92" s="414"/>
      <c r="I92" s="53"/>
    </row>
    <row r="93" spans="2:9" ht="15.75" thickBot="1">
      <c r="B93" s="594" t="s">
        <v>13</v>
      </c>
      <c r="C93" s="600"/>
      <c r="D93" s="67" t="s">
        <v>64</v>
      </c>
      <c r="E93" s="240" t="s">
        <v>63</v>
      </c>
      <c r="F93" s="67" t="s">
        <v>66</v>
      </c>
      <c r="G93" s="67" t="s">
        <v>166</v>
      </c>
      <c r="H93" s="187" t="s">
        <v>167</v>
      </c>
      <c r="I93" s="53"/>
    </row>
    <row r="94" spans="2:9" ht="25.5">
      <c r="B94" s="82"/>
      <c r="C94" s="255" t="s">
        <v>177</v>
      </c>
      <c r="D94" s="77">
        <v>12000</v>
      </c>
      <c r="E94" s="258">
        <f>E69+E81+E86+E91</f>
        <v>0</v>
      </c>
      <c r="F94" s="258">
        <f>F69+F81+F86+F91</f>
        <v>0</v>
      </c>
      <c r="G94" s="258">
        <f>G69+G81+G86+G91</f>
        <v>0</v>
      </c>
      <c r="H94" s="259">
        <f>IF(G94=0,0,G94/'Aktivi_Saistibas(003)'!$F$19*100)</f>
        <v>0</v>
      </c>
      <c r="I94" s="53"/>
    </row>
    <row r="95" spans="2:9" ht="15">
      <c r="B95" s="230">
        <v>13000</v>
      </c>
      <c r="C95" s="231" t="s">
        <v>178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179</v>
      </c>
      <c r="D96" s="208"/>
      <c r="E96" s="215"/>
      <c r="F96" s="215"/>
      <c r="G96" s="215"/>
      <c r="H96" s="236">
        <f>IF(G96=0,0,G96/'Aktivi_Saistibas(003)'!$F$19*100)</f>
        <v>0</v>
      </c>
      <c r="I96" s="53"/>
    </row>
    <row r="97" spans="2:9" ht="15">
      <c r="B97" s="211"/>
      <c r="C97" s="212" t="s">
        <v>180</v>
      </c>
      <c r="D97" s="208"/>
      <c r="E97" s="215"/>
      <c r="F97" s="215"/>
      <c r="G97" s="215"/>
      <c r="H97" s="236">
        <f>IF(G97=0,0,G97/'Aktivi_Saistibas(003)'!$F$19*100)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IF(G98=0,0,G98/'Aktivi_Saistibas(003)'!$F$19*100)</f>
        <v>0</v>
      </c>
      <c r="I98" s="53"/>
    </row>
    <row r="99" spans="2:9" ht="15">
      <c r="B99" s="166"/>
      <c r="C99" s="243" t="s">
        <v>154</v>
      </c>
      <c r="D99" s="80">
        <v>13000</v>
      </c>
      <c r="E99" s="260">
        <f>SUM(E96:E98)</f>
        <v>0</v>
      </c>
      <c r="F99" s="260">
        <f>SUM(F96:F98)</f>
        <v>0</v>
      </c>
      <c r="G99" s="260">
        <f>SUM(G96:G98)</f>
        <v>0</v>
      </c>
      <c r="H99" s="261">
        <f>IF(G99=0,0,G99/'Aktivi_Saistibas(003)'!$F$19*100)</f>
        <v>0</v>
      </c>
      <c r="I99" s="53"/>
    </row>
    <row r="100" spans="2:9" ht="26.25" thickBot="1">
      <c r="B100" s="184"/>
      <c r="C100" s="256" t="s">
        <v>181</v>
      </c>
      <c r="D100" s="79">
        <v>10000</v>
      </c>
      <c r="E100" s="262">
        <f>E56+E94+E99</f>
        <v>0</v>
      </c>
      <c r="F100" s="262">
        <f>F56+F94+F99</f>
        <v>0</v>
      </c>
      <c r="G100" s="262">
        <f>G56+G94+G99</f>
        <v>0</v>
      </c>
      <c r="H100" s="263">
        <f>IF(G100=0,0,G100/'Aktivi_Saistibas(003)'!$F$19*100)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6" r:id="rId1"/>
  <rowBreaks count="2" manualBreakCount="2">
    <brk id="43" max="8" man="1"/>
    <brk id="91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J1" sqref="J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57"/>
    </row>
    <row r="2" spans="1:9" ht="90" thickBot="1">
      <c r="A2" s="1"/>
      <c r="B2" s="592" t="s">
        <v>11</v>
      </c>
      <c r="C2" s="593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594" t="s">
        <v>13</v>
      </c>
      <c r="C3" s="601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30" customHeight="1">
      <c r="A4" s="1"/>
      <c r="B4" s="193">
        <v>21000</v>
      </c>
      <c r="C4" s="194" t="s">
        <v>185</v>
      </c>
      <c r="D4" s="195"/>
      <c r="E4" s="244"/>
      <c r="F4" s="242"/>
      <c r="G4" s="242"/>
      <c r="H4" s="242"/>
      <c r="I4" s="245"/>
    </row>
    <row r="5" spans="1:9" ht="38.2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186</v>
      </c>
      <c r="D7" s="213"/>
      <c r="E7" s="266"/>
      <c r="F7" s="215"/>
      <c r="G7" s="215"/>
      <c r="H7" s="215"/>
      <c r="I7" s="236">
        <f>IF(H7=0,0,H7/'Aktivi_Saistibas(003)'!$F$19*100)</f>
        <v>0</v>
      </c>
    </row>
    <row r="8" spans="1:9" ht="12.75">
      <c r="A8" s="1"/>
      <c r="B8" s="211"/>
      <c r="C8" s="212" t="s">
        <v>152</v>
      </c>
      <c r="D8" s="213"/>
      <c r="E8" s="266"/>
      <c r="F8" s="215"/>
      <c r="G8" s="215"/>
      <c r="H8" s="215"/>
      <c r="I8" s="236">
        <f>IF(H8=0,0,H8/'Aktivi_Saistibas(003)'!$F$19*100)</f>
        <v>0</v>
      </c>
    </row>
    <row r="9" spans="1:9" ht="12.75">
      <c r="A9" s="1"/>
      <c r="B9" s="211"/>
      <c r="C9" s="212" t="s">
        <v>153</v>
      </c>
      <c r="D9" s="213"/>
      <c r="E9" s="266"/>
      <c r="F9" s="215"/>
      <c r="G9" s="215"/>
      <c r="H9" s="215"/>
      <c r="I9" s="236">
        <f>IF(H9=0,0,H9/'Aktivi_Saistibas(003)'!$F$19*100)</f>
        <v>0</v>
      </c>
    </row>
    <row r="10" spans="1:9" ht="12.75">
      <c r="A10" s="1"/>
      <c r="B10" s="211"/>
      <c r="C10" s="216" t="s">
        <v>20</v>
      </c>
      <c r="D10" s="213"/>
      <c r="E10" s="266"/>
      <c r="F10" s="215"/>
      <c r="G10" s="215"/>
      <c r="H10" s="215"/>
      <c r="I10" s="236">
        <f>IF(H10=0,0,H10/'Aktivi_Saistibas(003)'!$F$19*100)</f>
        <v>0</v>
      </c>
    </row>
    <row r="11" spans="1:9" ht="12.75">
      <c r="A11" s="1"/>
      <c r="B11" s="211"/>
      <c r="C11" s="212" t="s">
        <v>154</v>
      </c>
      <c r="D11" s="217">
        <v>21110</v>
      </c>
      <c r="E11" s="289"/>
      <c r="F11" s="265">
        <f>SUM(F7:F10)</f>
        <v>0</v>
      </c>
      <c r="G11" s="265">
        <f>SUM(G7:G10)</f>
        <v>0</v>
      </c>
      <c r="H11" s="265">
        <f>SUM(H7:H10)</f>
        <v>0</v>
      </c>
      <c r="I11" s="236">
        <f>IF(H11=0,0,H11/'Aktivi_Saistibas(003)'!$F$19*100)</f>
        <v>0</v>
      </c>
    </row>
    <row r="12" spans="1:9" ht="25.5">
      <c r="A12" s="1"/>
      <c r="B12" s="200">
        <v>21120</v>
      </c>
      <c r="C12" s="221" t="s">
        <v>155</v>
      </c>
      <c r="D12" s="219"/>
      <c r="E12" s="428"/>
      <c r="F12" s="210"/>
      <c r="G12" s="210"/>
      <c r="H12" s="210"/>
      <c r="I12" s="224"/>
    </row>
    <row r="13" spans="1:9" ht="12.75">
      <c r="A13" s="1"/>
      <c r="B13" s="211"/>
      <c r="C13" s="222" t="s">
        <v>156</v>
      </c>
      <c r="D13" s="208"/>
      <c r="E13" s="266"/>
      <c r="F13" s="215"/>
      <c r="G13" s="215"/>
      <c r="H13" s="215"/>
      <c r="I13" s="236">
        <f>IF(H13=0,0,H13/'Aktivi_Saistibas(003)'!$F$19*100)</f>
        <v>0</v>
      </c>
    </row>
    <row r="14" spans="1:9" ht="12.75">
      <c r="A14" s="1"/>
      <c r="B14" s="211"/>
      <c r="C14" s="222" t="s">
        <v>157</v>
      </c>
      <c r="D14" s="208"/>
      <c r="E14" s="266"/>
      <c r="F14" s="215"/>
      <c r="G14" s="215"/>
      <c r="H14" s="215"/>
      <c r="I14" s="236">
        <f>IF(H14=0,0,H14/'Aktivi_Saistibas(003)'!$F$19*100)</f>
        <v>0</v>
      </c>
    </row>
    <row r="15" spans="1:9" ht="12.75">
      <c r="A15" s="1"/>
      <c r="B15" s="211"/>
      <c r="C15" s="223" t="s">
        <v>20</v>
      </c>
      <c r="D15" s="208"/>
      <c r="E15" s="266"/>
      <c r="F15" s="215"/>
      <c r="G15" s="215"/>
      <c r="H15" s="215"/>
      <c r="I15" s="236">
        <f>IF(H15=0,0,H15/'Aktivi_Saistibas(003)'!$F$19*100)</f>
        <v>0</v>
      </c>
    </row>
    <row r="16" spans="1:9" ht="12.75">
      <c r="A16" s="1"/>
      <c r="B16" s="211"/>
      <c r="C16" s="222" t="s">
        <v>154</v>
      </c>
      <c r="D16" s="217">
        <v>21120</v>
      </c>
      <c r="E16" s="289"/>
      <c r="F16" s="265">
        <f>SUM(F13:F15)</f>
        <v>0</v>
      </c>
      <c r="G16" s="265">
        <f>SUM(G13:G15)</f>
        <v>0</v>
      </c>
      <c r="H16" s="265">
        <f>SUM(H13:H15)</f>
        <v>0</v>
      </c>
      <c r="I16" s="236">
        <f>IF(H16=0,0,H16/'Aktivi_Saistibas(003)'!$F$19*100)</f>
        <v>0</v>
      </c>
    </row>
    <row r="17" spans="1:9" ht="25.5">
      <c r="A17" s="1"/>
      <c r="B17" s="200">
        <v>21130</v>
      </c>
      <c r="C17" s="221" t="s">
        <v>158</v>
      </c>
      <c r="D17" s="208"/>
      <c r="E17" s="428"/>
      <c r="F17" s="210"/>
      <c r="G17" s="210"/>
      <c r="H17" s="210"/>
      <c r="I17" s="224"/>
    </row>
    <row r="18" spans="1:9" ht="12.75">
      <c r="A18" s="1"/>
      <c r="B18" s="211"/>
      <c r="C18" s="222" t="s">
        <v>159</v>
      </c>
      <c r="D18" s="208"/>
      <c r="E18" s="266"/>
      <c r="F18" s="215"/>
      <c r="G18" s="215"/>
      <c r="H18" s="215"/>
      <c r="I18" s="236">
        <f>IF(H18=0,0,H18/'Aktivi_Saistibas(003)'!$F$19*100)</f>
        <v>0</v>
      </c>
    </row>
    <row r="19" spans="1:9" ht="12.75">
      <c r="A19" s="1"/>
      <c r="B19" s="211"/>
      <c r="C19" s="222" t="s">
        <v>160</v>
      </c>
      <c r="D19" s="208"/>
      <c r="E19" s="266"/>
      <c r="F19" s="215"/>
      <c r="G19" s="215"/>
      <c r="H19" s="215"/>
      <c r="I19" s="236">
        <f>IF(H19=0,0,H19/'Aktivi_Saistibas(003)'!$F$19*100)</f>
        <v>0</v>
      </c>
    </row>
    <row r="20" spans="1:9" ht="12.75">
      <c r="A20" s="1"/>
      <c r="B20" s="211"/>
      <c r="C20" s="223" t="s">
        <v>20</v>
      </c>
      <c r="D20" s="208"/>
      <c r="E20" s="266"/>
      <c r="F20" s="215"/>
      <c r="G20" s="215"/>
      <c r="H20" s="215"/>
      <c r="I20" s="236">
        <f>IF(H20=0,0,H20/'Aktivi_Saistibas(003)'!$F$19*100)</f>
        <v>0</v>
      </c>
    </row>
    <row r="21" spans="1:9" ht="12.75">
      <c r="A21" s="1"/>
      <c r="B21" s="211"/>
      <c r="C21" s="222" t="s">
        <v>154</v>
      </c>
      <c r="D21" s="217">
        <v>21130</v>
      </c>
      <c r="E21" s="289"/>
      <c r="F21" s="265">
        <f>SUM(F18:F20)</f>
        <v>0</v>
      </c>
      <c r="G21" s="265">
        <f>SUM(G18:G20)</f>
        <v>0</v>
      </c>
      <c r="H21" s="265">
        <f>SUM(H18:H20)</f>
        <v>0</v>
      </c>
      <c r="I21" s="236">
        <f>IF(H21=0,0,H21/'Aktivi_Saistibas(003)'!$F$19*100)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290"/>
      <c r="F22" s="267">
        <f>F11+F16+F21</f>
        <v>0</v>
      </c>
      <c r="G22" s="267">
        <f>G11+G16+G21</f>
        <v>0</v>
      </c>
      <c r="H22" s="267">
        <f>H11+H16+H21</f>
        <v>0</v>
      </c>
      <c r="I22" s="239">
        <f>IF(H22=0,0,H22/'Aktivi_Saistibas(003)'!$F$19*100)</f>
        <v>0</v>
      </c>
    </row>
    <row r="23" spans="1:9" ht="24.75" customHeight="1">
      <c r="A23" s="1"/>
      <c r="B23" s="230">
        <v>21200</v>
      </c>
      <c r="C23" s="231" t="s">
        <v>162</v>
      </c>
      <c r="D23" s="238"/>
      <c r="E23" s="429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163</v>
      </c>
      <c r="D24" s="208"/>
      <c r="E24" s="428"/>
      <c r="F24" s="210"/>
      <c r="G24" s="210"/>
      <c r="H24" s="210"/>
      <c r="I24" s="224"/>
    </row>
    <row r="25" spans="1:9" ht="12.75">
      <c r="A25" s="1"/>
      <c r="B25" s="211"/>
      <c r="C25" s="212" t="s">
        <v>156</v>
      </c>
      <c r="D25" s="208"/>
      <c r="E25" s="266"/>
      <c r="F25" s="215"/>
      <c r="G25" s="215"/>
      <c r="H25" s="215"/>
      <c r="I25" s="236">
        <f>IF(H25=0,0,H25/'Aktivi_Saistibas(003)'!$F$19*100)</f>
        <v>0</v>
      </c>
    </row>
    <row r="26" spans="1:9" ht="12.75">
      <c r="A26" s="1"/>
      <c r="B26" s="211"/>
      <c r="C26" s="212" t="s">
        <v>157</v>
      </c>
      <c r="D26" s="208"/>
      <c r="E26" s="266"/>
      <c r="F26" s="215"/>
      <c r="G26" s="215"/>
      <c r="H26" s="215"/>
      <c r="I26" s="236">
        <f>IF(H26=0,0,H26/'Aktivi_Saistibas(003)'!$F$19*100)</f>
        <v>0</v>
      </c>
    </row>
    <row r="27" spans="1:9" ht="12.75">
      <c r="A27" s="1"/>
      <c r="B27" s="211"/>
      <c r="C27" s="216" t="s">
        <v>20</v>
      </c>
      <c r="D27" s="208"/>
      <c r="E27" s="266"/>
      <c r="F27" s="215"/>
      <c r="G27" s="215"/>
      <c r="H27" s="215"/>
      <c r="I27" s="236">
        <f>IF(H27=0,0,H27/'Aktivi_Saistibas(003)'!$F$19*100)</f>
        <v>0</v>
      </c>
    </row>
    <row r="28" spans="1:9" ht="12.75">
      <c r="A28" s="1"/>
      <c r="B28" s="211"/>
      <c r="C28" s="212" t="s">
        <v>154</v>
      </c>
      <c r="D28" s="217">
        <v>21210</v>
      </c>
      <c r="E28" s="289"/>
      <c r="F28" s="265">
        <f>SUM(F25:F27)</f>
        <v>0</v>
      </c>
      <c r="G28" s="265">
        <f>SUM(G25:G27)</f>
        <v>0</v>
      </c>
      <c r="H28" s="265">
        <f>SUM(H25:H27)</f>
        <v>0</v>
      </c>
      <c r="I28" s="236">
        <f>IF(H28=0,0,H28/'Aktivi_Saistibas(003)'!$F$19*100)</f>
        <v>0</v>
      </c>
    </row>
    <row r="29" spans="1:9" ht="27" customHeight="1">
      <c r="A29" s="1"/>
      <c r="B29" s="200">
        <v>21220</v>
      </c>
      <c r="C29" s="207" t="s">
        <v>164</v>
      </c>
      <c r="D29" s="208"/>
      <c r="E29" s="428"/>
      <c r="F29" s="210"/>
      <c r="G29" s="210"/>
      <c r="H29" s="210"/>
      <c r="I29" s="224"/>
    </row>
    <row r="30" spans="1:9" ht="12.75">
      <c r="A30" s="1"/>
      <c r="B30" s="211"/>
      <c r="C30" s="222" t="s">
        <v>159</v>
      </c>
      <c r="D30" s="208"/>
      <c r="E30" s="266"/>
      <c r="F30" s="215"/>
      <c r="G30" s="215"/>
      <c r="H30" s="215"/>
      <c r="I30" s="236">
        <f>IF(H30=0,0,H30/'Aktivi_Saistibas(003)'!$F$19*100)</f>
        <v>0</v>
      </c>
    </row>
    <row r="31" spans="1:9" ht="12.75">
      <c r="A31" s="1"/>
      <c r="B31" s="211"/>
      <c r="C31" s="222" t="s">
        <v>160</v>
      </c>
      <c r="D31" s="208"/>
      <c r="E31" s="266"/>
      <c r="F31" s="215"/>
      <c r="G31" s="215"/>
      <c r="H31" s="215"/>
      <c r="I31" s="236">
        <f>IF(H31=0,0,H31/'Aktivi_Saistibas(003)'!$F$19*100)</f>
        <v>0</v>
      </c>
    </row>
    <row r="32" spans="1:9" ht="12.75">
      <c r="A32" s="1"/>
      <c r="B32" s="211"/>
      <c r="C32" s="223" t="s">
        <v>20</v>
      </c>
      <c r="D32" s="208"/>
      <c r="E32" s="266"/>
      <c r="F32" s="215"/>
      <c r="G32" s="215"/>
      <c r="H32" s="215"/>
      <c r="I32" s="236">
        <f>IF(H32=0,0,H32/'Aktivi_Saistibas(003)'!$F$19*100)</f>
        <v>0</v>
      </c>
    </row>
    <row r="33" spans="1:9" ht="12.75">
      <c r="A33" s="1"/>
      <c r="B33" s="211"/>
      <c r="C33" s="212" t="s">
        <v>154</v>
      </c>
      <c r="D33" s="217">
        <v>21220</v>
      </c>
      <c r="E33" s="289"/>
      <c r="F33" s="265">
        <f>SUM(F30:F32)</f>
        <v>0</v>
      </c>
      <c r="G33" s="265">
        <f>SUM(G30:G32)</f>
        <v>0</v>
      </c>
      <c r="H33" s="265">
        <f>SUM(H30:H32)</f>
        <v>0</v>
      </c>
      <c r="I33" s="236">
        <f>IF(H33=0,0,H33/'Aktivi_Saistibas(003)'!$F$19*100)</f>
        <v>0</v>
      </c>
    </row>
    <row r="34" spans="1:9" ht="12.75">
      <c r="A34" s="1"/>
      <c r="B34" s="166"/>
      <c r="C34" s="190" t="s">
        <v>188</v>
      </c>
      <c r="D34" s="76">
        <v>21200</v>
      </c>
      <c r="E34" s="290"/>
      <c r="F34" s="267">
        <f>F28+F33</f>
        <v>0</v>
      </c>
      <c r="G34" s="267">
        <f>G28+G33</f>
        <v>0</v>
      </c>
      <c r="H34" s="267">
        <f>H28+H33</f>
        <v>0</v>
      </c>
      <c r="I34" s="239">
        <f>IF(H34=0,0,H34/'Aktivi_Saistibas(003)'!$F$19*100)</f>
        <v>0</v>
      </c>
    </row>
    <row r="35" spans="1:9" ht="25.5">
      <c r="A35" s="1"/>
      <c r="B35" s="200">
        <v>21300</v>
      </c>
      <c r="C35" s="201" t="s">
        <v>168</v>
      </c>
      <c r="D35" s="208"/>
      <c r="E35" s="429"/>
      <c r="F35" s="226"/>
      <c r="G35" s="226"/>
      <c r="H35" s="226"/>
      <c r="I35" s="232"/>
    </row>
    <row r="36" spans="1:9" ht="12.75">
      <c r="A36" s="1"/>
      <c r="B36" s="211"/>
      <c r="C36" s="212" t="s">
        <v>169</v>
      </c>
      <c r="D36" s="208"/>
      <c r="E36" s="266"/>
      <c r="F36" s="215"/>
      <c r="G36" s="215"/>
      <c r="H36" s="215"/>
      <c r="I36" s="236">
        <f>IF(H36=0,0,H36/'Aktivi_Saistibas(003)'!$F$19*100)</f>
        <v>0</v>
      </c>
    </row>
    <row r="37" spans="1:9" ht="12.75">
      <c r="A37" s="1"/>
      <c r="B37" s="211"/>
      <c r="C37" s="212" t="s">
        <v>170</v>
      </c>
      <c r="D37" s="208"/>
      <c r="E37" s="266"/>
      <c r="F37" s="215"/>
      <c r="G37" s="215"/>
      <c r="H37" s="215"/>
      <c r="I37" s="236">
        <f>IF(H37=0,0,H37/'Aktivi_Saistibas(003)'!$F$19*100)</f>
        <v>0</v>
      </c>
    </row>
    <row r="38" spans="1:9" ht="12.75">
      <c r="A38" s="1"/>
      <c r="B38" s="211"/>
      <c r="C38" s="216" t="s">
        <v>20</v>
      </c>
      <c r="D38" s="208"/>
      <c r="E38" s="266"/>
      <c r="F38" s="215"/>
      <c r="G38" s="215"/>
      <c r="H38" s="215"/>
      <c r="I38" s="236">
        <f>IF(H38=0,0,H38/'Aktivi_Saistibas(003)'!$F$19*100)</f>
        <v>0</v>
      </c>
    </row>
    <row r="39" spans="1:9" ht="12.75">
      <c r="A39" s="1"/>
      <c r="B39" s="166"/>
      <c r="C39" s="243" t="s">
        <v>154</v>
      </c>
      <c r="D39" s="76">
        <v>21300</v>
      </c>
      <c r="E39" s="290"/>
      <c r="F39" s="267">
        <f>SUM(F36:F38)</f>
        <v>0</v>
      </c>
      <c r="G39" s="267">
        <f>SUM(G36:G38)</f>
        <v>0</v>
      </c>
      <c r="H39" s="267">
        <f>SUM(H36:H38)</f>
        <v>0</v>
      </c>
      <c r="I39" s="239">
        <f>IF(H39=0,0,H39/'Aktivi_Saistibas(003)'!$F$19*100)</f>
        <v>0</v>
      </c>
    </row>
    <row r="40" spans="1:9" ht="12.75">
      <c r="A40" s="1"/>
      <c r="B40" s="230">
        <v>21400</v>
      </c>
      <c r="C40" s="231" t="s">
        <v>81</v>
      </c>
      <c r="D40" s="238"/>
      <c r="E40" s="429"/>
      <c r="F40" s="226"/>
      <c r="G40" s="226"/>
      <c r="H40" s="226"/>
      <c r="I40" s="232"/>
    </row>
    <row r="41" spans="1:9" ht="12.75">
      <c r="A41" s="1"/>
      <c r="B41" s="211"/>
      <c r="C41" s="212" t="s">
        <v>171</v>
      </c>
      <c r="D41" s="208"/>
      <c r="E41" s="266"/>
      <c r="F41" s="215"/>
      <c r="G41" s="215"/>
      <c r="H41" s="215"/>
      <c r="I41" s="236">
        <f>IF(H41=0,0,H41/'Aktivi_Saistibas(003)'!$F$19*100)</f>
        <v>0</v>
      </c>
    </row>
    <row r="42" spans="1:9" ht="12.75">
      <c r="A42" s="1"/>
      <c r="B42" s="211"/>
      <c r="C42" s="212" t="s">
        <v>172</v>
      </c>
      <c r="D42" s="208"/>
      <c r="E42" s="266"/>
      <c r="F42" s="215"/>
      <c r="G42" s="215"/>
      <c r="H42" s="215"/>
      <c r="I42" s="236">
        <f>IF(H42=0,0,H42/'Aktivi_Saistibas(003)'!$F$19*100)</f>
        <v>0</v>
      </c>
    </row>
    <row r="43" spans="1:9" ht="12.75">
      <c r="A43" s="1"/>
      <c r="B43" s="211"/>
      <c r="C43" s="216" t="s">
        <v>20</v>
      </c>
      <c r="D43" s="208"/>
      <c r="E43" s="266"/>
      <c r="F43" s="215"/>
      <c r="G43" s="215"/>
      <c r="H43" s="215"/>
      <c r="I43" s="236">
        <f>IF(H43=0,0,H43/'Aktivi_Saistibas(003)'!$F$19*100)</f>
        <v>0</v>
      </c>
    </row>
    <row r="44" spans="1:9" ht="12.75">
      <c r="A44" s="1"/>
      <c r="B44" s="166"/>
      <c r="C44" s="243" t="s">
        <v>154</v>
      </c>
      <c r="D44" s="76">
        <v>21400</v>
      </c>
      <c r="E44" s="290"/>
      <c r="F44" s="267">
        <f>SUM(F41:F43)</f>
        <v>0</v>
      </c>
      <c r="G44" s="267">
        <f>SUM(G41:G43)</f>
        <v>0</v>
      </c>
      <c r="H44" s="267">
        <f>SUM(H41:H43)</f>
        <v>0</v>
      </c>
      <c r="I44" s="239">
        <f>IF(H44=0,0,H44/'Aktivi_Saistibas(003)'!$F$19*100)</f>
        <v>0</v>
      </c>
    </row>
    <row r="45" spans="1:9" ht="41.25" customHeight="1" thickBot="1">
      <c r="A45" s="1"/>
      <c r="B45" s="184"/>
      <c r="C45" s="268" t="s">
        <v>189</v>
      </c>
      <c r="D45" s="79">
        <v>21000</v>
      </c>
      <c r="E45" s="291"/>
      <c r="F45" s="269">
        <f>F22+F34+F39+F44</f>
        <v>0</v>
      </c>
      <c r="G45" s="269">
        <f>G22+G34+G39+G44</f>
        <v>0</v>
      </c>
      <c r="H45" s="269">
        <f>H22+H34+H39+H44</f>
        <v>0</v>
      </c>
      <c r="I45" s="263">
        <f>IF(H45=0,0,H45/'Aktivi_Saistibas(003)'!$F$19*100)</f>
        <v>0</v>
      </c>
    </row>
    <row r="46" spans="1:9" s="277" customFormat="1" ht="13.5" thickBot="1">
      <c r="A46" s="274"/>
      <c r="B46" s="275"/>
      <c r="C46" s="270"/>
      <c r="D46" s="271"/>
      <c r="E46" s="272"/>
      <c r="F46" s="272"/>
      <c r="G46" s="272"/>
      <c r="H46" s="272"/>
      <c r="I46" s="276"/>
    </row>
    <row r="47" spans="1:9" ht="13.5" thickBot="1">
      <c r="A47" s="1"/>
      <c r="B47" s="594" t="s">
        <v>13</v>
      </c>
      <c r="C47" s="601"/>
      <c r="D47" s="67" t="s">
        <v>64</v>
      </c>
      <c r="E47" s="240" t="s">
        <v>63</v>
      </c>
      <c r="F47" s="67" t="s">
        <v>66</v>
      </c>
      <c r="G47" s="67" t="s">
        <v>166</v>
      </c>
      <c r="H47" s="67" t="s">
        <v>167</v>
      </c>
      <c r="I47" s="187" t="s">
        <v>183</v>
      </c>
    </row>
    <row r="48" spans="1:9" ht="38.25" customHeight="1">
      <c r="A48" s="1"/>
      <c r="B48" s="200">
        <v>22000</v>
      </c>
      <c r="C48" s="248" t="s">
        <v>190</v>
      </c>
      <c r="D48" s="279"/>
      <c r="E48" s="280"/>
      <c r="F48" s="280"/>
      <c r="G48" s="280"/>
      <c r="H48" s="280"/>
      <c r="I48" s="281"/>
    </row>
    <row r="49" spans="1:9" ht="38.25">
      <c r="A49" s="1"/>
      <c r="B49" s="200">
        <v>22100</v>
      </c>
      <c r="C49" s="201" t="s">
        <v>149</v>
      </c>
      <c r="D49" s="202"/>
      <c r="E49" s="273"/>
      <c r="F49" s="273"/>
      <c r="G49" s="273"/>
      <c r="H49" s="273"/>
      <c r="I49" s="282"/>
    </row>
    <row r="50" spans="1:9" ht="25.5">
      <c r="A50" s="1"/>
      <c r="B50" s="200">
        <v>22110</v>
      </c>
      <c r="C50" s="207" t="s">
        <v>150</v>
      </c>
      <c r="D50" s="208"/>
      <c r="E50" s="273"/>
      <c r="F50" s="273"/>
      <c r="G50" s="273"/>
      <c r="H50" s="273"/>
      <c r="I50" s="282"/>
    </row>
    <row r="51" spans="1:9" ht="12.75">
      <c r="A51" s="1"/>
      <c r="B51" s="211"/>
      <c r="C51" s="212" t="s">
        <v>186</v>
      </c>
      <c r="D51" s="213"/>
      <c r="E51" s="283"/>
      <c r="F51" s="283"/>
      <c r="G51" s="283"/>
      <c r="H51" s="283"/>
      <c r="I51" s="236">
        <f>IF(H51=0,0,H51/'Aktivi_Saistibas(003)'!$F$19*100)</f>
        <v>0</v>
      </c>
    </row>
    <row r="52" spans="1:9" ht="12.75">
      <c r="A52" s="1"/>
      <c r="B52" s="211"/>
      <c r="C52" s="212" t="s">
        <v>152</v>
      </c>
      <c r="D52" s="213"/>
      <c r="E52" s="283"/>
      <c r="F52" s="283"/>
      <c r="G52" s="283"/>
      <c r="H52" s="283"/>
      <c r="I52" s="236">
        <f>IF(H52=0,0,H52/'Aktivi_Saistibas(003)'!$F$19*100)</f>
        <v>0</v>
      </c>
    </row>
    <row r="53" spans="1:9" ht="12.75">
      <c r="A53" s="1"/>
      <c r="B53" s="211"/>
      <c r="C53" s="212" t="s">
        <v>153</v>
      </c>
      <c r="D53" s="213"/>
      <c r="E53" s="283"/>
      <c r="F53" s="283"/>
      <c r="G53" s="283"/>
      <c r="H53" s="283"/>
      <c r="I53" s="236">
        <f>IF(H53=0,0,H53/'Aktivi_Saistibas(003)'!$F$19*100)</f>
        <v>0</v>
      </c>
    </row>
    <row r="54" spans="1:9" ht="12.75">
      <c r="A54" s="1"/>
      <c r="B54" s="211"/>
      <c r="C54" s="216" t="s">
        <v>20</v>
      </c>
      <c r="D54" s="213"/>
      <c r="E54" s="283"/>
      <c r="F54" s="283"/>
      <c r="G54" s="283"/>
      <c r="H54" s="283"/>
      <c r="I54" s="236">
        <f>IF(H54=0,0,H54/'Aktivi_Saistibas(003)'!$F$19*100)</f>
        <v>0</v>
      </c>
    </row>
    <row r="55" spans="1:9" ht="12.75">
      <c r="A55" s="1"/>
      <c r="B55" s="211"/>
      <c r="C55" s="212" t="s">
        <v>154</v>
      </c>
      <c r="D55" s="217">
        <v>22110</v>
      </c>
      <c r="E55" s="289"/>
      <c r="F55" s="265">
        <f>SUM(F51:F54)</f>
        <v>0</v>
      </c>
      <c r="G55" s="265">
        <f>SUM(G51:G54)</f>
        <v>0</v>
      </c>
      <c r="H55" s="265">
        <f>SUM(H51:H54)</f>
        <v>0</v>
      </c>
      <c r="I55" s="236">
        <f>IF(H55=0,0,H55/'Aktivi_Saistibas(003)'!$F$19*100)</f>
        <v>0</v>
      </c>
    </row>
    <row r="56" spans="1:9" ht="25.5">
      <c r="A56" s="1"/>
      <c r="B56" s="200">
        <v>22120</v>
      </c>
      <c r="C56" s="207" t="s">
        <v>155</v>
      </c>
      <c r="D56" s="219"/>
      <c r="E56" s="273"/>
      <c r="F56" s="273"/>
      <c r="G56" s="273"/>
      <c r="H56" s="273"/>
      <c r="I56" s="282"/>
    </row>
    <row r="57" spans="1:9" ht="12.75">
      <c r="A57" s="1"/>
      <c r="B57" s="211"/>
      <c r="C57" s="212" t="s">
        <v>156</v>
      </c>
      <c r="D57" s="208"/>
      <c r="E57" s="283"/>
      <c r="F57" s="283"/>
      <c r="G57" s="283"/>
      <c r="H57" s="283"/>
      <c r="I57" s="236">
        <f>IF(H57=0,0,H57/'Aktivi_Saistibas(003)'!$F$19*100)</f>
        <v>0</v>
      </c>
    </row>
    <row r="58" spans="1:9" ht="12.75">
      <c r="A58" s="1"/>
      <c r="B58" s="211"/>
      <c r="C58" s="212" t="s">
        <v>157</v>
      </c>
      <c r="D58" s="208"/>
      <c r="E58" s="283"/>
      <c r="F58" s="283"/>
      <c r="G58" s="283"/>
      <c r="H58" s="283"/>
      <c r="I58" s="236">
        <f>IF(H58=0,0,H58/'Aktivi_Saistibas(003)'!$F$19*100)</f>
        <v>0</v>
      </c>
    </row>
    <row r="59" spans="1:9" ht="12.75">
      <c r="A59" s="1"/>
      <c r="B59" s="211"/>
      <c r="C59" s="216" t="s">
        <v>20</v>
      </c>
      <c r="D59" s="208"/>
      <c r="E59" s="283"/>
      <c r="F59" s="283"/>
      <c r="G59" s="283"/>
      <c r="H59" s="283"/>
      <c r="I59" s="236">
        <f>IF(H59=0,0,H59/'Aktivi_Saistibas(003)'!$F$19*100)</f>
        <v>0</v>
      </c>
    </row>
    <row r="60" spans="1:9" ht="12.75">
      <c r="A60" s="1"/>
      <c r="B60" s="211"/>
      <c r="C60" s="212" t="s">
        <v>154</v>
      </c>
      <c r="D60" s="217">
        <v>22120</v>
      </c>
      <c r="E60" s="289"/>
      <c r="F60" s="265">
        <f>SUM(F57:F59)</f>
        <v>0</v>
      </c>
      <c r="G60" s="265">
        <f>SUM(G57:G59)</f>
        <v>0</v>
      </c>
      <c r="H60" s="265">
        <f>SUM(H57:H59)</f>
        <v>0</v>
      </c>
      <c r="I60" s="236">
        <f>IF(H60=0,0,H60/'Aktivi_Saistibas(003)'!$F$19*100)</f>
        <v>0</v>
      </c>
    </row>
    <row r="61" spans="1:9" ht="25.5">
      <c r="A61" s="1"/>
      <c r="B61" s="200">
        <v>22130</v>
      </c>
      <c r="C61" s="207" t="s">
        <v>158</v>
      </c>
      <c r="D61" s="208"/>
      <c r="E61" s="273"/>
      <c r="F61" s="273"/>
      <c r="G61" s="273"/>
      <c r="H61" s="273"/>
      <c r="I61" s="282"/>
    </row>
    <row r="62" spans="1:9" ht="12.75">
      <c r="A62" s="1"/>
      <c r="B62" s="211"/>
      <c r="C62" s="212" t="s">
        <v>159</v>
      </c>
      <c r="D62" s="208"/>
      <c r="E62" s="283"/>
      <c r="F62" s="283"/>
      <c r="G62" s="283"/>
      <c r="H62" s="283"/>
      <c r="I62" s="236">
        <f>IF(H62=0,0,H62/'Aktivi_Saistibas(003)'!$F$19*100)</f>
        <v>0</v>
      </c>
    </row>
    <row r="63" spans="1:9" ht="12.75">
      <c r="A63" s="1"/>
      <c r="B63" s="211"/>
      <c r="C63" s="212" t="s">
        <v>160</v>
      </c>
      <c r="D63" s="208"/>
      <c r="E63" s="283"/>
      <c r="F63" s="283"/>
      <c r="G63" s="283"/>
      <c r="H63" s="283"/>
      <c r="I63" s="236">
        <f>IF(H63=0,0,H63/'Aktivi_Saistibas(003)'!$F$19*100)</f>
        <v>0</v>
      </c>
    </row>
    <row r="64" spans="1:9" ht="12.75">
      <c r="A64" s="1"/>
      <c r="B64" s="211"/>
      <c r="C64" s="216" t="s">
        <v>20</v>
      </c>
      <c r="D64" s="208"/>
      <c r="E64" s="283"/>
      <c r="F64" s="283"/>
      <c r="G64" s="283"/>
      <c r="H64" s="283"/>
      <c r="I64" s="236">
        <f>IF(H64=0,0,H64/'Aktivi_Saistibas(003)'!$F$19*100)</f>
        <v>0</v>
      </c>
    </row>
    <row r="65" spans="1:9" ht="12.75">
      <c r="A65" s="1"/>
      <c r="B65" s="211"/>
      <c r="C65" s="212" t="s">
        <v>154</v>
      </c>
      <c r="D65" s="217">
        <v>22130</v>
      </c>
      <c r="E65" s="289"/>
      <c r="F65" s="265">
        <f>SUM(F62:F64)</f>
        <v>0</v>
      </c>
      <c r="G65" s="265">
        <f>SUM(G62:G64)</f>
        <v>0</v>
      </c>
      <c r="H65" s="265">
        <f>SUM(H62:H64)</f>
        <v>0</v>
      </c>
      <c r="I65" s="236">
        <f>IF(H65=0,0,H65/'Aktivi_Saistibas(003)'!$F$19*100)</f>
        <v>0</v>
      </c>
    </row>
    <row r="66" spans="1:9" ht="12.75">
      <c r="A66" s="1"/>
      <c r="B66" s="166"/>
      <c r="C66" s="190" t="s">
        <v>191</v>
      </c>
      <c r="D66" s="76">
        <v>22100</v>
      </c>
      <c r="E66" s="290"/>
      <c r="F66" s="267">
        <f>F55+F60+F65</f>
        <v>0</v>
      </c>
      <c r="G66" s="267">
        <f>G55+G60+G65</f>
        <v>0</v>
      </c>
      <c r="H66" s="267">
        <f>H55+H60+H65</f>
        <v>0</v>
      </c>
      <c r="I66" s="239">
        <f>IF(H66=0,0,H66/'Aktivi_Saistibas(003)'!$F$19*100)</f>
        <v>0</v>
      </c>
    </row>
    <row r="67" spans="1:9" ht="25.5">
      <c r="A67" s="1"/>
      <c r="B67" s="230">
        <v>22200</v>
      </c>
      <c r="C67" s="231" t="s">
        <v>162</v>
      </c>
      <c r="D67" s="238"/>
      <c r="E67" s="284"/>
      <c r="F67" s="284"/>
      <c r="G67" s="284"/>
      <c r="H67" s="284"/>
      <c r="I67" s="285"/>
    </row>
    <row r="68" spans="1:9" ht="25.5">
      <c r="A68" s="1"/>
      <c r="B68" s="200">
        <v>22210</v>
      </c>
      <c r="C68" s="207" t="s">
        <v>163</v>
      </c>
      <c r="D68" s="208"/>
      <c r="E68" s="273"/>
      <c r="F68" s="273"/>
      <c r="G68" s="273"/>
      <c r="H68" s="273"/>
      <c r="I68" s="282"/>
    </row>
    <row r="69" spans="1:9" ht="12.75">
      <c r="A69" s="1"/>
      <c r="B69" s="211"/>
      <c r="C69" s="212" t="s">
        <v>156</v>
      </c>
      <c r="D69" s="208"/>
      <c r="E69" s="283"/>
      <c r="F69" s="283"/>
      <c r="G69" s="283"/>
      <c r="H69" s="283"/>
      <c r="I69" s="236">
        <f>IF(H69=0,0,H69/'Aktivi_Saistibas(003)'!$F$19*100)</f>
        <v>0</v>
      </c>
    </row>
    <row r="70" spans="1:9" ht="12.75">
      <c r="A70" s="1"/>
      <c r="B70" s="211"/>
      <c r="C70" s="212" t="s">
        <v>157</v>
      </c>
      <c r="D70" s="208"/>
      <c r="E70" s="283"/>
      <c r="F70" s="283"/>
      <c r="G70" s="283"/>
      <c r="H70" s="283"/>
      <c r="I70" s="236">
        <f>IF(H70=0,0,H70/'Aktivi_Saistibas(003)'!$F$19*100)</f>
        <v>0</v>
      </c>
    </row>
    <row r="71" spans="1:9" ht="12.75">
      <c r="A71" s="1"/>
      <c r="B71" s="211"/>
      <c r="C71" s="216" t="s">
        <v>20</v>
      </c>
      <c r="D71" s="208"/>
      <c r="E71" s="283"/>
      <c r="F71" s="283"/>
      <c r="G71" s="283"/>
      <c r="H71" s="283"/>
      <c r="I71" s="236">
        <f>IF(H71=0,0,H71/'Aktivi_Saistibas(003)'!$F$19*100)</f>
        <v>0</v>
      </c>
    </row>
    <row r="72" spans="1:9" ht="12.75">
      <c r="A72" s="1"/>
      <c r="B72" s="211"/>
      <c r="C72" s="212" t="s">
        <v>154</v>
      </c>
      <c r="D72" s="217">
        <v>22210</v>
      </c>
      <c r="E72" s="289"/>
      <c r="F72" s="265">
        <f>SUM(F69:F71)</f>
        <v>0</v>
      </c>
      <c r="G72" s="265">
        <f>SUM(G69:G71)</f>
        <v>0</v>
      </c>
      <c r="H72" s="265">
        <f>SUM(H69:H71)</f>
        <v>0</v>
      </c>
      <c r="I72" s="236">
        <f>IF(H72=0,0,H72/'Aktivi_Saistibas(003)'!$F$19*100)</f>
        <v>0</v>
      </c>
    </row>
    <row r="73" spans="1:9" ht="25.5">
      <c r="A73" s="1"/>
      <c r="B73" s="200">
        <v>22220</v>
      </c>
      <c r="C73" s="207" t="s">
        <v>164</v>
      </c>
      <c r="D73" s="208"/>
      <c r="E73" s="273"/>
      <c r="F73" s="273"/>
      <c r="G73" s="273"/>
      <c r="H73" s="273"/>
      <c r="I73" s="282"/>
    </row>
    <row r="74" spans="1:9" ht="12.75">
      <c r="A74" s="1"/>
      <c r="B74" s="211"/>
      <c r="C74" s="222" t="s">
        <v>159</v>
      </c>
      <c r="D74" s="208"/>
      <c r="E74" s="283"/>
      <c r="F74" s="283"/>
      <c r="G74" s="283"/>
      <c r="H74" s="283"/>
      <c r="I74" s="236">
        <f>IF(H74=0,0,H74/'Aktivi_Saistibas(003)'!$F$19*100)</f>
        <v>0</v>
      </c>
    </row>
    <row r="75" spans="1:9" ht="12.75">
      <c r="A75" s="1"/>
      <c r="B75" s="211"/>
      <c r="C75" s="222" t="s">
        <v>160</v>
      </c>
      <c r="D75" s="208"/>
      <c r="E75" s="283"/>
      <c r="F75" s="283"/>
      <c r="G75" s="283"/>
      <c r="H75" s="283"/>
      <c r="I75" s="236">
        <f>IF(H75=0,0,H75/'Aktivi_Saistibas(003)'!$F$19*100)</f>
        <v>0</v>
      </c>
    </row>
    <row r="76" spans="1:9" ht="12.75">
      <c r="A76" s="1"/>
      <c r="B76" s="211"/>
      <c r="C76" s="223" t="s">
        <v>20</v>
      </c>
      <c r="D76" s="208"/>
      <c r="E76" s="283"/>
      <c r="F76" s="283"/>
      <c r="G76" s="283"/>
      <c r="H76" s="283"/>
      <c r="I76" s="236">
        <f>IF(H76=0,0,H76/'Aktivi_Saistibas(003)'!$F$19*100)</f>
        <v>0</v>
      </c>
    </row>
    <row r="77" spans="1:9" ht="12.75">
      <c r="A77" s="1"/>
      <c r="B77" s="211"/>
      <c r="C77" s="212" t="s">
        <v>154</v>
      </c>
      <c r="D77" s="217">
        <v>22220</v>
      </c>
      <c r="E77" s="289"/>
      <c r="F77" s="265">
        <f>SUM(F74:F76)</f>
        <v>0</v>
      </c>
      <c r="G77" s="265">
        <f>SUM(G74:G76)</f>
        <v>0</v>
      </c>
      <c r="H77" s="265">
        <f>SUM(H74:H76)</f>
        <v>0</v>
      </c>
      <c r="I77" s="236">
        <f>IF(H77=0,0,H77/'Aktivi_Saistibas(003)'!$F$19*100)</f>
        <v>0</v>
      </c>
    </row>
    <row r="78" spans="1:9" ht="12.75">
      <c r="A78" s="1"/>
      <c r="B78" s="166"/>
      <c r="C78" s="190" t="s">
        <v>188</v>
      </c>
      <c r="D78" s="76">
        <v>22200</v>
      </c>
      <c r="E78" s="290"/>
      <c r="F78" s="267">
        <f>F72+F77</f>
        <v>0</v>
      </c>
      <c r="G78" s="267">
        <f>G72+G77</f>
        <v>0</v>
      </c>
      <c r="H78" s="267">
        <f>H72+H77</f>
        <v>0</v>
      </c>
      <c r="I78" s="239">
        <f>IF(H78=0,0,H78/'Aktivi_Saistibas(003)'!$F$19*100)</f>
        <v>0</v>
      </c>
    </row>
    <row r="79" spans="1:9" ht="25.5">
      <c r="A79" s="1"/>
      <c r="B79" s="200">
        <v>22300</v>
      </c>
      <c r="C79" s="201" t="s">
        <v>168</v>
      </c>
      <c r="D79" s="208"/>
      <c r="E79" s="273"/>
      <c r="F79" s="273"/>
      <c r="G79" s="273"/>
      <c r="H79" s="273"/>
      <c r="I79" s="282"/>
    </row>
    <row r="80" spans="1:9" ht="12.75">
      <c r="A80" s="1"/>
      <c r="B80" s="211"/>
      <c r="C80" s="212" t="s">
        <v>169</v>
      </c>
      <c r="D80" s="208"/>
      <c r="E80" s="283"/>
      <c r="F80" s="283"/>
      <c r="G80" s="283"/>
      <c r="H80" s="283"/>
      <c r="I80" s="236">
        <f>IF(H80=0,0,H80/'Aktivi_Saistibas(003)'!$F$19*100)</f>
        <v>0</v>
      </c>
    </row>
    <row r="81" spans="1:9" ht="12.75">
      <c r="A81" s="1"/>
      <c r="B81" s="211"/>
      <c r="C81" s="212" t="s">
        <v>170</v>
      </c>
      <c r="D81" s="208"/>
      <c r="E81" s="283"/>
      <c r="F81" s="283"/>
      <c r="G81" s="283"/>
      <c r="H81" s="283"/>
      <c r="I81" s="236">
        <f>IF(H81=0,0,H81/'Aktivi_Saistibas(003)'!$F$19*100)</f>
        <v>0</v>
      </c>
    </row>
    <row r="82" spans="1:9" ht="12.75">
      <c r="A82" s="1"/>
      <c r="B82" s="211"/>
      <c r="C82" s="216" t="s">
        <v>20</v>
      </c>
      <c r="D82" s="208"/>
      <c r="E82" s="283"/>
      <c r="F82" s="283"/>
      <c r="G82" s="283"/>
      <c r="H82" s="283"/>
      <c r="I82" s="236">
        <f>IF(H82=0,0,H82/'Aktivi_Saistibas(003)'!$F$19*100)</f>
        <v>0</v>
      </c>
    </row>
    <row r="83" spans="1:9" ht="12.75">
      <c r="A83" s="1"/>
      <c r="B83" s="166"/>
      <c r="C83" s="243" t="s">
        <v>154</v>
      </c>
      <c r="D83" s="76">
        <v>22300</v>
      </c>
      <c r="E83" s="290"/>
      <c r="F83" s="267">
        <f>SUM(F80:F82)</f>
        <v>0</v>
      </c>
      <c r="G83" s="267">
        <f>SUM(G80:G82)</f>
        <v>0</v>
      </c>
      <c r="H83" s="267">
        <f>SUM(H80:H82)</f>
        <v>0</v>
      </c>
      <c r="I83" s="239">
        <f>IF(H83=0,0,H83/'Aktivi_Saistibas(003)'!$F$19*100)</f>
        <v>0</v>
      </c>
    </row>
    <row r="84" spans="1:9" ht="12.75">
      <c r="A84" s="1"/>
      <c r="B84" s="230">
        <v>22400</v>
      </c>
      <c r="C84" s="231" t="s">
        <v>81</v>
      </c>
      <c r="D84" s="238"/>
      <c r="E84" s="273"/>
      <c r="F84" s="273"/>
      <c r="G84" s="273"/>
      <c r="H84" s="273"/>
      <c r="I84" s="282"/>
    </row>
    <row r="85" spans="1:9" ht="12.75">
      <c r="A85" s="1"/>
      <c r="B85" s="211"/>
      <c r="C85" s="212" t="s">
        <v>171</v>
      </c>
      <c r="D85" s="208"/>
      <c r="E85" s="283"/>
      <c r="F85" s="283"/>
      <c r="G85" s="283"/>
      <c r="H85" s="283"/>
      <c r="I85" s="236">
        <f>IF(H85=0,0,H85/'Aktivi_Saistibas(003)'!$F$19*100)</f>
        <v>0</v>
      </c>
    </row>
    <row r="86" spans="1:9" ht="12.75">
      <c r="A86" s="1"/>
      <c r="B86" s="211"/>
      <c r="C86" s="212" t="s">
        <v>172</v>
      </c>
      <c r="D86" s="208"/>
      <c r="E86" s="266"/>
      <c r="F86" s="215"/>
      <c r="G86" s="215"/>
      <c r="H86" s="215"/>
      <c r="I86" s="236">
        <f>IF(H86=0,0,H86/'Aktivi_Saistibas(003)'!$F$19*100)</f>
        <v>0</v>
      </c>
    </row>
    <row r="87" spans="1:9" ht="12.75">
      <c r="A87" s="1"/>
      <c r="B87" s="211"/>
      <c r="C87" s="216" t="s">
        <v>20</v>
      </c>
      <c r="D87" s="208"/>
      <c r="E87" s="266"/>
      <c r="F87" s="215"/>
      <c r="G87" s="215"/>
      <c r="H87" s="215"/>
      <c r="I87" s="236">
        <f>IF(H87=0,0,H87/'Aktivi_Saistibas(003)'!$F$19*100)</f>
        <v>0</v>
      </c>
    </row>
    <row r="88" spans="1:9" ht="12.75">
      <c r="A88" s="1"/>
      <c r="B88" s="166"/>
      <c r="C88" s="243" t="s">
        <v>154</v>
      </c>
      <c r="D88" s="76">
        <v>22400</v>
      </c>
      <c r="E88" s="290"/>
      <c r="F88" s="267">
        <f>SUM(F85:F87)</f>
        <v>0</v>
      </c>
      <c r="G88" s="267">
        <f>SUM(G85:G87)</f>
        <v>0</v>
      </c>
      <c r="H88" s="267">
        <f>SUM(H85:H87)</f>
        <v>0</v>
      </c>
      <c r="I88" s="239">
        <f>IF(H88=0,0,H88/'Aktivi_Saistibas(003)'!$F$19*100)</f>
        <v>0</v>
      </c>
    </row>
    <row r="89" spans="1:9" ht="51">
      <c r="A89" s="1"/>
      <c r="B89" s="183"/>
      <c r="C89" s="191" t="s">
        <v>192</v>
      </c>
      <c r="D89" s="78">
        <v>22000</v>
      </c>
      <c r="E89" s="292"/>
      <c r="F89" s="286">
        <f>F66+F78+F83+F88</f>
        <v>0</v>
      </c>
      <c r="G89" s="286">
        <f>G66+G78+G83+G88</f>
        <v>0</v>
      </c>
      <c r="H89" s="286">
        <f>H66+H78+H83+H88</f>
        <v>0</v>
      </c>
      <c r="I89" s="287">
        <f>IF(H89=0,0,H89/'Aktivi_Saistibas(003)'!$F$19*100)</f>
        <v>0</v>
      </c>
    </row>
    <row r="90" spans="1:9" ht="12.75">
      <c r="A90" s="1"/>
      <c r="B90" s="200">
        <v>23000</v>
      </c>
      <c r="C90" s="288" t="s">
        <v>193</v>
      </c>
      <c r="D90" s="238"/>
      <c r="E90" s="429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149</v>
      </c>
      <c r="D91" s="208"/>
      <c r="E91" s="428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57"/>
      <c r="J92" s="340"/>
    </row>
    <row r="93" spans="1:9" ht="13.5" thickBot="1">
      <c r="A93" s="1"/>
      <c r="B93" s="594" t="s">
        <v>13</v>
      </c>
      <c r="C93" s="601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7" t="s">
        <v>183</v>
      </c>
    </row>
    <row r="94" spans="1:9" ht="25.5">
      <c r="A94" s="1"/>
      <c r="B94" s="200">
        <v>23110</v>
      </c>
      <c r="C94" s="207" t="s">
        <v>150</v>
      </c>
      <c r="D94" s="208"/>
      <c r="E94" s="208"/>
      <c r="F94" s="210"/>
      <c r="G94" s="210"/>
      <c r="H94" s="210"/>
      <c r="I94" s="224"/>
    </row>
    <row r="95" spans="1:9" ht="12.75">
      <c r="A95" s="1"/>
      <c r="B95" s="211"/>
      <c r="C95" s="212" t="s">
        <v>186</v>
      </c>
      <c r="D95" s="213"/>
      <c r="E95" s="266"/>
      <c r="F95" s="215"/>
      <c r="G95" s="215"/>
      <c r="H95" s="215"/>
      <c r="I95" s="236">
        <f>IF(H95=0,0,H95/'Aktivi_Saistibas(003)'!$F$19*100)</f>
        <v>0</v>
      </c>
    </row>
    <row r="96" spans="1:9" ht="12.75">
      <c r="A96" s="1"/>
      <c r="B96" s="211"/>
      <c r="C96" s="212" t="s">
        <v>152</v>
      </c>
      <c r="D96" s="213"/>
      <c r="E96" s="266"/>
      <c r="F96" s="215"/>
      <c r="G96" s="215"/>
      <c r="H96" s="215"/>
      <c r="I96" s="236">
        <f>IF(H96=0,0,H96/'Aktivi_Saistibas(003)'!$F$19*100)</f>
        <v>0</v>
      </c>
    </row>
    <row r="97" spans="1:9" ht="12.75">
      <c r="A97" s="1"/>
      <c r="B97" s="211"/>
      <c r="C97" s="212" t="s">
        <v>153</v>
      </c>
      <c r="D97" s="213"/>
      <c r="E97" s="266"/>
      <c r="F97" s="215"/>
      <c r="G97" s="215"/>
      <c r="H97" s="215"/>
      <c r="I97" s="236">
        <f>IF(H97=0,0,H97/'Aktivi_Saistibas(003)'!$F$19*100)</f>
        <v>0</v>
      </c>
    </row>
    <row r="98" spans="1:9" ht="12.75">
      <c r="A98" s="1"/>
      <c r="B98" s="211"/>
      <c r="C98" s="216" t="s">
        <v>20</v>
      </c>
      <c r="D98" s="213"/>
      <c r="E98" s="266"/>
      <c r="F98" s="215"/>
      <c r="G98" s="215"/>
      <c r="H98" s="215"/>
      <c r="I98" s="236">
        <f>IF(H98=0,0,H98/'Aktivi_Saistibas(003)'!$F$19*100)</f>
        <v>0</v>
      </c>
    </row>
    <row r="99" spans="1:9" ht="12.75">
      <c r="A99" s="1"/>
      <c r="B99" s="211"/>
      <c r="C99" s="212" t="s">
        <v>154</v>
      </c>
      <c r="D99" s="217">
        <v>23110</v>
      </c>
      <c r="E99" s="289"/>
      <c r="F99" s="265">
        <f>SUM(F95:F98)</f>
        <v>0</v>
      </c>
      <c r="G99" s="265">
        <f>SUM(G95:G98)</f>
        <v>0</v>
      </c>
      <c r="H99" s="265">
        <f>SUM(H95:H98)</f>
        <v>0</v>
      </c>
      <c r="I99" s="236">
        <f>IF(H99=0,0,H99/'Aktivi_Saistibas(003)'!$F$19*100)</f>
        <v>0</v>
      </c>
    </row>
    <row r="100" spans="1:9" ht="25.5">
      <c r="A100" s="1"/>
      <c r="B100" s="200">
        <v>23120</v>
      </c>
      <c r="C100" s="207" t="s">
        <v>155</v>
      </c>
      <c r="D100" s="219"/>
      <c r="E100" s="428"/>
      <c r="F100" s="210"/>
      <c r="G100" s="210"/>
      <c r="H100" s="210"/>
      <c r="I100" s="224"/>
    </row>
    <row r="101" spans="1:9" ht="12.75">
      <c r="A101" s="1"/>
      <c r="B101" s="211"/>
      <c r="C101" s="212" t="s">
        <v>156</v>
      </c>
      <c r="D101" s="208"/>
      <c r="E101" s="266"/>
      <c r="F101" s="215"/>
      <c r="G101" s="215"/>
      <c r="H101" s="215"/>
      <c r="I101" s="236">
        <f>IF(H101=0,0,H101/'Aktivi_Saistibas(003)'!$F$19*100)</f>
        <v>0</v>
      </c>
    </row>
    <row r="102" spans="1:9" ht="12.75">
      <c r="A102" s="1"/>
      <c r="B102" s="211"/>
      <c r="C102" s="212" t="s">
        <v>157</v>
      </c>
      <c r="D102" s="208"/>
      <c r="E102" s="266"/>
      <c r="F102" s="215"/>
      <c r="G102" s="215"/>
      <c r="H102" s="215"/>
      <c r="I102" s="236">
        <f>IF(H102=0,0,H102/'Aktivi_Saistibas(003)'!$F$19*100)</f>
        <v>0</v>
      </c>
    </row>
    <row r="103" spans="1:9" ht="12.75">
      <c r="A103" s="1"/>
      <c r="B103" s="211"/>
      <c r="C103" s="216" t="s">
        <v>20</v>
      </c>
      <c r="D103" s="208"/>
      <c r="E103" s="266"/>
      <c r="F103" s="215"/>
      <c r="G103" s="215"/>
      <c r="H103" s="215"/>
      <c r="I103" s="236">
        <f>IF(H103=0,0,H103/'Aktivi_Saistibas(003)'!$F$19*100)</f>
        <v>0</v>
      </c>
    </row>
    <row r="104" spans="1:9" ht="12.75">
      <c r="A104" s="1"/>
      <c r="B104" s="211"/>
      <c r="C104" s="212" t="s">
        <v>154</v>
      </c>
      <c r="D104" s="217">
        <v>23120</v>
      </c>
      <c r="E104" s="289"/>
      <c r="F104" s="265">
        <f>SUM(F101:F103)</f>
        <v>0</v>
      </c>
      <c r="G104" s="265">
        <f>SUM(G101:G103)</f>
        <v>0</v>
      </c>
      <c r="H104" s="265">
        <f>SUM(H101:H103)</f>
        <v>0</v>
      </c>
      <c r="I104" s="236">
        <f>IF(H104=0,0,H104/'Aktivi_Saistibas(003)'!$F$19*100)</f>
        <v>0</v>
      </c>
    </row>
    <row r="105" spans="1:9" ht="25.5">
      <c r="A105" s="1"/>
      <c r="B105" s="200">
        <v>23130</v>
      </c>
      <c r="C105" s="207" t="s">
        <v>158</v>
      </c>
      <c r="D105" s="208"/>
      <c r="E105" s="428"/>
      <c r="F105" s="210"/>
      <c r="G105" s="210"/>
      <c r="H105" s="210"/>
      <c r="I105" s="224"/>
    </row>
    <row r="106" spans="1:9" ht="12.75">
      <c r="A106" s="1"/>
      <c r="B106" s="211"/>
      <c r="C106" s="212" t="s">
        <v>159</v>
      </c>
      <c r="D106" s="208"/>
      <c r="E106" s="266"/>
      <c r="F106" s="215"/>
      <c r="G106" s="215"/>
      <c r="H106" s="215"/>
      <c r="I106" s="236">
        <f>IF(H106=0,0,H106/'Aktivi_Saistibas(003)'!$F$19*100)</f>
        <v>0</v>
      </c>
    </row>
    <row r="107" spans="1:9" ht="12.75">
      <c r="A107" s="1"/>
      <c r="B107" s="211"/>
      <c r="C107" s="212" t="s">
        <v>160</v>
      </c>
      <c r="D107" s="208"/>
      <c r="E107" s="266"/>
      <c r="F107" s="215"/>
      <c r="G107" s="215"/>
      <c r="H107" s="215"/>
      <c r="I107" s="236">
        <f>IF(H107=0,0,H107/'Aktivi_Saistibas(003)'!$F$19*100)</f>
        <v>0</v>
      </c>
    </row>
    <row r="108" spans="1:9" ht="12.75">
      <c r="A108" s="1"/>
      <c r="B108" s="211"/>
      <c r="C108" s="216" t="s">
        <v>20</v>
      </c>
      <c r="D108" s="208"/>
      <c r="E108" s="266"/>
      <c r="F108" s="215"/>
      <c r="G108" s="215"/>
      <c r="H108" s="215"/>
      <c r="I108" s="236">
        <f>IF(H108=0,0,H108/'Aktivi_Saistibas(003)'!$F$19*100)</f>
        <v>0</v>
      </c>
    </row>
    <row r="109" spans="1:9" ht="12.75">
      <c r="A109" s="1"/>
      <c r="B109" s="211"/>
      <c r="C109" s="212" t="s">
        <v>154</v>
      </c>
      <c r="D109" s="217">
        <v>23130</v>
      </c>
      <c r="E109" s="289"/>
      <c r="F109" s="265">
        <f>SUM(F106:F108)</f>
        <v>0</v>
      </c>
      <c r="G109" s="265">
        <f>SUM(G106:G108)</f>
        <v>0</v>
      </c>
      <c r="H109" s="265">
        <f>SUM(H106:H108)</f>
        <v>0</v>
      </c>
      <c r="I109" s="236">
        <f>IF(H109=0,0,H109/'Aktivi_Saistibas(003)'!$F$19*100)</f>
        <v>0</v>
      </c>
    </row>
    <row r="110" spans="1:9" ht="12.75">
      <c r="A110" s="1"/>
      <c r="B110" s="166"/>
      <c r="C110" s="190" t="s">
        <v>194</v>
      </c>
      <c r="D110" s="76">
        <v>23100</v>
      </c>
      <c r="E110" s="290"/>
      <c r="F110" s="267">
        <f>F99+F104+F109</f>
        <v>0</v>
      </c>
      <c r="G110" s="267">
        <f>G99+G104+G109</f>
        <v>0</v>
      </c>
      <c r="H110" s="267">
        <f>H99+H104+H109</f>
        <v>0</v>
      </c>
      <c r="I110" s="239">
        <f>IF(H110=0,0,H110/'Aktivi_Saistibas(003)'!$F$19*100)</f>
        <v>0</v>
      </c>
    </row>
    <row r="111" spans="1:9" ht="25.5">
      <c r="A111" s="1"/>
      <c r="B111" s="230">
        <v>23200</v>
      </c>
      <c r="C111" s="231" t="s">
        <v>162</v>
      </c>
      <c r="D111" s="238"/>
      <c r="E111" s="429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163</v>
      </c>
      <c r="D112" s="208"/>
      <c r="E112" s="428"/>
      <c r="F112" s="210"/>
      <c r="G112" s="210"/>
      <c r="H112" s="210"/>
      <c r="I112" s="224"/>
    </row>
    <row r="113" spans="1:9" ht="12.75">
      <c r="A113" s="1"/>
      <c r="B113" s="211"/>
      <c r="C113" s="212" t="s">
        <v>156</v>
      </c>
      <c r="D113" s="208"/>
      <c r="E113" s="266"/>
      <c r="F113" s="215"/>
      <c r="G113" s="215"/>
      <c r="H113" s="215"/>
      <c r="I113" s="236">
        <f>IF(H113=0,0,H113/'Aktivi_Saistibas(003)'!$F$19*100)</f>
        <v>0</v>
      </c>
    </row>
    <row r="114" spans="1:9" ht="12.75">
      <c r="A114" s="1"/>
      <c r="B114" s="211"/>
      <c r="C114" s="212" t="s">
        <v>157</v>
      </c>
      <c r="D114" s="208"/>
      <c r="E114" s="266"/>
      <c r="F114" s="215"/>
      <c r="G114" s="215"/>
      <c r="H114" s="215"/>
      <c r="I114" s="236">
        <f>IF(H114=0,0,H114/'Aktivi_Saistibas(003)'!$F$19*100)</f>
        <v>0</v>
      </c>
    </row>
    <row r="115" spans="1:9" ht="12.75">
      <c r="A115" s="1"/>
      <c r="B115" s="211"/>
      <c r="C115" s="216" t="s">
        <v>20</v>
      </c>
      <c r="D115" s="208"/>
      <c r="E115" s="266"/>
      <c r="F115" s="215"/>
      <c r="G115" s="215"/>
      <c r="H115" s="215"/>
      <c r="I115" s="236">
        <f>IF(H115=0,0,H115/'Aktivi_Saistibas(003)'!$F$19*100)</f>
        <v>0</v>
      </c>
    </row>
    <row r="116" spans="1:9" ht="12.75">
      <c r="A116" s="1"/>
      <c r="B116" s="211"/>
      <c r="C116" s="212" t="s">
        <v>154</v>
      </c>
      <c r="D116" s="217">
        <v>23210</v>
      </c>
      <c r="E116" s="289"/>
      <c r="F116" s="265">
        <f>SUM(F113:F115)</f>
        <v>0</v>
      </c>
      <c r="G116" s="265">
        <f>SUM(G113:G115)</f>
        <v>0</v>
      </c>
      <c r="H116" s="265">
        <f>SUM(H113:H115)</f>
        <v>0</v>
      </c>
      <c r="I116" s="236">
        <f>IF(H116=0,0,H116/'Aktivi_Saistibas(003)'!$F$19*100)</f>
        <v>0</v>
      </c>
    </row>
    <row r="117" spans="1:9" ht="25.5">
      <c r="A117" s="1"/>
      <c r="B117" s="200">
        <v>23220</v>
      </c>
      <c r="C117" s="207" t="s">
        <v>164</v>
      </c>
      <c r="D117" s="208"/>
      <c r="E117" s="428"/>
      <c r="F117" s="210"/>
      <c r="G117" s="210"/>
      <c r="H117" s="210"/>
      <c r="I117" s="224"/>
    </row>
    <row r="118" spans="1:9" ht="12.75">
      <c r="A118" s="1"/>
      <c r="B118" s="211"/>
      <c r="C118" s="222" t="s">
        <v>159</v>
      </c>
      <c r="D118" s="208"/>
      <c r="E118" s="266"/>
      <c r="F118" s="215"/>
      <c r="G118" s="215"/>
      <c r="H118" s="215"/>
      <c r="I118" s="236">
        <f>IF(H118=0,0,H118/'Aktivi_Saistibas(003)'!$F$19*100)</f>
        <v>0</v>
      </c>
    </row>
    <row r="119" spans="1:9" ht="12.75">
      <c r="A119" s="1"/>
      <c r="B119" s="211"/>
      <c r="C119" s="222" t="s">
        <v>160</v>
      </c>
      <c r="D119" s="208"/>
      <c r="E119" s="266"/>
      <c r="F119" s="215"/>
      <c r="G119" s="215"/>
      <c r="H119" s="215"/>
      <c r="I119" s="236">
        <f>IF(H119=0,0,H119/'Aktivi_Saistibas(003)'!$F$19*100)</f>
        <v>0</v>
      </c>
    </row>
    <row r="120" spans="1:9" ht="12.75">
      <c r="A120" s="1"/>
      <c r="B120" s="211"/>
      <c r="C120" s="223" t="s">
        <v>20</v>
      </c>
      <c r="D120" s="208"/>
      <c r="E120" s="266"/>
      <c r="F120" s="215"/>
      <c r="G120" s="215"/>
      <c r="H120" s="215"/>
      <c r="I120" s="236">
        <f>IF(H120=0,0,H120/'Aktivi_Saistibas(003)'!$F$19*100)</f>
        <v>0</v>
      </c>
    </row>
    <row r="121" spans="1:9" ht="12.75">
      <c r="A121" s="1"/>
      <c r="B121" s="211"/>
      <c r="C121" s="212" t="s">
        <v>154</v>
      </c>
      <c r="D121" s="217">
        <v>23220</v>
      </c>
      <c r="E121" s="289"/>
      <c r="F121" s="265">
        <f>SUM(F118:F120)</f>
        <v>0</v>
      </c>
      <c r="G121" s="265">
        <f>SUM(G118:G120)</f>
        <v>0</v>
      </c>
      <c r="H121" s="265">
        <f>SUM(H118:H120)</f>
        <v>0</v>
      </c>
      <c r="I121" s="236">
        <f>IF(H121=0,0,H121/'Aktivi_Saistibas(003)'!$F$19*100)</f>
        <v>0</v>
      </c>
    </row>
    <row r="122" spans="1:9" ht="12.75">
      <c r="A122" s="1"/>
      <c r="B122" s="166"/>
      <c r="C122" s="190" t="s">
        <v>188</v>
      </c>
      <c r="D122" s="76">
        <v>23200</v>
      </c>
      <c r="E122" s="290"/>
      <c r="F122" s="267">
        <f>F116+F121</f>
        <v>0</v>
      </c>
      <c r="G122" s="267">
        <f>G116+G121</f>
        <v>0</v>
      </c>
      <c r="H122" s="267">
        <f>H116+H121</f>
        <v>0</v>
      </c>
      <c r="I122" s="239">
        <f>IF(H122=0,0,H122/'Aktivi_Saistibas(003)'!$F$19*100)</f>
        <v>0</v>
      </c>
    </row>
    <row r="123" spans="1:9" ht="25.5">
      <c r="A123" s="1"/>
      <c r="B123" s="200">
        <v>23300</v>
      </c>
      <c r="C123" s="201" t="s">
        <v>168</v>
      </c>
      <c r="D123" s="208"/>
      <c r="E123" s="429"/>
      <c r="F123" s="226"/>
      <c r="G123" s="226"/>
      <c r="H123" s="226"/>
      <c r="I123" s="232"/>
    </row>
    <row r="124" spans="1:9" ht="12.75">
      <c r="A124" s="1"/>
      <c r="B124" s="211"/>
      <c r="C124" s="212" t="s">
        <v>169</v>
      </c>
      <c r="D124" s="208"/>
      <c r="E124" s="266"/>
      <c r="F124" s="215"/>
      <c r="G124" s="215"/>
      <c r="H124" s="215"/>
      <c r="I124" s="236">
        <f>IF(H124=0,0,H124/'Aktivi_Saistibas(003)'!$F$19*100)</f>
        <v>0</v>
      </c>
    </row>
    <row r="125" spans="1:9" ht="12.75">
      <c r="A125" s="1"/>
      <c r="B125" s="211"/>
      <c r="C125" s="212" t="s">
        <v>170</v>
      </c>
      <c r="D125" s="208"/>
      <c r="E125" s="266"/>
      <c r="F125" s="215"/>
      <c r="G125" s="215"/>
      <c r="H125" s="215"/>
      <c r="I125" s="236">
        <f>IF(H125=0,0,H125/'Aktivi_Saistibas(003)'!$F$19*100)</f>
        <v>0</v>
      </c>
    </row>
    <row r="126" spans="1:9" ht="12.75">
      <c r="A126" s="1"/>
      <c r="B126" s="211"/>
      <c r="C126" s="216" t="s">
        <v>20</v>
      </c>
      <c r="D126" s="208"/>
      <c r="E126" s="266"/>
      <c r="F126" s="215"/>
      <c r="G126" s="215"/>
      <c r="H126" s="215"/>
      <c r="I126" s="236">
        <f>IF(H126=0,0,H126/'Aktivi_Saistibas(003)'!$F$19*100)</f>
        <v>0</v>
      </c>
    </row>
    <row r="127" spans="1:9" ht="12.75">
      <c r="A127" s="1"/>
      <c r="B127" s="166"/>
      <c r="C127" s="243" t="s">
        <v>154</v>
      </c>
      <c r="D127" s="76">
        <v>23300</v>
      </c>
      <c r="E127" s="290"/>
      <c r="F127" s="267">
        <f>SUM(F124:F126)</f>
        <v>0</v>
      </c>
      <c r="G127" s="267">
        <f>SUM(G124:G126)</f>
        <v>0</v>
      </c>
      <c r="H127" s="267">
        <f>SUM(H124:H126)</f>
        <v>0</v>
      </c>
      <c r="I127" s="239">
        <f>IF(H127=0,0,H127/'Aktivi_Saistibas(003)'!$F$19*100)</f>
        <v>0</v>
      </c>
    </row>
    <row r="128" spans="1:9" ht="12.75">
      <c r="A128" s="1"/>
      <c r="B128" s="230">
        <v>23400</v>
      </c>
      <c r="C128" s="231" t="s">
        <v>81</v>
      </c>
      <c r="D128" s="238"/>
      <c r="E128" s="429"/>
      <c r="F128" s="226"/>
      <c r="G128" s="226"/>
      <c r="H128" s="226"/>
      <c r="I128" s="232"/>
    </row>
    <row r="129" spans="1:9" ht="12.75">
      <c r="A129" s="1"/>
      <c r="B129" s="211"/>
      <c r="C129" s="212" t="s">
        <v>171</v>
      </c>
      <c r="D129" s="208"/>
      <c r="E129" s="264"/>
      <c r="F129" s="215"/>
      <c r="G129" s="215"/>
      <c r="H129" s="215"/>
      <c r="I129" s="236">
        <f>IF(H129=0,0,H129/'Aktivi_Saistibas(003)'!$F$19*100)</f>
        <v>0</v>
      </c>
    </row>
    <row r="130" spans="1:9" ht="12.75">
      <c r="A130" s="1"/>
      <c r="B130" s="211"/>
      <c r="C130" s="212" t="s">
        <v>172</v>
      </c>
      <c r="D130" s="208"/>
      <c r="E130" s="264"/>
      <c r="F130" s="215"/>
      <c r="G130" s="215"/>
      <c r="H130" s="215"/>
      <c r="I130" s="236">
        <f>IF(H130=0,0,H130/'Aktivi_Saistibas(003)'!$F$19*100)</f>
        <v>0</v>
      </c>
    </row>
    <row r="131" spans="1:9" ht="12.75">
      <c r="A131" s="1"/>
      <c r="B131" s="211"/>
      <c r="C131" s="216" t="s">
        <v>20</v>
      </c>
      <c r="D131" s="208"/>
      <c r="E131" s="264"/>
      <c r="F131" s="215"/>
      <c r="G131" s="215"/>
      <c r="H131" s="215"/>
      <c r="I131" s="236">
        <f>IF(H131=0,0,H131/'Aktivi_Saistibas(003)'!$F$19*100)</f>
        <v>0</v>
      </c>
    </row>
    <row r="132" spans="1:9" ht="12.75">
      <c r="A132" s="1"/>
      <c r="B132" s="166"/>
      <c r="C132" s="243" t="s">
        <v>154</v>
      </c>
      <c r="D132" s="76">
        <v>23400</v>
      </c>
      <c r="E132" s="290"/>
      <c r="F132" s="267">
        <f>SUM(F129:F131)</f>
        <v>0</v>
      </c>
      <c r="G132" s="267">
        <f>SUM(G129:G131)</f>
        <v>0</v>
      </c>
      <c r="H132" s="267">
        <f>SUM(H129:H131)</f>
        <v>0</v>
      </c>
      <c r="I132" s="239">
        <f>IF(H132=0,0,H132/'Aktivi_Saistibas(003)'!$F$19*100)</f>
        <v>0</v>
      </c>
    </row>
    <row r="133" spans="1:9" ht="25.5">
      <c r="A133" s="1"/>
      <c r="B133" s="183"/>
      <c r="C133" s="191" t="s">
        <v>195</v>
      </c>
      <c r="D133" s="74">
        <v>23000</v>
      </c>
      <c r="E133" s="292"/>
      <c r="F133" s="286">
        <f>F110+F122+F127+F132</f>
        <v>0</v>
      </c>
      <c r="G133" s="286">
        <f>G110+G122+G127+G132</f>
        <v>0</v>
      </c>
      <c r="H133" s="286">
        <f>H110+H122+H127+H132</f>
        <v>0</v>
      </c>
      <c r="I133" s="261">
        <f>IF(H133=0,0,H133/'Aktivi_Saistibas(003)'!$F$19*100)</f>
        <v>0</v>
      </c>
    </row>
    <row r="134" spans="1:9" ht="25.5">
      <c r="A134" s="1"/>
      <c r="B134" s="200">
        <v>24000</v>
      </c>
      <c r="C134" s="231" t="s">
        <v>178</v>
      </c>
      <c r="D134" s="238"/>
      <c r="E134" s="429"/>
      <c r="F134" s="226"/>
      <c r="G134" s="226"/>
      <c r="H134" s="226"/>
      <c r="I134" s="232"/>
    </row>
    <row r="135" spans="1:9" ht="12.75">
      <c r="A135" s="1"/>
      <c r="B135" s="211"/>
      <c r="C135" s="212" t="s">
        <v>179</v>
      </c>
      <c r="D135" s="208"/>
      <c r="E135" s="266"/>
      <c r="F135" s="215"/>
      <c r="G135" s="215"/>
      <c r="H135" s="215"/>
      <c r="I135" s="236">
        <f>IF(H135=0,0,H135/'Aktivi_Saistibas(003)'!$F$19*100)</f>
        <v>0</v>
      </c>
    </row>
    <row r="136" spans="1:9" ht="12.75">
      <c r="A136" s="1"/>
      <c r="B136" s="211"/>
      <c r="C136" s="212" t="s">
        <v>180</v>
      </c>
      <c r="D136" s="208"/>
      <c r="E136" s="266"/>
      <c r="F136" s="215"/>
      <c r="G136" s="215"/>
      <c r="H136" s="215"/>
      <c r="I136" s="236">
        <f>IF(H136=0,0,H136/'Aktivi_Saistibas(003)'!$F$19*100)</f>
        <v>0</v>
      </c>
    </row>
    <row r="137" spans="1:9" ht="12.75">
      <c r="A137" s="1"/>
      <c r="B137" s="211"/>
      <c r="C137" s="216" t="s">
        <v>20</v>
      </c>
      <c r="D137" s="208"/>
      <c r="E137" s="266"/>
      <c r="F137" s="215"/>
      <c r="G137" s="215"/>
      <c r="H137" s="215"/>
      <c r="I137" s="236">
        <f>IF(H137=0,0,H137/'Aktivi_Saistibas(003)'!$F$19*100)</f>
        <v>0</v>
      </c>
    </row>
    <row r="138" spans="1:9" ht="12.75">
      <c r="A138" s="1"/>
      <c r="B138" s="166"/>
      <c r="C138" s="243" t="s">
        <v>154</v>
      </c>
      <c r="D138" s="80">
        <v>24000</v>
      </c>
      <c r="E138" s="293"/>
      <c r="F138" s="278">
        <f>SUM(F135:F137)</f>
        <v>0</v>
      </c>
      <c r="G138" s="278">
        <f>SUM(G135:G137)</f>
        <v>0</v>
      </c>
      <c r="H138" s="278">
        <f>SUM(H135:H137)</f>
        <v>0</v>
      </c>
      <c r="I138" s="239">
        <f>IF(H138=0,0,H138/'Aktivi_Saistibas(003)'!$F$19*100)</f>
        <v>0</v>
      </c>
    </row>
    <row r="139" spans="1:9" ht="25.5">
      <c r="A139" s="1"/>
      <c r="B139" s="183"/>
      <c r="C139" s="191" t="s">
        <v>196</v>
      </c>
      <c r="D139" s="78">
        <v>20000</v>
      </c>
      <c r="E139" s="292"/>
      <c r="F139" s="286">
        <f>F45+F89+F133+F138</f>
        <v>0</v>
      </c>
      <c r="G139" s="286">
        <f>G45+G89+G133+G138</f>
        <v>0</v>
      </c>
      <c r="H139" s="286">
        <f>H45+H89+H133+H138</f>
        <v>0</v>
      </c>
      <c r="I139" s="261">
        <f>IF(H139=0,0,H139/'Aktivi_Saistibas(003)'!$F$19*100)</f>
        <v>0</v>
      </c>
    </row>
    <row r="140" spans="1:9" ht="26.25" thickBot="1">
      <c r="A140" s="1"/>
      <c r="B140" s="294">
        <v>30000</v>
      </c>
      <c r="C140" s="256" t="s">
        <v>197</v>
      </c>
      <c r="D140" s="79">
        <v>30000</v>
      </c>
      <c r="E140" s="430"/>
      <c r="F140" s="262">
        <f>'[1]Portfelis(001-1)'!E93+'[1]Portfelis(001-2)'!F141</f>
        <v>3300</v>
      </c>
      <c r="G140" s="262">
        <f>'[1]Portfelis(001-1)'!F93+'[1]Portfelis(001-2)'!G141</f>
        <v>3141.41965</v>
      </c>
      <c r="H140" s="262">
        <f>'[1]Portfelis(001-1)'!G93+'[1]Portfelis(001-2)'!H141</f>
        <v>12050.26</v>
      </c>
      <c r="I140" s="263" t="e">
        <f>IF(H140=0,0,H140/'Aktivi_Saistibas(003)'!$F$19*100)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Ralfs Drēska/</v>
      </c>
      <c r="G141" s="39"/>
      <c r="H141" s="295"/>
      <c r="I141" s="296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Ralfs Drēska/</v>
      </c>
      <c r="G143" s="43"/>
      <c r="H143" s="297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Marina Baranovska; 7028425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  <rowBreaks count="2" manualBreakCount="2">
    <brk id="45" max="255" man="1"/>
    <brk id="9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G37"/>
  <sheetViews>
    <sheetView workbookViewId="0" topLeftCell="A1">
      <selection activeCell="H9" sqref="H9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298" t="str">
        <f>Nosaukumi!B34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"Baltikums Asset Management"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Mazā Pils 13, Rīga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000340801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591" t="s">
        <v>11</v>
      </c>
      <c r="C10" s="590"/>
      <c r="D10" s="4" t="s">
        <v>12</v>
      </c>
      <c r="E10" s="4" t="s">
        <v>65</v>
      </c>
      <c r="F10" s="5" t="str">
        <f>CONCATENATE("Atlikumi ",Parametri!A15)</f>
        <v>Atlikumi 2004. gada 31.03.</v>
      </c>
      <c r="G10" s="25"/>
    </row>
    <row r="11" spans="2:7" ht="13.5" customHeight="1" thickBot="1">
      <c r="B11" s="589" t="s">
        <v>13</v>
      </c>
      <c r="C11" s="590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/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/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/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591" t="s">
        <v>11</v>
      </c>
      <c r="C22" s="590"/>
      <c r="D22" s="4" t="s">
        <v>12</v>
      </c>
      <c r="E22" s="4" t="s">
        <v>65</v>
      </c>
      <c r="F22" s="5" t="str">
        <f>F10</f>
        <v>Atlikumi 2004. gada 31.03.</v>
      </c>
      <c r="G22" s="26"/>
    </row>
    <row r="23" spans="2:7" ht="13.5" customHeight="1" thickBot="1">
      <c r="B23" s="589" t="s">
        <v>13</v>
      </c>
      <c r="C23" s="590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Ralfs Drēska/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CONCATENATE(Nosaukumi!B35,"/")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CONCATENATE(Nosaukumi!B37,"; ",Nosaukumi!C37)</f>
        <v>Marina Baranovska; 7028425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G41"/>
  <sheetViews>
    <sheetView workbookViewId="0" topLeftCell="A5">
      <selection activeCell="H12" sqref="H12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 t="str">
        <f>Nosaukumi!B34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"Baltikums Asset Management"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Mazā Pils 13, Rīga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000340801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592" t="s">
        <v>11</v>
      </c>
      <c r="C10" s="599"/>
      <c r="D10" s="65" t="s">
        <v>12</v>
      </c>
      <c r="E10" s="65" t="s">
        <v>89</v>
      </c>
      <c r="F10" s="66" t="str">
        <f>CONCATENATE("Atlikumi ",Parametri!A15)</f>
        <v>Atlikumi 2004. gada 31.03.</v>
      </c>
    </row>
    <row r="11" spans="2:6" ht="16.5" customHeight="1" thickBot="1">
      <c r="B11" s="594" t="s">
        <v>13</v>
      </c>
      <c r="C11" s="599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11"/>
      <c r="F12" s="245"/>
    </row>
    <row r="13" spans="2:6" ht="12.75">
      <c r="B13" s="71"/>
      <c r="C13" s="160" t="s">
        <v>91</v>
      </c>
      <c r="D13" s="137" t="s">
        <v>92</v>
      </c>
      <c r="E13" s="138"/>
      <c r="F13" s="139"/>
    </row>
    <row r="14" spans="2:6" ht="12.75">
      <c r="B14" s="71"/>
      <c r="C14" s="160" t="s">
        <v>95</v>
      </c>
      <c r="D14" s="137" t="s">
        <v>93</v>
      </c>
      <c r="E14" s="138"/>
      <c r="F14" s="139"/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0</v>
      </c>
    </row>
    <row r="18" spans="2:6" ht="12.75">
      <c r="B18" s="70" t="s">
        <v>67</v>
      </c>
      <c r="C18" s="162" t="s">
        <v>99</v>
      </c>
      <c r="D18" s="144"/>
      <c r="E18" s="312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/>
    </row>
    <row r="21" spans="2:6" ht="12.75">
      <c r="B21" s="71"/>
      <c r="C21" s="160" t="s">
        <v>106</v>
      </c>
      <c r="D21" s="137" t="s">
        <v>102</v>
      </c>
      <c r="E21" s="138"/>
      <c r="F21" s="139"/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69</v>
      </c>
      <c r="C25" s="162" t="s">
        <v>109</v>
      </c>
      <c r="D25" s="144"/>
      <c r="E25" s="312"/>
      <c r="F25" s="232"/>
    </row>
    <row r="26" spans="2:6" ht="12.75">
      <c r="B26" s="71"/>
      <c r="C26" s="160" t="s">
        <v>110</v>
      </c>
      <c r="D26" s="137" t="s">
        <v>70</v>
      </c>
      <c r="E26" s="138"/>
      <c r="F26" s="139"/>
    </row>
    <row r="27" spans="2:6" ht="12.75">
      <c r="B27" s="71"/>
      <c r="C27" s="160" t="s">
        <v>114</v>
      </c>
      <c r="D27" s="137" t="s">
        <v>71</v>
      </c>
      <c r="E27" s="138"/>
      <c r="F27" s="139"/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/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0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Ralfs Drēska/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CONCATENATE(Nosaukumi!B35,"/")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CONCATENATE(Nosaukumi!B38,"; ",Nosaukumi!C38)</f>
        <v>Marina Baranovska; 7028425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53"/>
  <sheetViews>
    <sheetView workbookViewId="0" topLeftCell="A1">
      <selection activeCell="B7" sqref="B7"/>
    </sheetView>
  </sheetViews>
  <sheetFormatPr defaultColWidth="9.140625" defaultRowHeight="12.75"/>
  <cols>
    <col min="1" max="1" width="43.421875" style="12" customWidth="1"/>
    <col min="2" max="2" width="59.57421875" style="12" customWidth="1"/>
    <col min="3" max="3" width="23.8515625" style="391" customWidth="1"/>
    <col min="4" max="16384" width="9.140625" style="12" customWidth="1"/>
  </cols>
  <sheetData>
    <row r="1" spans="1:2" ht="15.75" customHeight="1" thickBot="1">
      <c r="A1" s="390" t="s">
        <v>1</v>
      </c>
      <c r="B1" s="390" t="s">
        <v>2</v>
      </c>
    </row>
    <row r="2" spans="1:2" ht="15.75" customHeight="1" thickTop="1">
      <c r="A2" s="392" t="str">
        <f>Parametri!A13</f>
        <v>Līdzekļu pārvaldītāja nosaukums</v>
      </c>
      <c r="B2" s="393"/>
    </row>
    <row r="3" spans="1:2" ht="15.75" customHeight="1">
      <c r="A3" s="392" t="str">
        <f>Parametri!A16</f>
        <v>Adrese</v>
      </c>
      <c r="B3" s="394" t="s">
        <v>234</v>
      </c>
    </row>
    <row r="4" spans="1:2" ht="15.75" customHeight="1">
      <c r="A4" s="392" t="str">
        <f>Parametri!A17</f>
        <v>Reģistrācijas numurs </v>
      </c>
      <c r="B4" s="420" t="str">
        <f>Parametri!A27</f>
        <v>000340801</v>
      </c>
    </row>
    <row r="5" spans="1:3" ht="15.75" customHeight="1" thickBot="1">
      <c r="A5" s="390" t="s">
        <v>3</v>
      </c>
      <c r="B5" s="390" t="str">
        <f>Parametri!A22</f>
        <v>vārds</v>
      </c>
      <c r="C5" s="390" t="str">
        <f>Parametri!A23</f>
        <v>uzvārds</v>
      </c>
    </row>
    <row r="6" spans="1:3" ht="15.75" customHeight="1" thickTop="1">
      <c r="A6" s="392" t="str">
        <f>Parametri!A18</f>
        <v>Līdzekļu pārvaldītāja valdes priekšsēdētājs </v>
      </c>
      <c r="B6" s="395" t="s">
        <v>215</v>
      </c>
      <c r="C6" s="395" t="s">
        <v>216</v>
      </c>
    </row>
    <row r="7" spans="1:3" ht="15.75" customHeight="1" thickBot="1">
      <c r="A7" s="390" t="str">
        <f>Parametri!A21</f>
        <v>Izpildītājs</v>
      </c>
      <c r="B7" s="390" t="str">
        <f>CONCATENATE(B5,", ",C5)</f>
        <v>vārds, uzvārds</v>
      </c>
      <c r="C7" s="390" t="str">
        <f>Parametri!A24</f>
        <v>tālruņa numurs</v>
      </c>
    </row>
    <row r="8" spans="1:3" ht="15.75" customHeight="1" thickTop="1">
      <c r="A8" s="396" t="s">
        <v>54</v>
      </c>
      <c r="B8" s="397" t="s">
        <v>217</v>
      </c>
      <c r="C8" s="397">
        <v>7028425</v>
      </c>
    </row>
    <row r="9" spans="1:2" ht="15.75" customHeight="1" thickBot="1">
      <c r="A9" s="390" t="s">
        <v>4</v>
      </c>
      <c r="B9" s="390" t="s">
        <v>2</v>
      </c>
    </row>
    <row r="10" spans="1:2" ht="15.75" customHeight="1" thickTop="1">
      <c r="A10" s="392" t="s">
        <v>5</v>
      </c>
      <c r="B10" s="395"/>
    </row>
    <row r="11" spans="1:2" ht="21.75" customHeight="1" thickBot="1">
      <c r="A11" s="398" t="s">
        <v>52</v>
      </c>
      <c r="B11" s="399"/>
    </row>
    <row r="12" spans="1:3" ht="21.75" customHeight="1" thickBot="1">
      <c r="A12" s="390" t="s">
        <v>53</v>
      </c>
      <c r="B12" s="390" t="s">
        <v>2</v>
      </c>
      <c r="C12" s="387"/>
    </row>
    <row r="13" spans="1:3" ht="15.75" customHeight="1" thickTop="1">
      <c r="A13" s="392" t="s">
        <v>37</v>
      </c>
      <c r="B13" s="407" t="s">
        <v>218</v>
      </c>
      <c r="C13" s="400" t="s">
        <v>205</v>
      </c>
    </row>
    <row r="14" spans="1:3" ht="15.75" customHeight="1">
      <c r="A14" s="392" t="str">
        <f>Parametri!A$19</f>
        <v>Ieguldījumu plāna pārvaldnieks  </v>
      </c>
      <c r="B14" s="401" t="s">
        <v>219</v>
      </c>
      <c r="C14" s="402"/>
    </row>
    <row r="15" spans="1:3" ht="15.75" customHeight="1">
      <c r="A15" s="58" t="str">
        <f>CONCATENATE(A7," (ja atšķiras no augstāk minētā)")</f>
        <v>Izpildītājs (ja atšķiras no augstāk minētā)</v>
      </c>
      <c r="B15" s="59" t="str">
        <f>B7</f>
        <v>vārds, uzvārds</v>
      </c>
      <c r="C15" s="59" t="str">
        <f>C7</f>
        <v>tālruņa numurs</v>
      </c>
    </row>
    <row r="16" spans="1:3" ht="15.75" customHeight="1">
      <c r="A16" s="388" t="s">
        <v>55</v>
      </c>
      <c r="B16" s="403" t="str">
        <f>B$8</f>
        <v>Marina Baranovska</v>
      </c>
      <c r="C16" s="403">
        <f>C$8</f>
        <v>7028425</v>
      </c>
    </row>
    <row r="17" spans="1:3" ht="15.75" customHeight="1">
      <c r="A17" s="388" t="s">
        <v>56</v>
      </c>
      <c r="B17" s="403" t="str">
        <f aca="true" t="shared" si="0" ref="B17:C19">B$8</f>
        <v>Marina Baranovska</v>
      </c>
      <c r="C17" s="403">
        <f t="shared" si="0"/>
        <v>7028425</v>
      </c>
    </row>
    <row r="18" spans="1:3" ht="15.75" customHeight="1">
      <c r="A18" s="388" t="s">
        <v>57</v>
      </c>
      <c r="B18" s="403" t="str">
        <f t="shared" si="0"/>
        <v>Marina Baranovska</v>
      </c>
      <c r="C18" s="403">
        <f t="shared" si="0"/>
        <v>7028425</v>
      </c>
    </row>
    <row r="19" spans="1:3" ht="15.75" customHeight="1" thickBot="1">
      <c r="A19" s="389" t="s">
        <v>58</v>
      </c>
      <c r="B19" s="404" t="str">
        <f t="shared" si="0"/>
        <v>Marina Baranovska</v>
      </c>
      <c r="C19" s="404">
        <f t="shared" si="0"/>
        <v>7028425</v>
      </c>
    </row>
    <row r="20" spans="1:3" ht="15.75" customHeight="1">
      <c r="A20" s="392" t="s">
        <v>37</v>
      </c>
      <c r="B20" s="407" t="s">
        <v>220</v>
      </c>
      <c r="C20" s="400" t="s">
        <v>206</v>
      </c>
    </row>
    <row r="21" spans="1:3" ht="15.75" customHeight="1">
      <c r="A21" s="392" t="str">
        <f>Parametri!A$19</f>
        <v>Ieguldījumu plāna pārvaldnieks  </v>
      </c>
      <c r="B21" s="401" t="s">
        <v>219</v>
      </c>
      <c r="C21" s="402"/>
    </row>
    <row r="22" spans="1:3" ht="15.75" customHeight="1">
      <c r="A22" s="58" t="str">
        <f>CONCATENATE(A7," (ja atšķiras no augstāk minētā)")</f>
        <v>Izpildītājs (ja atšķiras no augstāk minētā)</v>
      </c>
      <c r="B22" s="59" t="str">
        <f>B7</f>
        <v>vārds, uzvārds</v>
      </c>
      <c r="C22" s="59" t="str">
        <f>C7</f>
        <v>tālruņa numurs</v>
      </c>
    </row>
    <row r="23" spans="1:3" ht="15.75" customHeight="1">
      <c r="A23" s="388" t="s">
        <v>55</v>
      </c>
      <c r="B23" s="403" t="str">
        <f>B$8</f>
        <v>Marina Baranovska</v>
      </c>
      <c r="C23" s="403">
        <f>C$8</f>
        <v>7028425</v>
      </c>
    </row>
    <row r="24" spans="1:3" ht="15.75" customHeight="1">
      <c r="A24" s="388" t="s">
        <v>56</v>
      </c>
      <c r="B24" s="403" t="str">
        <f aca="true" t="shared" si="1" ref="B24:C26">B$8</f>
        <v>Marina Baranovska</v>
      </c>
      <c r="C24" s="403">
        <f t="shared" si="1"/>
        <v>7028425</v>
      </c>
    </row>
    <row r="25" spans="1:3" ht="15.75" customHeight="1">
      <c r="A25" s="388" t="s">
        <v>57</v>
      </c>
      <c r="B25" s="403" t="str">
        <f t="shared" si="1"/>
        <v>Marina Baranovska</v>
      </c>
      <c r="C25" s="403">
        <f t="shared" si="1"/>
        <v>7028425</v>
      </c>
    </row>
    <row r="26" spans="1:3" ht="15.75" customHeight="1" thickBot="1">
      <c r="A26" s="389" t="s">
        <v>58</v>
      </c>
      <c r="B26" s="404" t="str">
        <f t="shared" si="1"/>
        <v>Marina Baranovska</v>
      </c>
      <c r="C26" s="404">
        <f t="shared" si="1"/>
        <v>7028425</v>
      </c>
    </row>
    <row r="27" spans="1:3" ht="15.75" customHeight="1">
      <c r="A27" s="392" t="s">
        <v>37</v>
      </c>
      <c r="B27" s="407" t="s">
        <v>37</v>
      </c>
      <c r="C27" s="400" t="s">
        <v>207</v>
      </c>
    </row>
    <row r="28" spans="1:3" ht="15.75" customHeight="1">
      <c r="A28" s="392" t="str">
        <f>Parametri!A$19</f>
        <v>Ieguldījumu plāna pārvaldnieks  </v>
      </c>
      <c r="B28" s="401" t="str">
        <f>B7</f>
        <v>vārds, uzvārds</v>
      </c>
      <c r="C28" s="402"/>
    </row>
    <row r="29" spans="1:3" ht="15.75" customHeight="1">
      <c r="A29" s="58" t="str">
        <f>CONCATENATE(A7," (ja atšķiras no augstāk minētā)")</f>
        <v>Izpildītājs (ja atšķiras no augstāk minētā)</v>
      </c>
      <c r="B29" s="59" t="str">
        <f>B7</f>
        <v>vārds, uzvārds</v>
      </c>
      <c r="C29" s="59" t="str">
        <f>C7</f>
        <v>tālruņa numurs</v>
      </c>
    </row>
    <row r="30" spans="1:3" ht="15.75" customHeight="1">
      <c r="A30" s="388" t="s">
        <v>55</v>
      </c>
      <c r="B30" s="403" t="str">
        <f>B$8</f>
        <v>Marina Baranovska</v>
      </c>
      <c r="C30" s="403">
        <f>C$8</f>
        <v>7028425</v>
      </c>
    </row>
    <row r="31" spans="1:3" ht="15.75" customHeight="1">
      <c r="A31" s="388" t="s">
        <v>56</v>
      </c>
      <c r="B31" s="403" t="str">
        <f aca="true" t="shared" si="2" ref="B31:C33">B$8</f>
        <v>Marina Baranovska</v>
      </c>
      <c r="C31" s="403">
        <f t="shared" si="2"/>
        <v>7028425</v>
      </c>
    </row>
    <row r="32" spans="1:3" ht="15.75" customHeight="1">
      <c r="A32" s="388" t="s">
        <v>57</v>
      </c>
      <c r="B32" s="403" t="str">
        <f t="shared" si="2"/>
        <v>Marina Baranovska</v>
      </c>
      <c r="C32" s="403">
        <f t="shared" si="2"/>
        <v>7028425</v>
      </c>
    </row>
    <row r="33" spans="1:3" ht="15.75" customHeight="1" thickBot="1">
      <c r="A33" s="389" t="s">
        <v>58</v>
      </c>
      <c r="B33" s="404" t="str">
        <f t="shared" si="2"/>
        <v>Marina Baranovska</v>
      </c>
      <c r="C33" s="404">
        <f t="shared" si="2"/>
        <v>7028425</v>
      </c>
    </row>
    <row r="34" spans="1:3" ht="15.75" customHeight="1">
      <c r="A34" s="392" t="s">
        <v>37</v>
      </c>
      <c r="B34" s="407" t="s">
        <v>37</v>
      </c>
      <c r="C34" s="400" t="s">
        <v>208</v>
      </c>
    </row>
    <row r="35" spans="1:3" ht="15.75" customHeight="1">
      <c r="A35" s="392" t="str">
        <f>Parametri!A$19</f>
        <v>Ieguldījumu plāna pārvaldnieks  </v>
      </c>
      <c r="B35" s="401" t="str">
        <f>B7</f>
        <v>vārds, uzvārds</v>
      </c>
      <c r="C35" s="402"/>
    </row>
    <row r="36" spans="1:3" ht="15.75" customHeight="1">
      <c r="A36" s="58" t="str">
        <f>CONCATENATE(A7," (ja atšķiras no augstāk minētā)")</f>
        <v>Izpildītājs (ja atšķiras no augstāk minētā)</v>
      </c>
      <c r="B36" s="59" t="str">
        <f>B7</f>
        <v>vārds, uzvārds</v>
      </c>
      <c r="C36" s="59" t="str">
        <f>C7</f>
        <v>tālruņa numurs</v>
      </c>
    </row>
    <row r="37" spans="1:3" ht="15.75" customHeight="1">
      <c r="A37" s="388" t="s">
        <v>55</v>
      </c>
      <c r="B37" s="403" t="str">
        <f>B$8</f>
        <v>Marina Baranovska</v>
      </c>
      <c r="C37" s="403">
        <f>C$8</f>
        <v>7028425</v>
      </c>
    </row>
    <row r="38" spans="1:3" ht="15.75" customHeight="1">
      <c r="A38" s="388" t="s">
        <v>56</v>
      </c>
      <c r="B38" s="403" t="str">
        <f aca="true" t="shared" si="3" ref="B38:C40">B$8</f>
        <v>Marina Baranovska</v>
      </c>
      <c r="C38" s="403">
        <f t="shared" si="3"/>
        <v>7028425</v>
      </c>
    </row>
    <row r="39" spans="1:3" ht="15.75" customHeight="1">
      <c r="A39" s="388" t="s">
        <v>57</v>
      </c>
      <c r="B39" s="403" t="str">
        <f t="shared" si="3"/>
        <v>Marina Baranovska</v>
      </c>
      <c r="C39" s="403">
        <f t="shared" si="3"/>
        <v>7028425</v>
      </c>
    </row>
    <row r="40" spans="1:3" ht="15.75" customHeight="1" thickBot="1">
      <c r="A40" s="389" t="s">
        <v>58</v>
      </c>
      <c r="B40" s="404" t="str">
        <f t="shared" si="3"/>
        <v>Marina Baranovska</v>
      </c>
      <c r="C40" s="404">
        <f t="shared" si="3"/>
        <v>7028425</v>
      </c>
    </row>
    <row r="41" spans="1:3" ht="15.75" customHeight="1">
      <c r="A41" s="392" t="s">
        <v>37</v>
      </c>
      <c r="B41" s="407" t="s">
        <v>37</v>
      </c>
      <c r="C41" s="400" t="s">
        <v>209</v>
      </c>
    </row>
    <row r="42" spans="1:3" ht="15.75" customHeight="1">
      <c r="A42" s="392" t="str">
        <f>Parametri!A$19</f>
        <v>Ieguldījumu plāna pārvaldnieks  </v>
      </c>
      <c r="B42" s="401" t="str">
        <f>B7</f>
        <v>vārds, uzvārds</v>
      </c>
      <c r="C42" s="402"/>
    </row>
    <row r="43" spans="1:3" ht="15.75" customHeight="1">
      <c r="A43" s="58" t="str">
        <f>CONCATENATE(A7," (ja atšķiras no augstāk minētā)")</f>
        <v>Izpildītājs (ja atšķiras no augstāk minētā)</v>
      </c>
      <c r="B43" s="59" t="str">
        <f>B7</f>
        <v>vārds, uzvārds</v>
      </c>
      <c r="C43" s="59" t="str">
        <f>C7</f>
        <v>tālruņa numurs</v>
      </c>
    </row>
    <row r="44" spans="1:3" ht="15.75" customHeight="1">
      <c r="A44" s="388" t="s">
        <v>55</v>
      </c>
      <c r="B44" s="403" t="str">
        <f>B$8</f>
        <v>Marina Baranovska</v>
      </c>
      <c r="C44" s="403">
        <f>C$8</f>
        <v>7028425</v>
      </c>
    </row>
    <row r="45" spans="1:3" ht="15.75" customHeight="1">
      <c r="A45" s="388" t="s">
        <v>56</v>
      </c>
      <c r="B45" s="403" t="str">
        <f aca="true" t="shared" si="4" ref="B45:C47">B$8</f>
        <v>Marina Baranovska</v>
      </c>
      <c r="C45" s="403">
        <f t="shared" si="4"/>
        <v>7028425</v>
      </c>
    </row>
    <row r="46" spans="1:3" ht="15.75" customHeight="1">
      <c r="A46" s="388" t="s">
        <v>57</v>
      </c>
      <c r="B46" s="403" t="str">
        <f t="shared" si="4"/>
        <v>Marina Baranovska</v>
      </c>
      <c r="C46" s="403">
        <f t="shared" si="4"/>
        <v>7028425</v>
      </c>
    </row>
    <row r="47" spans="1:3" ht="15.75" customHeight="1" thickBot="1">
      <c r="A47" s="389" t="s">
        <v>58</v>
      </c>
      <c r="B47" s="404" t="str">
        <f t="shared" si="4"/>
        <v>Marina Baranovska</v>
      </c>
      <c r="C47" s="404">
        <f t="shared" si="4"/>
        <v>7028425</v>
      </c>
    </row>
    <row r="48" spans="1:3" ht="15.75" customHeight="1">
      <c r="A48" s="405"/>
      <c r="B48" s="406"/>
      <c r="C48" s="402"/>
    </row>
    <row r="49" spans="1:2" ht="15.75" customHeight="1">
      <c r="A49" s="392"/>
      <c r="B49" s="406"/>
    </row>
    <row r="50" spans="1:2" ht="15.75" customHeight="1">
      <c r="A50" s="392"/>
      <c r="B50" s="406"/>
    </row>
    <row r="51" spans="1:2" ht="15.75" customHeight="1">
      <c r="A51" s="392"/>
      <c r="B51" s="406"/>
    </row>
    <row r="52" spans="1:2" ht="15.75" customHeight="1">
      <c r="A52" s="392"/>
      <c r="B52" s="406"/>
    </row>
    <row r="53" spans="1:2" ht="15.75" customHeight="1">
      <c r="A53" s="392"/>
      <c r="B53" s="406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 password="C0DD" sheet="1" objects="1" scenarios="1"/>
  <hyperlinks>
    <hyperlink ref="A16" location="'Aktivi_Saistibas(001)'!A1" display="1. pielikuma"/>
    <hyperlink ref="A17" location="'Ien.,Izd.(001)'!A1" display="2. pielikuma"/>
    <hyperlink ref="A18" location="'Neto_Aktivi(001)'!A1" display="3. pielikuma"/>
    <hyperlink ref="A19" location="'Portfelis(002-1)'!A1" display="4. pielikuma"/>
    <hyperlink ref="A23" location="'Aktivi_Saistibas(002)'!A1" display="1. pielikuma"/>
    <hyperlink ref="A24" location="'Ien.,Izd.(002)'!A1" display="2. pielikuma"/>
    <hyperlink ref="A25" location="'Neto_Aktivi(002)'!A1" display="3. pielikuma"/>
    <hyperlink ref="A26" location="'Portfelis(002-1)'!A1" display="4. pielikuma"/>
    <hyperlink ref="A30" location="'Aktivi_Saistibas(003)'!A1" display="1. pielikuma"/>
    <hyperlink ref="A31" location="'Ien.,Izd.(003)'!A1" display="2. pielikuma"/>
    <hyperlink ref="A32" location="'Neto_Aktivi(003)'!A1" display="3. pielikuma"/>
    <hyperlink ref="A33" location="'Portfelis(003-1)'!A1" display="4. pielikuma"/>
    <hyperlink ref="A37" location="'Aktivi_Saistibas(004)'!A1" display="1. pielikuma"/>
    <hyperlink ref="A38" location="'Ien.,Izd.(004)'!A1" display="2. pielikuma"/>
    <hyperlink ref="A39" location="'Neto_Aktivi(004)'!A1" display="3. pielikuma"/>
    <hyperlink ref="A40" location="'Portfelis(004-1)'!A1" display="4. pielikuma"/>
    <hyperlink ref="A44" location="'Aktivi_Saistibas(005)'!A1" display="1. pielikuma"/>
    <hyperlink ref="A45" location="'Ien.,Izd.(005)'!A1" display="2. pielikuma"/>
    <hyperlink ref="A46" location="'Neto_Aktivi(005)'!A1" display="3. pielikuma"/>
    <hyperlink ref="A47" location="'Portfelis(005-1)'!A1" display="4. pielikuma"/>
  </hyperlinks>
  <printOptions/>
  <pageMargins left="0.75" right="0.75" top="0.48" bottom="0.46" header="0.2" footer="0.5"/>
  <pageSetup horizontalDpi="600" verticalDpi="600" orientation="landscape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G27"/>
  <sheetViews>
    <sheetView workbookViewId="0" topLeftCell="A1">
      <selection activeCell="I15" sqref="I15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 t="str">
        <f>Nosaukumi!B34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"Baltikums Asset Management"</v>
      </c>
      <c r="C4" s="17"/>
      <c r="D4" s="17"/>
      <c r="G4" s="21"/>
    </row>
    <row r="5" spans="1:7" ht="24.75" customHeight="1">
      <c r="A5" s="10" t="str">
        <f>CONCATENATE(Parametri!A16,": ",Nosaukumi!B3)</f>
        <v>Adrese: Mazā Pils 13, Rīga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000340801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592" t="s">
        <v>11</v>
      </c>
      <c r="C10" s="599"/>
      <c r="D10" s="65" t="s">
        <v>12</v>
      </c>
      <c r="E10" s="65" t="s">
        <v>65</v>
      </c>
      <c r="F10" s="66" t="str">
        <f>CONCATENATE("Atlikumi ",Parametri!A15)</f>
        <v>Atlikumi 2004. gada 31.03.</v>
      </c>
    </row>
    <row r="11" spans="2:6" ht="13.5" thickBot="1">
      <c r="B11" s="594" t="s">
        <v>13</v>
      </c>
      <c r="C11" s="599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21"/>
      <c r="F12" s="178">
        <f>'Aktivi_Saistibas(004)'!E31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'Ien.,Izd.(004)'!F35</f>
        <v>0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/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/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0</v>
      </c>
    </row>
    <row r="17" spans="2:6" ht="12.75">
      <c r="B17" s="68" t="s">
        <v>122</v>
      </c>
      <c r="C17" s="163" t="s">
        <v>132</v>
      </c>
      <c r="D17" s="69" t="s">
        <v>122</v>
      </c>
      <c r="E17" s="431">
        <f>E12+E16</f>
        <v>0</v>
      </c>
      <c r="F17" s="432">
        <f>F12+F16</f>
        <v>0</v>
      </c>
    </row>
    <row r="18" spans="2:6" ht="12.75">
      <c r="B18" s="68" t="s">
        <v>133</v>
      </c>
      <c r="C18" s="163" t="s">
        <v>134</v>
      </c>
      <c r="D18" s="69" t="s">
        <v>133</v>
      </c>
      <c r="E18" s="433"/>
      <c r="F18" s="434"/>
    </row>
    <row r="19" spans="2:6" ht="12.75">
      <c r="B19" s="68" t="s">
        <v>135</v>
      </c>
      <c r="C19" s="163" t="s">
        <v>136</v>
      </c>
      <c r="D19" s="69" t="s">
        <v>135</v>
      </c>
      <c r="E19" s="433"/>
      <c r="F19" s="434"/>
    </row>
    <row r="20" spans="2:6" ht="25.5" customHeight="1">
      <c r="B20" s="176" t="s">
        <v>137</v>
      </c>
      <c r="C20" s="163" t="s">
        <v>138</v>
      </c>
      <c r="D20" s="150" t="s">
        <v>137</v>
      </c>
      <c r="E20" s="431">
        <f>IF(E18=0,0,E12/E18)</f>
        <v>0</v>
      </c>
      <c r="F20" s="432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35">
        <f>IF(E19=0,0,E17/E19)</f>
        <v>0</v>
      </c>
      <c r="F21" s="436">
        <f>IF(F19=0,0,F17/F19)</f>
        <v>0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Ralfs Drēska/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CONCATENATE(Nosaukumi!B35,"/")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CONCATENATE(Nosaukumi!B39,"; ",Nosaukumi!C39)</f>
        <v>Marina Baranovska; 7028425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I104"/>
  <sheetViews>
    <sheetView workbookViewId="0" topLeftCell="A1">
      <selection activeCell="H16" sqref="H16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 t="str">
        <f>Nosaukumi!B34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"Baltikums Asset Management"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Mazā Pils 13, Rīga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000340801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31.03.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592" t="s">
        <v>11</v>
      </c>
      <c r="C11" s="599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594" t="s">
        <v>13</v>
      </c>
      <c r="C12" s="600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151</v>
      </c>
      <c r="D16" s="213"/>
      <c r="E16" s="214"/>
      <c r="F16" s="215"/>
      <c r="G16" s="215"/>
      <c r="H16" s="233">
        <f>IF(G16=0,0,G16/'Aktivi_Saistibas(004)'!$F$19*100)</f>
        <v>0</v>
      </c>
      <c r="I16" s="31"/>
    </row>
    <row r="17" spans="2:9" ht="15">
      <c r="B17" s="211"/>
      <c r="C17" s="212" t="s">
        <v>152</v>
      </c>
      <c r="D17" s="213"/>
      <c r="E17" s="214"/>
      <c r="F17" s="215"/>
      <c r="G17" s="215"/>
      <c r="H17" s="233">
        <f>IF(G17=0,0,G17/'Aktivi_Saistibas(004)'!$F$19*100)</f>
        <v>0</v>
      </c>
      <c r="I17" s="53"/>
    </row>
    <row r="18" spans="2:9" ht="15">
      <c r="B18" s="211"/>
      <c r="C18" s="212" t="s">
        <v>153</v>
      </c>
      <c r="D18" s="213"/>
      <c r="E18" s="214"/>
      <c r="F18" s="215"/>
      <c r="G18" s="215"/>
      <c r="H18" s="233">
        <f>IF(G18=0,0,G18/'Aktivi_Saistibas(004)'!$F$19*100)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IF(G19=0,0,G19/'Aktivi_Saistibas(004)'!$F$19*100)</f>
        <v>0</v>
      </c>
      <c r="I19" s="53"/>
    </row>
    <row r="20" spans="2:9" ht="15">
      <c r="B20" s="211"/>
      <c r="C20" s="212" t="s">
        <v>154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IF(G20=0,0,G20/'Aktivi_Saistibas(004)'!$F$19*100)</f>
        <v>0</v>
      </c>
      <c r="I20" s="53"/>
    </row>
    <row r="21" spans="2:9" ht="25.5">
      <c r="B21" s="200">
        <v>11120</v>
      </c>
      <c r="C21" s="221" t="s">
        <v>155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156</v>
      </c>
      <c r="D22" s="208"/>
      <c r="E22" s="215"/>
      <c r="F22" s="215"/>
      <c r="G22" s="215"/>
      <c r="H22" s="236">
        <f>IF(G22=0,0,G22/'Aktivi_Saistibas(004)'!$F$19*100)</f>
        <v>0</v>
      </c>
      <c r="I22" s="31"/>
    </row>
    <row r="23" spans="2:9" ht="15">
      <c r="B23" s="211"/>
      <c r="C23" s="222" t="s">
        <v>157</v>
      </c>
      <c r="D23" s="208"/>
      <c r="E23" s="215"/>
      <c r="F23" s="215"/>
      <c r="G23" s="215"/>
      <c r="H23" s="236">
        <f>IF(G23=0,0,G23/'Aktivi_Saistibas(004)'!$F$19*100)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IF(G24=0,0,G24/'Aktivi_Saistibas(004)'!$F$19*100)</f>
        <v>0</v>
      </c>
      <c r="I24" s="53"/>
    </row>
    <row r="25" spans="2:9" ht="15">
      <c r="B25" s="211"/>
      <c r="C25" s="222" t="s">
        <v>154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IF(G25=0,0,G25/'Aktivi_Saistibas(004)'!$F$19*100)</f>
        <v>0</v>
      </c>
      <c r="I25" s="31"/>
    </row>
    <row r="26" spans="2:9" ht="15">
      <c r="B26" s="200">
        <v>11130</v>
      </c>
      <c r="C26" s="221" t="s">
        <v>158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159</v>
      </c>
      <c r="D27" s="208"/>
      <c r="E27" s="215"/>
      <c r="F27" s="215"/>
      <c r="G27" s="215"/>
      <c r="H27" s="236">
        <f>IF(G27=0,0,G27/'Aktivi_Saistibas(004)'!$F$19*100)</f>
        <v>0</v>
      </c>
      <c r="I27" s="53"/>
    </row>
    <row r="28" spans="2:9" ht="15">
      <c r="B28" s="211"/>
      <c r="C28" s="222" t="s">
        <v>160</v>
      </c>
      <c r="D28" s="208"/>
      <c r="E28" s="215"/>
      <c r="F28" s="215"/>
      <c r="G28" s="215"/>
      <c r="H28" s="236">
        <f>IF(G28=0,0,G28/'Aktivi_Saistibas(004)'!$F$19*100)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IF(G29=0,0,G29/'Aktivi_Saistibas(004)'!$F$19*100)</f>
        <v>0</v>
      </c>
      <c r="I29" s="53"/>
    </row>
    <row r="30" spans="2:9" ht="15">
      <c r="B30" s="211"/>
      <c r="C30" s="222" t="s">
        <v>154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IF(G30=0,0,G30/'Aktivi_Saistibas(004)'!$F$19*100)</f>
        <v>0</v>
      </c>
      <c r="I30" s="53"/>
    </row>
    <row r="31" spans="2:9" ht="15">
      <c r="B31" s="166"/>
      <c r="C31" s="161" t="s">
        <v>161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IF(G31=0,0,G31/'Aktivi_Saistibas(004)'!$F$19*100)</f>
        <v>0</v>
      </c>
      <c r="I31" s="53"/>
    </row>
    <row r="32" spans="2:9" ht="25.5">
      <c r="B32" s="230">
        <v>11200</v>
      </c>
      <c r="C32" s="231" t="s">
        <v>162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163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156</v>
      </c>
      <c r="D34" s="208"/>
      <c r="E34" s="215"/>
      <c r="F34" s="215"/>
      <c r="G34" s="215"/>
      <c r="H34" s="236">
        <f>IF(G34=0,0,G34/'Aktivi_Saistibas(004)'!$F$19*100)</f>
        <v>0</v>
      </c>
      <c r="I34" s="53"/>
    </row>
    <row r="35" spans="2:9" ht="15">
      <c r="B35" s="211"/>
      <c r="C35" s="212" t="s">
        <v>157</v>
      </c>
      <c r="D35" s="208"/>
      <c r="E35" s="215"/>
      <c r="F35" s="215"/>
      <c r="G35" s="215"/>
      <c r="H35" s="236">
        <f>IF(G35=0,0,G35/'Aktivi_Saistibas(004)'!$F$19*100)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IF(G36=0,0,G36/'Aktivi_Saistibas(004)'!$F$19*100)</f>
        <v>0</v>
      </c>
      <c r="I36" s="53"/>
    </row>
    <row r="37" spans="2:9" ht="15">
      <c r="B37" s="211"/>
      <c r="C37" s="212" t="s">
        <v>154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IF(G37=0,0,G37/'Aktivi_Saistibas(004)'!$F$19*100)</f>
        <v>0</v>
      </c>
      <c r="I37" s="53"/>
    </row>
    <row r="38" spans="2:9" ht="25.5">
      <c r="B38" s="200">
        <v>11220</v>
      </c>
      <c r="C38" s="207" t="s">
        <v>164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159</v>
      </c>
      <c r="D39" s="208"/>
      <c r="E39" s="215"/>
      <c r="F39" s="215"/>
      <c r="G39" s="215"/>
      <c r="H39" s="236">
        <f>IF(G39=0,0,G39/'Aktivi_Saistibas(004)'!$F$19*100)</f>
        <v>0</v>
      </c>
      <c r="I39" s="53"/>
    </row>
    <row r="40" spans="2:9" ht="15">
      <c r="B40" s="211"/>
      <c r="C40" s="222" t="s">
        <v>160</v>
      </c>
      <c r="D40" s="208"/>
      <c r="E40" s="215"/>
      <c r="F40" s="215"/>
      <c r="G40" s="215"/>
      <c r="H40" s="236">
        <f>IF(G40=0,0,G40/'Aktivi_Saistibas(004)'!$F$19*100)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IF(G41=0,0,G41/'Aktivi_Saistibas(004)'!$F$19*100)</f>
        <v>0</v>
      </c>
      <c r="I41" s="53"/>
    </row>
    <row r="42" spans="2:9" ht="15">
      <c r="B42" s="211"/>
      <c r="C42" s="212" t="s">
        <v>154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IF(G42=0,0,G42/'Aktivi_Saistibas(004)'!$F$19*100)</f>
        <v>0</v>
      </c>
      <c r="I42" s="53"/>
    </row>
    <row r="43" spans="2:9" ht="15.75" thickBot="1">
      <c r="B43" s="185"/>
      <c r="C43" s="251" t="s">
        <v>165</v>
      </c>
      <c r="D43" s="81">
        <v>11200</v>
      </c>
      <c r="E43" s="252">
        <f>E37+E42</f>
        <v>0</v>
      </c>
      <c r="F43" s="252">
        <f>F37+F42</f>
        <v>0</v>
      </c>
      <c r="G43" s="252">
        <f>G37+G42</f>
        <v>0</v>
      </c>
      <c r="H43" s="253">
        <f>IF(G43=0,0,G43/'Aktivi_Saistibas(004)'!$F$19*100)</f>
        <v>0</v>
      </c>
      <c r="I43" s="53"/>
    </row>
    <row r="44" spans="2:9" ht="15.75" thickBot="1">
      <c r="B44" s="415"/>
      <c r="C44" s="416"/>
      <c r="D44" s="417"/>
      <c r="E44" s="418"/>
      <c r="F44" s="418"/>
      <c r="G44" s="418"/>
      <c r="H44" s="419"/>
      <c r="I44" s="53"/>
    </row>
    <row r="45" spans="2:9" ht="15.75" thickBot="1">
      <c r="B45" s="594" t="s">
        <v>13</v>
      </c>
      <c r="C45" s="600"/>
      <c r="D45" s="67" t="s">
        <v>64</v>
      </c>
      <c r="E45" s="240" t="s">
        <v>63</v>
      </c>
      <c r="F45" s="67" t="s">
        <v>66</v>
      </c>
      <c r="G45" s="67" t="s">
        <v>166</v>
      </c>
      <c r="H45" s="187" t="s">
        <v>167</v>
      </c>
      <c r="I45" s="53"/>
    </row>
    <row r="46" spans="2:9" ht="25.5">
      <c r="B46" s="193">
        <v>11300</v>
      </c>
      <c r="C46" s="241" t="s">
        <v>168</v>
      </c>
      <c r="D46" s="244"/>
      <c r="E46" s="242"/>
      <c r="F46" s="242"/>
      <c r="G46" s="242"/>
      <c r="H46" s="245"/>
      <c r="I46" s="53"/>
    </row>
    <row r="47" spans="2:9" ht="15">
      <c r="B47" s="211"/>
      <c r="C47" s="212" t="s">
        <v>169</v>
      </c>
      <c r="D47" s="208"/>
      <c r="E47" s="215"/>
      <c r="F47" s="215"/>
      <c r="G47" s="215"/>
      <c r="H47" s="236">
        <f>IF(G47=0,0,G47/'Aktivi_Saistibas(004)'!$F$19*100)</f>
        <v>0</v>
      </c>
      <c r="I47" s="53"/>
    </row>
    <row r="48" spans="2:9" ht="15">
      <c r="B48" s="211"/>
      <c r="C48" s="212" t="s">
        <v>170</v>
      </c>
      <c r="D48" s="208"/>
      <c r="E48" s="215"/>
      <c r="F48" s="215"/>
      <c r="G48" s="215"/>
      <c r="H48" s="236">
        <f>IF(G48=0,0,G48/'Aktivi_Saistibas(004)'!$F$19*100)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IF(G49=0,0,G49/'Aktivi_Saistibas(004)'!$F$19*100)</f>
        <v>0</v>
      </c>
      <c r="I49" s="53"/>
    </row>
    <row r="50" spans="2:9" ht="15">
      <c r="B50" s="166"/>
      <c r="C50" s="243" t="s">
        <v>154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IF(G50=0,0,G50/'Aktivi_Saistibas(004)'!$F$19*100)</f>
        <v>0</v>
      </c>
      <c r="I50" s="53"/>
    </row>
    <row r="51" spans="2:9" ht="15">
      <c r="B51" s="230">
        <v>11400</v>
      </c>
      <c r="C51" s="231" t="s">
        <v>81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171</v>
      </c>
      <c r="D52" s="208"/>
      <c r="E52" s="215"/>
      <c r="F52" s="215"/>
      <c r="G52" s="215"/>
      <c r="H52" s="236">
        <f>IF(G52=0,0,G52/'Aktivi_Saistibas(004)'!$F$19*100)</f>
        <v>0</v>
      </c>
      <c r="I52" s="53"/>
    </row>
    <row r="53" spans="2:9" ht="15">
      <c r="B53" s="211"/>
      <c r="C53" s="212" t="s">
        <v>172</v>
      </c>
      <c r="D53" s="208"/>
      <c r="E53" s="215"/>
      <c r="F53" s="215"/>
      <c r="G53" s="215"/>
      <c r="H53" s="236">
        <f>IF(G53=0,0,G53/'Aktivi_Saistibas(004)'!$F$19*100)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IF(G54=0,0,G54/'Aktivi_Saistibas(004)'!$F$19*100)</f>
        <v>0</v>
      </c>
      <c r="I54" s="53"/>
    </row>
    <row r="55" spans="2:9" ht="15">
      <c r="B55" s="166"/>
      <c r="C55" s="243" t="s">
        <v>154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IF(G55=0,0,G55/'Aktivi_Saistibas(004)'!$F$19*100)</f>
        <v>0</v>
      </c>
      <c r="I55" s="53"/>
    </row>
    <row r="56" spans="2:9" ht="38.25">
      <c r="B56" s="225"/>
      <c r="C56" s="249" t="s">
        <v>174</v>
      </c>
      <c r="D56" s="78">
        <v>11000</v>
      </c>
      <c r="E56" s="246">
        <f>E31+E43+E50+E55</f>
        <v>0</v>
      </c>
      <c r="F56" s="246">
        <f>F31+F43+F50+F55</f>
        <v>0</v>
      </c>
      <c r="G56" s="246">
        <f>G31+G43+G50+G55</f>
        <v>0</v>
      </c>
      <c r="H56" s="247">
        <f>IF(G56=0,0,G56/'Aktivi_Saistibas(004)'!$F$19*100)</f>
        <v>0</v>
      </c>
      <c r="I56" s="53"/>
    </row>
    <row r="57" spans="2:9" ht="15">
      <c r="B57" s="230">
        <v>12000</v>
      </c>
      <c r="C57" s="248" t="s">
        <v>173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149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155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156</v>
      </c>
      <c r="D60" s="208"/>
      <c r="E60" s="215"/>
      <c r="F60" s="215"/>
      <c r="G60" s="215"/>
      <c r="H60" s="236">
        <f>IF(G60=0,0,G60/'Aktivi_Saistibas(004)'!$F$19*100)</f>
        <v>0</v>
      </c>
      <c r="I60" s="53"/>
    </row>
    <row r="61" spans="2:9" ht="15">
      <c r="B61" s="211"/>
      <c r="C61" s="212" t="s">
        <v>157</v>
      </c>
      <c r="D61" s="208"/>
      <c r="E61" s="215"/>
      <c r="F61" s="215"/>
      <c r="G61" s="215"/>
      <c r="H61" s="236">
        <f>IF(G61=0,0,G61/'Aktivi_Saistibas(004)'!$F$19*100)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IF(G62=0,0,G62/'Aktivi_Saistibas(004)'!$F$19*100)</f>
        <v>0</v>
      </c>
      <c r="I62" s="53"/>
    </row>
    <row r="63" spans="2:9" ht="15">
      <c r="B63" s="211"/>
      <c r="C63" s="212" t="s">
        <v>154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IF(G63=0,0,G63/'Aktivi_Saistibas(004)'!$F$19*100)</f>
        <v>0</v>
      </c>
      <c r="I63" s="53"/>
    </row>
    <row r="64" spans="2:9" ht="15">
      <c r="B64" s="200">
        <v>12120</v>
      </c>
      <c r="C64" s="207" t="s">
        <v>184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159</v>
      </c>
      <c r="D65" s="208"/>
      <c r="E65" s="215"/>
      <c r="F65" s="215"/>
      <c r="G65" s="215"/>
      <c r="H65" s="236">
        <f>IF(G65=0,0,G65/'Aktivi_Saistibas(004)'!$F$19*100)</f>
        <v>0</v>
      </c>
      <c r="I65" s="53"/>
    </row>
    <row r="66" spans="2:9" ht="15">
      <c r="B66" s="211"/>
      <c r="C66" s="212" t="s">
        <v>160</v>
      </c>
      <c r="D66" s="208"/>
      <c r="E66" s="215"/>
      <c r="F66" s="215"/>
      <c r="G66" s="215"/>
      <c r="H66" s="236">
        <f>IF(G66=0,0,G66/'Aktivi_Saistibas(004)'!$F$19*100)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IF(G67=0,0,G67/'Aktivi_Saistibas(004)'!$F$19*100)</f>
        <v>0</v>
      </c>
      <c r="I67" s="53"/>
    </row>
    <row r="68" spans="2:9" ht="15">
      <c r="B68" s="211"/>
      <c r="C68" s="212" t="s">
        <v>154</v>
      </c>
      <c r="D68" s="250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IF(G68=0,0,G68/'Aktivi_Saistibas(004)'!$F$19*100)</f>
        <v>0</v>
      </c>
      <c r="I68" s="53"/>
    </row>
    <row r="69" spans="2:9" ht="15">
      <c r="B69" s="166"/>
      <c r="C69" s="190" t="s">
        <v>175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IF(G69=0,0,G69/'Aktivi_Saistibas(004)'!$F$19*100)</f>
        <v>0</v>
      </c>
      <c r="I69" s="53"/>
    </row>
    <row r="70" spans="2:9" ht="25.5">
      <c r="B70" s="230">
        <v>12200</v>
      </c>
      <c r="C70" s="231" t="s">
        <v>162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163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156</v>
      </c>
      <c r="D72" s="208"/>
      <c r="E72" s="215"/>
      <c r="F72" s="215"/>
      <c r="G72" s="215"/>
      <c r="H72" s="236">
        <f>IF(G72=0,0,G72/'Aktivi_Saistibas(004)'!$F$19*100)</f>
        <v>0</v>
      </c>
      <c r="I72" s="53"/>
    </row>
    <row r="73" spans="2:9" ht="15">
      <c r="B73" s="211"/>
      <c r="C73" s="212" t="s">
        <v>157</v>
      </c>
      <c r="D73" s="208"/>
      <c r="E73" s="215"/>
      <c r="F73" s="215"/>
      <c r="G73" s="215"/>
      <c r="H73" s="236">
        <f>IF(G73=0,0,G73/'Aktivi_Saistibas(004)'!$F$19*100)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IF(G74=0,0,G74/'Aktivi_Saistibas(004)'!$F$19*100)</f>
        <v>0</v>
      </c>
      <c r="I74" s="53"/>
    </row>
    <row r="75" spans="2:9" ht="15">
      <c r="B75" s="211"/>
      <c r="C75" s="212" t="s">
        <v>154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IF(G75=0,0,G75/'Aktivi_Saistibas(004)'!$F$19*100)</f>
        <v>0</v>
      </c>
      <c r="I75" s="53"/>
    </row>
    <row r="76" spans="2:9" ht="25.5">
      <c r="B76" s="200">
        <v>12220</v>
      </c>
      <c r="C76" s="207" t="s">
        <v>164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159</v>
      </c>
      <c r="D77" s="208"/>
      <c r="E77" s="215"/>
      <c r="F77" s="215"/>
      <c r="G77" s="215"/>
      <c r="H77" s="236">
        <f>IF(G77=0,0,G77/'Aktivi_Saistibas(004)'!$F$19*100)</f>
        <v>0</v>
      </c>
      <c r="I77" s="53"/>
    </row>
    <row r="78" spans="2:9" ht="15">
      <c r="B78" s="211"/>
      <c r="C78" s="212" t="s">
        <v>160</v>
      </c>
      <c r="D78" s="208"/>
      <c r="E78" s="215"/>
      <c r="F78" s="215"/>
      <c r="G78" s="215"/>
      <c r="H78" s="236">
        <f>IF(G78=0,0,G78/'Aktivi_Saistibas(004)'!$F$19*100)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IF(G79=0,0,G79/'Aktivi_Saistibas(004)'!$F$19*100)</f>
        <v>0</v>
      </c>
      <c r="I79" s="53"/>
    </row>
    <row r="80" spans="2:9" ht="15">
      <c r="B80" s="211"/>
      <c r="C80" s="212" t="s">
        <v>154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IF(G80=0,0,G80/'Aktivi_Saistibas(004)'!$F$19*100)</f>
        <v>0</v>
      </c>
      <c r="I80" s="53"/>
    </row>
    <row r="81" spans="2:9" ht="15">
      <c r="B81" s="166"/>
      <c r="C81" s="190" t="s">
        <v>176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IF(G81=0,0,G81/'Aktivi_Saistibas(004)'!$F$19*100)</f>
        <v>0</v>
      </c>
      <c r="I81" s="53"/>
    </row>
    <row r="82" spans="2:9" ht="25.5">
      <c r="B82" s="200">
        <v>12300</v>
      </c>
      <c r="C82" s="201" t="s">
        <v>168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169</v>
      </c>
      <c r="D83" s="208"/>
      <c r="E83" s="215"/>
      <c r="F83" s="215"/>
      <c r="G83" s="215"/>
      <c r="H83" s="236">
        <f>IF(G83=0,0,G83/'Aktivi_Saistibas(004)'!$F$19*100)</f>
        <v>0</v>
      </c>
      <c r="I83" s="53"/>
    </row>
    <row r="84" spans="2:9" ht="15">
      <c r="B84" s="211"/>
      <c r="C84" s="212" t="s">
        <v>170</v>
      </c>
      <c r="D84" s="208"/>
      <c r="E84" s="215"/>
      <c r="F84" s="215"/>
      <c r="G84" s="215"/>
      <c r="H84" s="236">
        <f>IF(G84=0,0,G84/'Aktivi_Saistibas(004)'!$F$19*100)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IF(G85=0,0,G85/'Aktivi_Saistibas(004)'!$F$19*100)</f>
        <v>0</v>
      </c>
      <c r="I85" s="53"/>
    </row>
    <row r="86" spans="2:9" ht="15">
      <c r="B86" s="166"/>
      <c r="C86" s="243" t="s">
        <v>154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IF(G86=0,0,G86/'Aktivi_Saistibas(004)'!$F$19*100)</f>
        <v>0</v>
      </c>
      <c r="I86" s="53"/>
    </row>
    <row r="87" spans="2:9" ht="15">
      <c r="B87" s="200">
        <v>12400</v>
      </c>
      <c r="C87" s="201" t="s">
        <v>81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171</v>
      </c>
      <c r="D88" s="208"/>
      <c r="E88" s="215"/>
      <c r="F88" s="215"/>
      <c r="G88" s="215"/>
      <c r="H88" s="236">
        <f>IF(G88=0,0,G88/'Aktivi_Saistibas(004)'!$F$19*100)</f>
        <v>0</v>
      </c>
      <c r="I88" s="53"/>
    </row>
    <row r="89" spans="2:9" ht="15">
      <c r="B89" s="211"/>
      <c r="C89" s="212" t="s">
        <v>172</v>
      </c>
      <c r="D89" s="208"/>
      <c r="E89" s="215"/>
      <c r="F89" s="215"/>
      <c r="G89" s="215"/>
      <c r="H89" s="236">
        <f>IF(G89=0,0,G89/'Aktivi_Saistibas(004)'!$F$19*100)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IF(G90=0,0,G90/'Aktivi_Saistibas(004)'!$F$19*100)</f>
        <v>0</v>
      </c>
      <c r="I90" s="53"/>
    </row>
    <row r="91" spans="2:9" ht="15.75" thickBot="1">
      <c r="B91" s="185"/>
      <c r="C91" s="254" t="s">
        <v>154</v>
      </c>
      <c r="D91" s="81">
        <v>12400</v>
      </c>
      <c r="E91" s="252">
        <f>SUM(E88:E90)</f>
        <v>0</v>
      </c>
      <c r="F91" s="252">
        <f>SUM(F88:F90)</f>
        <v>0</v>
      </c>
      <c r="G91" s="252">
        <f>SUM(G88:G90)</f>
        <v>0</v>
      </c>
      <c r="H91" s="253">
        <f>IF(G91=0,0,G91/'Aktivi_Saistibas(004)'!$F$19*100)</f>
        <v>0</v>
      </c>
      <c r="I91" s="53"/>
    </row>
    <row r="92" spans="2:9" ht="15.75" thickBot="1">
      <c r="B92" s="412"/>
      <c r="C92" s="254"/>
      <c r="D92" s="412"/>
      <c r="E92" s="413"/>
      <c r="F92" s="413"/>
      <c r="G92" s="413"/>
      <c r="H92" s="414"/>
      <c r="I92" s="53"/>
    </row>
    <row r="93" spans="2:9" ht="15.75" thickBot="1">
      <c r="B93" s="594" t="s">
        <v>13</v>
      </c>
      <c r="C93" s="600"/>
      <c r="D93" s="67" t="s">
        <v>64</v>
      </c>
      <c r="E93" s="240" t="s">
        <v>63</v>
      </c>
      <c r="F93" s="67" t="s">
        <v>66</v>
      </c>
      <c r="G93" s="67" t="s">
        <v>166</v>
      </c>
      <c r="H93" s="187" t="s">
        <v>167</v>
      </c>
      <c r="I93" s="53"/>
    </row>
    <row r="94" spans="2:9" ht="25.5">
      <c r="B94" s="82"/>
      <c r="C94" s="255" t="s">
        <v>177</v>
      </c>
      <c r="D94" s="77">
        <v>12000</v>
      </c>
      <c r="E94" s="258">
        <f>E69+E81+E86+E91</f>
        <v>0</v>
      </c>
      <c r="F94" s="258">
        <f>F69+F81+F86+F91</f>
        <v>0</v>
      </c>
      <c r="G94" s="258">
        <f>G69+G81+G86+G91</f>
        <v>0</v>
      </c>
      <c r="H94" s="259">
        <f>IF(G94=0,0,G94/'Aktivi_Saistibas(004)'!$F$19*100)</f>
        <v>0</v>
      </c>
      <c r="I94" s="53"/>
    </row>
    <row r="95" spans="2:9" ht="15">
      <c r="B95" s="230">
        <v>13000</v>
      </c>
      <c r="C95" s="231" t="s">
        <v>178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179</v>
      </c>
      <c r="D96" s="208"/>
      <c r="E96" s="215"/>
      <c r="F96" s="215"/>
      <c r="G96" s="215"/>
      <c r="H96" s="236">
        <f>IF(G96=0,0,G96/'Aktivi_Saistibas(004)'!$F$19*100)</f>
        <v>0</v>
      </c>
      <c r="I96" s="53"/>
    </row>
    <row r="97" spans="2:9" ht="15">
      <c r="B97" s="211"/>
      <c r="C97" s="212" t="s">
        <v>180</v>
      </c>
      <c r="D97" s="208"/>
      <c r="E97" s="215"/>
      <c r="F97" s="215"/>
      <c r="G97" s="215"/>
      <c r="H97" s="236">
        <f>IF(G97=0,0,G97/'Aktivi_Saistibas(004)'!$F$19*100)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IF(G98=0,0,G98/'Aktivi_Saistibas(004)'!$F$19*100)</f>
        <v>0</v>
      </c>
      <c r="I98" s="53"/>
    </row>
    <row r="99" spans="2:9" ht="15">
      <c r="B99" s="166"/>
      <c r="C99" s="243" t="s">
        <v>154</v>
      </c>
      <c r="D99" s="80">
        <v>13000</v>
      </c>
      <c r="E99" s="260">
        <f>SUM(E96:E98)</f>
        <v>0</v>
      </c>
      <c r="F99" s="260">
        <f>SUM(F96:F98)</f>
        <v>0</v>
      </c>
      <c r="G99" s="260">
        <f>SUM(G96:G98)</f>
        <v>0</v>
      </c>
      <c r="H99" s="261">
        <f>IF(G99=0,0,G99/'Aktivi_Saistibas(004)'!$F$19*100)</f>
        <v>0</v>
      </c>
      <c r="I99" s="53"/>
    </row>
    <row r="100" spans="2:9" ht="26.25" thickBot="1">
      <c r="B100" s="184"/>
      <c r="C100" s="256" t="s">
        <v>181</v>
      </c>
      <c r="D100" s="79">
        <v>10000</v>
      </c>
      <c r="E100" s="262">
        <f>E56+E94+E99</f>
        <v>0</v>
      </c>
      <c r="F100" s="262">
        <f>F56+F94+F99</f>
        <v>0</v>
      </c>
      <c r="G100" s="262">
        <f>G56+G94+G99</f>
        <v>0</v>
      </c>
      <c r="H100" s="263">
        <f>IF(G100=0,0,G100/'Aktivi_Saistibas(004)'!$F$19*100)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6" r:id="rId1"/>
  <rowBreaks count="2" manualBreakCount="2">
    <brk id="43" max="8" man="1"/>
    <brk id="91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H1" sqref="H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57"/>
    </row>
    <row r="2" spans="1:9" ht="90" thickBot="1">
      <c r="A2" s="1"/>
      <c r="B2" s="592" t="s">
        <v>11</v>
      </c>
      <c r="C2" s="593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594" t="s">
        <v>13</v>
      </c>
      <c r="C3" s="601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30" customHeight="1">
      <c r="A4" s="1"/>
      <c r="B4" s="193">
        <v>21000</v>
      </c>
      <c r="C4" s="194" t="s">
        <v>185</v>
      </c>
      <c r="D4" s="195"/>
      <c r="E4" s="244"/>
      <c r="F4" s="242"/>
      <c r="G4" s="242"/>
      <c r="H4" s="242"/>
      <c r="I4" s="245"/>
    </row>
    <row r="5" spans="1:9" ht="38.2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186</v>
      </c>
      <c r="D7" s="213"/>
      <c r="E7" s="266"/>
      <c r="F7" s="215"/>
      <c r="G7" s="215"/>
      <c r="H7" s="215"/>
      <c r="I7" s="236">
        <f>IF(H7=0,0,H7/'Aktivi_Saistibas(004)'!$F$19*100)</f>
        <v>0</v>
      </c>
    </row>
    <row r="8" spans="1:9" ht="12.75">
      <c r="A8" s="1"/>
      <c r="B8" s="211"/>
      <c r="C8" s="212" t="s">
        <v>152</v>
      </c>
      <c r="D8" s="213"/>
      <c r="E8" s="266"/>
      <c r="F8" s="215"/>
      <c r="G8" s="215"/>
      <c r="H8" s="215"/>
      <c r="I8" s="236">
        <f>IF(H8=0,0,H8/'Aktivi_Saistibas(004)'!$F$19*100)</f>
        <v>0</v>
      </c>
    </row>
    <row r="9" spans="1:9" ht="12.75">
      <c r="A9" s="1"/>
      <c r="B9" s="211"/>
      <c r="C9" s="212" t="s">
        <v>153</v>
      </c>
      <c r="D9" s="213"/>
      <c r="E9" s="266"/>
      <c r="F9" s="215"/>
      <c r="G9" s="215"/>
      <c r="H9" s="215"/>
      <c r="I9" s="236">
        <f>IF(H9=0,0,H9/'Aktivi_Saistibas(004)'!$F$19*100)</f>
        <v>0</v>
      </c>
    </row>
    <row r="10" spans="1:9" ht="12.75">
      <c r="A10" s="1"/>
      <c r="B10" s="211"/>
      <c r="C10" s="216" t="s">
        <v>20</v>
      </c>
      <c r="D10" s="213"/>
      <c r="E10" s="266"/>
      <c r="F10" s="215"/>
      <c r="G10" s="215"/>
      <c r="H10" s="215"/>
      <c r="I10" s="236">
        <f>IF(H10=0,0,H10/'Aktivi_Saistibas(004)'!$F$19*100)</f>
        <v>0</v>
      </c>
    </row>
    <row r="11" spans="1:9" ht="12.75">
      <c r="A11" s="1"/>
      <c r="B11" s="211"/>
      <c r="C11" s="212" t="s">
        <v>154</v>
      </c>
      <c r="D11" s="217">
        <v>21110</v>
      </c>
      <c r="E11" s="289"/>
      <c r="F11" s="265">
        <f>SUM(F7:F10)</f>
        <v>0</v>
      </c>
      <c r="G11" s="265">
        <f>SUM(G7:G10)</f>
        <v>0</v>
      </c>
      <c r="H11" s="265">
        <f>SUM(H7:H10)</f>
        <v>0</v>
      </c>
      <c r="I11" s="236">
        <f>IF(H11=0,0,H11/'Aktivi_Saistibas(004)'!$F$19*100)</f>
        <v>0</v>
      </c>
    </row>
    <row r="12" spans="1:9" ht="25.5">
      <c r="A12" s="1"/>
      <c r="B12" s="200">
        <v>21120</v>
      </c>
      <c r="C12" s="221" t="s">
        <v>155</v>
      </c>
      <c r="D12" s="219"/>
      <c r="E12" s="428"/>
      <c r="F12" s="210"/>
      <c r="G12" s="210"/>
      <c r="H12" s="210"/>
      <c r="I12" s="224"/>
    </row>
    <row r="13" spans="1:9" ht="12.75">
      <c r="A13" s="1"/>
      <c r="B13" s="211"/>
      <c r="C13" s="222" t="s">
        <v>156</v>
      </c>
      <c r="D13" s="208"/>
      <c r="E13" s="266"/>
      <c r="F13" s="215"/>
      <c r="G13" s="215"/>
      <c r="H13" s="215"/>
      <c r="I13" s="236">
        <f>IF(H13=0,0,H13/'Aktivi_Saistibas(004)'!$F$19*100)</f>
        <v>0</v>
      </c>
    </row>
    <row r="14" spans="1:9" ht="12.75">
      <c r="A14" s="1"/>
      <c r="B14" s="211"/>
      <c r="C14" s="222" t="s">
        <v>157</v>
      </c>
      <c r="D14" s="208"/>
      <c r="E14" s="266"/>
      <c r="F14" s="215"/>
      <c r="G14" s="215"/>
      <c r="H14" s="215"/>
      <c r="I14" s="236">
        <f>IF(H14=0,0,H14/'Aktivi_Saistibas(004)'!$F$19*100)</f>
        <v>0</v>
      </c>
    </row>
    <row r="15" spans="1:9" ht="12.75">
      <c r="A15" s="1"/>
      <c r="B15" s="211"/>
      <c r="C15" s="223" t="s">
        <v>20</v>
      </c>
      <c r="D15" s="208"/>
      <c r="E15" s="266"/>
      <c r="F15" s="215"/>
      <c r="G15" s="215"/>
      <c r="H15" s="215"/>
      <c r="I15" s="236">
        <f>IF(H15=0,0,H15/'Aktivi_Saistibas(004)'!$F$19*100)</f>
        <v>0</v>
      </c>
    </row>
    <row r="16" spans="1:9" ht="12.75">
      <c r="A16" s="1"/>
      <c r="B16" s="211"/>
      <c r="C16" s="222" t="s">
        <v>154</v>
      </c>
      <c r="D16" s="217">
        <v>21120</v>
      </c>
      <c r="E16" s="289"/>
      <c r="F16" s="265">
        <f>SUM(F13:F15)</f>
        <v>0</v>
      </c>
      <c r="G16" s="265">
        <f>SUM(G13:G15)</f>
        <v>0</v>
      </c>
      <c r="H16" s="265">
        <f>SUM(H13:H15)</f>
        <v>0</v>
      </c>
      <c r="I16" s="236">
        <f>IF(H16=0,0,H16/'Aktivi_Saistibas(004)'!$F$19*100)</f>
        <v>0</v>
      </c>
    </row>
    <row r="17" spans="1:9" ht="25.5">
      <c r="A17" s="1"/>
      <c r="B17" s="200">
        <v>21130</v>
      </c>
      <c r="C17" s="221" t="s">
        <v>158</v>
      </c>
      <c r="D17" s="208"/>
      <c r="E17" s="428"/>
      <c r="F17" s="210"/>
      <c r="G17" s="210"/>
      <c r="H17" s="210"/>
      <c r="I17" s="224"/>
    </row>
    <row r="18" spans="1:9" ht="12.75">
      <c r="A18" s="1"/>
      <c r="B18" s="211"/>
      <c r="C18" s="222" t="s">
        <v>159</v>
      </c>
      <c r="D18" s="208"/>
      <c r="E18" s="266"/>
      <c r="F18" s="215"/>
      <c r="G18" s="215"/>
      <c r="H18" s="215"/>
      <c r="I18" s="236">
        <f>IF(H18=0,0,H18/'Aktivi_Saistibas(004)'!$F$19*100)</f>
        <v>0</v>
      </c>
    </row>
    <row r="19" spans="1:9" ht="12.75">
      <c r="A19" s="1"/>
      <c r="B19" s="211"/>
      <c r="C19" s="222" t="s">
        <v>160</v>
      </c>
      <c r="D19" s="208"/>
      <c r="E19" s="266"/>
      <c r="F19" s="215"/>
      <c r="G19" s="215"/>
      <c r="H19" s="215"/>
      <c r="I19" s="236">
        <f>IF(H19=0,0,H19/'Aktivi_Saistibas(004)'!$F$19*100)</f>
        <v>0</v>
      </c>
    </row>
    <row r="20" spans="1:9" ht="12.75">
      <c r="A20" s="1"/>
      <c r="B20" s="211"/>
      <c r="C20" s="223" t="s">
        <v>20</v>
      </c>
      <c r="D20" s="208"/>
      <c r="E20" s="266"/>
      <c r="F20" s="215"/>
      <c r="G20" s="215"/>
      <c r="H20" s="215"/>
      <c r="I20" s="236">
        <f>IF(H20=0,0,H20/'Aktivi_Saistibas(004)'!$F$19*100)</f>
        <v>0</v>
      </c>
    </row>
    <row r="21" spans="1:9" ht="12.75">
      <c r="A21" s="1"/>
      <c r="B21" s="211"/>
      <c r="C21" s="222" t="s">
        <v>154</v>
      </c>
      <c r="D21" s="217">
        <v>21130</v>
      </c>
      <c r="E21" s="289"/>
      <c r="F21" s="265">
        <f>SUM(F18:F20)</f>
        <v>0</v>
      </c>
      <c r="G21" s="265">
        <f>SUM(G18:G20)</f>
        <v>0</v>
      </c>
      <c r="H21" s="265">
        <f>SUM(H18:H20)</f>
        <v>0</v>
      </c>
      <c r="I21" s="236">
        <f>IF(H21=0,0,H21/'Aktivi_Saistibas(004)'!$F$19*100)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290"/>
      <c r="F22" s="267">
        <f>F11+F16+F21</f>
        <v>0</v>
      </c>
      <c r="G22" s="267">
        <f>G11+G16+G21</f>
        <v>0</v>
      </c>
      <c r="H22" s="267">
        <f>H11+H16+H21</f>
        <v>0</v>
      </c>
      <c r="I22" s="239">
        <f>IF(H22=0,0,H22/'Aktivi_Saistibas(004)'!$F$19*100)</f>
        <v>0</v>
      </c>
    </row>
    <row r="23" spans="1:9" ht="24.75" customHeight="1">
      <c r="A23" s="1"/>
      <c r="B23" s="230">
        <v>21200</v>
      </c>
      <c r="C23" s="231" t="s">
        <v>162</v>
      </c>
      <c r="D23" s="238"/>
      <c r="E23" s="429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163</v>
      </c>
      <c r="D24" s="208"/>
      <c r="E24" s="428"/>
      <c r="F24" s="210"/>
      <c r="G24" s="210"/>
      <c r="H24" s="210"/>
      <c r="I24" s="224"/>
    </row>
    <row r="25" spans="1:9" ht="12.75">
      <c r="A25" s="1"/>
      <c r="B25" s="211"/>
      <c r="C25" s="212" t="s">
        <v>156</v>
      </c>
      <c r="D25" s="208"/>
      <c r="E25" s="266"/>
      <c r="F25" s="215"/>
      <c r="G25" s="215"/>
      <c r="H25" s="215"/>
      <c r="I25" s="236">
        <f>IF(H25=0,0,H25/'Aktivi_Saistibas(004)'!$F$19*100)</f>
        <v>0</v>
      </c>
    </row>
    <row r="26" spans="1:9" ht="12.75">
      <c r="A26" s="1"/>
      <c r="B26" s="211"/>
      <c r="C26" s="212" t="s">
        <v>157</v>
      </c>
      <c r="D26" s="208"/>
      <c r="E26" s="266"/>
      <c r="F26" s="215"/>
      <c r="G26" s="215"/>
      <c r="H26" s="215"/>
      <c r="I26" s="236">
        <f>IF(H26=0,0,H26/'Aktivi_Saistibas(004)'!$F$19*100)</f>
        <v>0</v>
      </c>
    </row>
    <row r="27" spans="1:9" ht="12.75">
      <c r="A27" s="1"/>
      <c r="B27" s="211"/>
      <c r="C27" s="216" t="s">
        <v>20</v>
      </c>
      <c r="D27" s="208"/>
      <c r="E27" s="266"/>
      <c r="F27" s="215"/>
      <c r="G27" s="215"/>
      <c r="H27" s="215"/>
      <c r="I27" s="236">
        <f>IF(H27=0,0,H27/'Aktivi_Saistibas(004)'!$F$19*100)</f>
        <v>0</v>
      </c>
    </row>
    <row r="28" spans="1:9" ht="12.75">
      <c r="A28" s="1"/>
      <c r="B28" s="211"/>
      <c r="C28" s="212" t="s">
        <v>154</v>
      </c>
      <c r="D28" s="217">
        <v>21210</v>
      </c>
      <c r="E28" s="289"/>
      <c r="F28" s="265">
        <f>SUM(F25:F27)</f>
        <v>0</v>
      </c>
      <c r="G28" s="265">
        <f>SUM(G25:G27)</f>
        <v>0</v>
      </c>
      <c r="H28" s="265">
        <f>SUM(H25:H27)</f>
        <v>0</v>
      </c>
      <c r="I28" s="236">
        <f>IF(H28=0,0,H28/'Aktivi_Saistibas(004)'!$F$19*100)</f>
        <v>0</v>
      </c>
    </row>
    <row r="29" spans="1:9" ht="27" customHeight="1">
      <c r="A29" s="1"/>
      <c r="B29" s="200">
        <v>21220</v>
      </c>
      <c r="C29" s="207" t="s">
        <v>164</v>
      </c>
      <c r="D29" s="208"/>
      <c r="E29" s="428"/>
      <c r="F29" s="210"/>
      <c r="G29" s="210"/>
      <c r="H29" s="210"/>
      <c r="I29" s="224"/>
    </row>
    <row r="30" spans="1:9" ht="12.75">
      <c r="A30" s="1"/>
      <c r="B30" s="211"/>
      <c r="C30" s="222" t="s">
        <v>159</v>
      </c>
      <c r="D30" s="208"/>
      <c r="E30" s="266"/>
      <c r="F30" s="215"/>
      <c r="G30" s="215"/>
      <c r="H30" s="215"/>
      <c r="I30" s="236">
        <f>IF(H30=0,0,H30/'Aktivi_Saistibas(004)'!$F$19*100)</f>
        <v>0</v>
      </c>
    </row>
    <row r="31" spans="1:9" ht="12.75">
      <c r="A31" s="1"/>
      <c r="B31" s="211"/>
      <c r="C31" s="222" t="s">
        <v>160</v>
      </c>
      <c r="D31" s="208"/>
      <c r="E31" s="266"/>
      <c r="F31" s="215"/>
      <c r="G31" s="215"/>
      <c r="H31" s="215"/>
      <c r="I31" s="236">
        <f>IF(H31=0,0,H31/'Aktivi_Saistibas(004)'!$F$19*100)</f>
        <v>0</v>
      </c>
    </row>
    <row r="32" spans="1:9" ht="12.75">
      <c r="A32" s="1"/>
      <c r="B32" s="211"/>
      <c r="C32" s="223" t="s">
        <v>20</v>
      </c>
      <c r="D32" s="208"/>
      <c r="E32" s="266"/>
      <c r="F32" s="215"/>
      <c r="G32" s="215"/>
      <c r="H32" s="215"/>
      <c r="I32" s="236">
        <f>IF(H32=0,0,H32/'Aktivi_Saistibas(004)'!$F$19*100)</f>
        <v>0</v>
      </c>
    </row>
    <row r="33" spans="1:9" ht="12.75">
      <c r="A33" s="1"/>
      <c r="B33" s="211"/>
      <c r="C33" s="212" t="s">
        <v>154</v>
      </c>
      <c r="D33" s="217">
        <v>21220</v>
      </c>
      <c r="E33" s="289"/>
      <c r="F33" s="265">
        <f>SUM(F30:F32)</f>
        <v>0</v>
      </c>
      <c r="G33" s="265">
        <f>SUM(G30:G32)</f>
        <v>0</v>
      </c>
      <c r="H33" s="265">
        <f>SUM(H30:H32)</f>
        <v>0</v>
      </c>
      <c r="I33" s="236">
        <f>IF(H33=0,0,H33/'Aktivi_Saistibas(004)'!$F$19*100)</f>
        <v>0</v>
      </c>
    </row>
    <row r="34" spans="1:9" ht="12.75">
      <c r="A34" s="1"/>
      <c r="B34" s="166"/>
      <c r="C34" s="190" t="s">
        <v>188</v>
      </c>
      <c r="D34" s="76">
        <v>21200</v>
      </c>
      <c r="E34" s="290"/>
      <c r="F34" s="267">
        <f>F28+F33</f>
        <v>0</v>
      </c>
      <c r="G34" s="267">
        <f>G28+G33</f>
        <v>0</v>
      </c>
      <c r="H34" s="267">
        <f>H28+H33</f>
        <v>0</v>
      </c>
      <c r="I34" s="239">
        <f>IF(H34=0,0,H34/'Aktivi_Saistibas(004)'!$F$19*100)</f>
        <v>0</v>
      </c>
    </row>
    <row r="35" spans="1:9" ht="25.5">
      <c r="A35" s="1"/>
      <c r="B35" s="200">
        <v>21300</v>
      </c>
      <c r="C35" s="201" t="s">
        <v>168</v>
      </c>
      <c r="D35" s="208"/>
      <c r="E35" s="429"/>
      <c r="F35" s="226"/>
      <c r="G35" s="226"/>
      <c r="H35" s="226"/>
      <c r="I35" s="232"/>
    </row>
    <row r="36" spans="1:9" ht="12.75">
      <c r="A36" s="1"/>
      <c r="B36" s="211"/>
      <c r="C36" s="212" t="s">
        <v>169</v>
      </c>
      <c r="D36" s="208"/>
      <c r="E36" s="266"/>
      <c r="F36" s="215"/>
      <c r="G36" s="215"/>
      <c r="H36" s="215"/>
      <c r="I36" s="236">
        <f>IF(H36=0,0,H36/'Aktivi_Saistibas(004)'!$F$19*100)</f>
        <v>0</v>
      </c>
    </row>
    <row r="37" spans="1:9" ht="12.75">
      <c r="A37" s="1"/>
      <c r="B37" s="211"/>
      <c r="C37" s="212" t="s">
        <v>170</v>
      </c>
      <c r="D37" s="208"/>
      <c r="E37" s="266"/>
      <c r="F37" s="215"/>
      <c r="G37" s="215"/>
      <c r="H37" s="215"/>
      <c r="I37" s="236">
        <f>IF(H37=0,0,H37/'Aktivi_Saistibas(004)'!$F$19*100)</f>
        <v>0</v>
      </c>
    </row>
    <row r="38" spans="1:9" ht="12.75">
      <c r="A38" s="1"/>
      <c r="B38" s="211"/>
      <c r="C38" s="216" t="s">
        <v>20</v>
      </c>
      <c r="D38" s="208"/>
      <c r="E38" s="266"/>
      <c r="F38" s="215"/>
      <c r="G38" s="215"/>
      <c r="H38" s="215"/>
      <c r="I38" s="236">
        <f>IF(H38=0,0,H38/'Aktivi_Saistibas(004)'!$F$19*100)</f>
        <v>0</v>
      </c>
    </row>
    <row r="39" spans="1:9" ht="12.75">
      <c r="A39" s="1"/>
      <c r="B39" s="166"/>
      <c r="C39" s="243" t="s">
        <v>154</v>
      </c>
      <c r="D39" s="76">
        <v>21300</v>
      </c>
      <c r="E39" s="290"/>
      <c r="F39" s="267">
        <f>SUM(F36:F38)</f>
        <v>0</v>
      </c>
      <c r="G39" s="267">
        <f>SUM(G36:G38)</f>
        <v>0</v>
      </c>
      <c r="H39" s="267">
        <f>SUM(H36:H38)</f>
        <v>0</v>
      </c>
      <c r="I39" s="239">
        <f>IF(H39=0,0,H39/'Aktivi_Saistibas(004)'!$F$19*100)</f>
        <v>0</v>
      </c>
    </row>
    <row r="40" spans="1:9" ht="12.75">
      <c r="A40" s="1"/>
      <c r="B40" s="230">
        <v>21400</v>
      </c>
      <c r="C40" s="231" t="s">
        <v>81</v>
      </c>
      <c r="D40" s="238"/>
      <c r="E40" s="429"/>
      <c r="F40" s="226"/>
      <c r="G40" s="226"/>
      <c r="H40" s="226"/>
      <c r="I40" s="232"/>
    </row>
    <row r="41" spans="1:9" ht="12.75">
      <c r="A41" s="1"/>
      <c r="B41" s="211"/>
      <c r="C41" s="212" t="s">
        <v>171</v>
      </c>
      <c r="D41" s="208"/>
      <c r="E41" s="266"/>
      <c r="F41" s="215"/>
      <c r="G41" s="215"/>
      <c r="H41" s="215"/>
      <c r="I41" s="236">
        <f>IF(H41=0,0,H41/'Aktivi_Saistibas(004)'!$F$19*100)</f>
        <v>0</v>
      </c>
    </row>
    <row r="42" spans="1:9" ht="12.75">
      <c r="A42" s="1"/>
      <c r="B42" s="211"/>
      <c r="C42" s="212" t="s">
        <v>172</v>
      </c>
      <c r="D42" s="208"/>
      <c r="E42" s="266"/>
      <c r="F42" s="215"/>
      <c r="G42" s="215"/>
      <c r="H42" s="215"/>
      <c r="I42" s="236">
        <f>IF(H42=0,0,H42/'Aktivi_Saistibas(004)'!$F$19*100)</f>
        <v>0</v>
      </c>
    </row>
    <row r="43" spans="1:9" ht="12.75">
      <c r="A43" s="1"/>
      <c r="B43" s="211"/>
      <c r="C43" s="216" t="s">
        <v>20</v>
      </c>
      <c r="D43" s="208"/>
      <c r="E43" s="266"/>
      <c r="F43" s="215"/>
      <c r="G43" s="215"/>
      <c r="H43" s="215"/>
      <c r="I43" s="236">
        <f>IF(H43=0,0,H43/'Aktivi_Saistibas(004)'!$F$19*100)</f>
        <v>0</v>
      </c>
    </row>
    <row r="44" spans="1:9" ht="12.75">
      <c r="A44" s="1"/>
      <c r="B44" s="166"/>
      <c r="C44" s="243" t="s">
        <v>154</v>
      </c>
      <c r="D44" s="76">
        <v>21400</v>
      </c>
      <c r="E44" s="290"/>
      <c r="F44" s="267">
        <f>SUM(F41:F43)</f>
        <v>0</v>
      </c>
      <c r="G44" s="267">
        <f>SUM(G41:G43)</f>
        <v>0</v>
      </c>
      <c r="H44" s="267">
        <f>SUM(H41:H43)</f>
        <v>0</v>
      </c>
      <c r="I44" s="239">
        <f>IF(H44=0,0,H44/'Aktivi_Saistibas(004)'!$F$19*100)</f>
        <v>0</v>
      </c>
    </row>
    <row r="45" spans="1:9" ht="41.25" customHeight="1" thickBot="1">
      <c r="A45" s="1"/>
      <c r="B45" s="184"/>
      <c r="C45" s="268" t="s">
        <v>189</v>
      </c>
      <c r="D45" s="79">
        <v>21000</v>
      </c>
      <c r="E45" s="291"/>
      <c r="F45" s="269">
        <f>F22+F34+F39+F44</f>
        <v>0</v>
      </c>
      <c r="G45" s="269">
        <f>G22+G34+G39+G44</f>
        <v>0</v>
      </c>
      <c r="H45" s="269">
        <f>H22+H34+H39+H44</f>
        <v>0</v>
      </c>
      <c r="I45" s="263">
        <f>IF(H45=0,0,H45/'Aktivi_Saistibas(004)'!$F$19*100)</f>
        <v>0</v>
      </c>
    </row>
    <row r="46" spans="1:9" s="277" customFormat="1" ht="13.5" thickBot="1">
      <c r="A46" s="274"/>
      <c r="B46" s="275"/>
      <c r="C46" s="270"/>
      <c r="D46" s="271"/>
      <c r="E46" s="272"/>
      <c r="F46" s="272"/>
      <c r="G46" s="272"/>
      <c r="H46" s="272"/>
      <c r="I46" s="276"/>
    </row>
    <row r="47" spans="1:9" ht="13.5" thickBot="1">
      <c r="A47" s="1"/>
      <c r="B47" s="594" t="s">
        <v>13</v>
      </c>
      <c r="C47" s="601"/>
      <c r="D47" s="67" t="s">
        <v>64</v>
      </c>
      <c r="E47" s="240" t="s">
        <v>63</v>
      </c>
      <c r="F47" s="67" t="s">
        <v>66</v>
      </c>
      <c r="G47" s="67" t="s">
        <v>166</v>
      </c>
      <c r="H47" s="67" t="s">
        <v>167</v>
      </c>
      <c r="I47" s="187" t="s">
        <v>183</v>
      </c>
    </row>
    <row r="48" spans="1:9" ht="38.25" customHeight="1">
      <c r="A48" s="1"/>
      <c r="B48" s="200">
        <v>22000</v>
      </c>
      <c r="C48" s="248" t="s">
        <v>190</v>
      </c>
      <c r="D48" s="279"/>
      <c r="E48" s="280"/>
      <c r="F48" s="280"/>
      <c r="G48" s="280"/>
      <c r="H48" s="280"/>
      <c r="I48" s="281"/>
    </row>
    <row r="49" spans="1:9" ht="38.25">
      <c r="A49" s="1"/>
      <c r="B49" s="200">
        <v>22100</v>
      </c>
      <c r="C49" s="201" t="s">
        <v>149</v>
      </c>
      <c r="D49" s="202"/>
      <c r="E49" s="273"/>
      <c r="F49" s="273"/>
      <c r="G49" s="273"/>
      <c r="H49" s="273"/>
      <c r="I49" s="282"/>
    </row>
    <row r="50" spans="1:9" ht="25.5">
      <c r="A50" s="1"/>
      <c r="B50" s="200">
        <v>22110</v>
      </c>
      <c r="C50" s="207" t="s">
        <v>150</v>
      </c>
      <c r="D50" s="208"/>
      <c r="E50" s="273"/>
      <c r="F50" s="273"/>
      <c r="G50" s="273"/>
      <c r="H50" s="273"/>
      <c r="I50" s="282"/>
    </row>
    <row r="51" spans="1:9" ht="12.75">
      <c r="A51" s="1"/>
      <c r="B51" s="211"/>
      <c r="C51" s="212" t="s">
        <v>186</v>
      </c>
      <c r="D51" s="213"/>
      <c r="E51" s="283"/>
      <c r="F51" s="283"/>
      <c r="G51" s="283"/>
      <c r="H51" s="283"/>
      <c r="I51" s="236">
        <f>IF(H51=0,0,H51/'Aktivi_Saistibas(004)'!$F$19*100)</f>
        <v>0</v>
      </c>
    </row>
    <row r="52" spans="1:9" ht="12.75">
      <c r="A52" s="1"/>
      <c r="B52" s="211"/>
      <c r="C52" s="212" t="s">
        <v>152</v>
      </c>
      <c r="D52" s="213"/>
      <c r="E52" s="283"/>
      <c r="F52" s="283"/>
      <c r="G52" s="283"/>
      <c r="H52" s="283"/>
      <c r="I52" s="236">
        <f>IF(H52=0,0,H52/'Aktivi_Saistibas(004)'!$F$19*100)</f>
        <v>0</v>
      </c>
    </row>
    <row r="53" spans="1:9" ht="12.75">
      <c r="A53" s="1"/>
      <c r="B53" s="211"/>
      <c r="C53" s="212" t="s">
        <v>153</v>
      </c>
      <c r="D53" s="213"/>
      <c r="E53" s="283"/>
      <c r="F53" s="283"/>
      <c r="G53" s="283"/>
      <c r="H53" s="283"/>
      <c r="I53" s="236">
        <f>IF(H53=0,0,H53/'Aktivi_Saistibas(004)'!$F$19*100)</f>
        <v>0</v>
      </c>
    </row>
    <row r="54" spans="1:9" ht="12.75">
      <c r="A54" s="1"/>
      <c r="B54" s="211"/>
      <c r="C54" s="216" t="s">
        <v>20</v>
      </c>
      <c r="D54" s="213"/>
      <c r="E54" s="283"/>
      <c r="F54" s="283"/>
      <c r="G54" s="283"/>
      <c r="H54" s="283"/>
      <c r="I54" s="236">
        <f>IF(H54=0,0,H54/'Aktivi_Saistibas(004)'!$F$19*100)</f>
        <v>0</v>
      </c>
    </row>
    <row r="55" spans="1:9" ht="12.75">
      <c r="A55" s="1"/>
      <c r="B55" s="211"/>
      <c r="C55" s="212" t="s">
        <v>154</v>
      </c>
      <c r="D55" s="217">
        <v>22110</v>
      </c>
      <c r="E55" s="289"/>
      <c r="F55" s="265">
        <f>SUM(F51:F54)</f>
        <v>0</v>
      </c>
      <c r="G55" s="265">
        <f>SUM(G51:G54)</f>
        <v>0</v>
      </c>
      <c r="H55" s="265">
        <f>SUM(H51:H54)</f>
        <v>0</v>
      </c>
      <c r="I55" s="236">
        <f>IF(H55=0,0,H55/'Aktivi_Saistibas(004)'!$F$19*100)</f>
        <v>0</v>
      </c>
    </row>
    <row r="56" spans="1:9" ht="25.5">
      <c r="A56" s="1"/>
      <c r="B56" s="200">
        <v>22120</v>
      </c>
      <c r="C56" s="207" t="s">
        <v>155</v>
      </c>
      <c r="D56" s="219"/>
      <c r="E56" s="273"/>
      <c r="F56" s="273"/>
      <c r="G56" s="273"/>
      <c r="H56" s="273"/>
      <c r="I56" s="282"/>
    </row>
    <row r="57" spans="1:9" ht="12.75">
      <c r="A57" s="1"/>
      <c r="B57" s="211"/>
      <c r="C57" s="212" t="s">
        <v>156</v>
      </c>
      <c r="D57" s="208"/>
      <c r="E57" s="283"/>
      <c r="F57" s="283"/>
      <c r="G57" s="283"/>
      <c r="H57" s="283"/>
      <c r="I57" s="236">
        <f>IF(H57=0,0,H57/'Aktivi_Saistibas(004)'!$F$19*100)</f>
        <v>0</v>
      </c>
    </row>
    <row r="58" spans="1:9" ht="12.75">
      <c r="A58" s="1"/>
      <c r="B58" s="211"/>
      <c r="C58" s="212" t="s">
        <v>157</v>
      </c>
      <c r="D58" s="208"/>
      <c r="E58" s="283"/>
      <c r="F58" s="283"/>
      <c r="G58" s="283"/>
      <c r="H58" s="283"/>
      <c r="I58" s="236">
        <f>IF(H58=0,0,H58/'Aktivi_Saistibas(004)'!$F$19*100)</f>
        <v>0</v>
      </c>
    </row>
    <row r="59" spans="1:9" ht="12.75">
      <c r="A59" s="1"/>
      <c r="B59" s="211"/>
      <c r="C59" s="216" t="s">
        <v>20</v>
      </c>
      <c r="D59" s="208"/>
      <c r="E59" s="283"/>
      <c r="F59" s="283"/>
      <c r="G59" s="283"/>
      <c r="H59" s="283"/>
      <c r="I59" s="236">
        <f>IF(H59=0,0,H59/'Aktivi_Saistibas(004)'!$F$19*100)</f>
        <v>0</v>
      </c>
    </row>
    <row r="60" spans="1:9" ht="12.75">
      <c r="A60" s="1"/>
      <c r="B60" s="211"/>
      <c r="C60" s="212" t="s">
        <v>154</v>
      </c>
      <c r="D60" s="217">
        <v>22120</v>
      </c>
      <c r="E60" s="289"/>
      <c r="F60" s="265">
        <f>SUM(F57:F59)</f>
        <v>0</v>
      </c>
      <c r="G60" s="265">
        <f>SUM(G57:G59)</f>
        <v>0</v>
      </c>
      <c r="H60" s="265">
        <f>SUM(H57:H59)</f>
        <v>0</v>
      </c>
      <c r="I60" s="236">
        <f>IF(H60=0,0,H60/'Aktivi_Saistibas(004)'!$F$19*100)</f>
        <v>0</v>
      </c>
    </row>
    <row r="61" spans="1:9" ht="25.5">
      <c r="A61" s="1"/>
      <c r="B61" s="200">
        <v>22130</v>
      </c>
      <c r="C61" s="207" t="s">
        <v>158</v>
      </c>
      <c r="D61" s="208"/>
      <c r="E61" s="273"/>
      <c r="F61" s="273"/>
      <c r="G61" s="273"/>
      <c r="H61" s="273"/>
      <c r="I61" s="282"/>
    </row>
    <row r="62" spans="1:9" ht="12.75">
      <c r="A62" s="1"/>
      <c r="B62" s="211"/>
      <c r="C62" s="212" t="s">
        <v>159</v>
      </c>
      <c r="D62" s="208"/>
      <c r="E62" s="283"/>
      <c r="F62" s="283"/>
      <c r="G62" s="283"/>
      <c r="H62" s="283"/>
      <c r="I62" s="236">
        <f>IF(H62=0,0,H62/'Aktivi_Saistibas(004)'!$F$19*100)</f>
        <v>0</v>
      </c>
    </row>
    <row r="63" spans="1:9" ht="12.75">
      <c r="A63" s="1"/>
      <c r="B63" s="211"/>
      <c r="C63" s="212" t="s">
        <v>160</v>
      </c>
      <c r="D63" s="208"/>
      <c r="E63" s="283"/>
      <c r="F63" s="283"/>
      <c r="G63" s="283"/>
      <c r="H63" s="283"/>
      <c r="I63" s="236">
        <f>IF(H63=0,0,H63/'Aktivi_Saistibas(004)'!$F$19*100)</f>
        <v>0</v>
      </c>
    </row>
    <row r="64" spans="1:9" ht="12.75">
      <c r="A64" s="1"/>
      <c r="B64" s="211"/>
      <c r="C64" s="216" t="s">
        <v>20</v>
      </c>
      <c r="D64" s="208"/>
      <c r="E64" s="283"/>
      <c r="F64" s="283"/>
      <c r="G64" s="283"/>
      <c r="H64" s="283"/>
      <c r="I64" s="236">
        <f>IF(H64=0,0,H64/'Aktivi_Saistibas(004)'!$F$19*100)</f>
        <v>0</v>
      </c>
    </row>
    <row r="65" spans="1:9" ht="12.75">
      <c r="A65" s="1"/>
      <c r="B65" s="211"/>
      <c r="C65" s="212" t="s">
        <v>154</v>
      </c>
      <c r="D65" s="217">
        <v>22130</v>
      </c>
      <c r="E65" s="289"/>
      <c r="F65" s="265">
        <f>SUM(F62:F64)</f>
        <v>0</v>
      </c>
      <c r="G65" s="265">
        <f>SUM(G62:G64)</f>
        <v>0</v>
      </c>
      <c r="H65" s="265">
        <f>SUM(H62:H64)</f>
        <v>0</v>
      </c>
      <c r="I65" s="236">
        <f>IF(H65=0,0,H65/'Aktivi_Saistibas(004)'!$F$19*100)</f>
        <v>0</v>
      </c>
    </row>
    <row r="66" spans="1:9" ht="12.75">
      <c r="A66" s="1"/>
      <c r="B66" s="166"/>
      <c r="C66" s="190" t="s">
        <v>191</v>
      </c>
      <c r="D66" s="76">
        <v>22100</v>
      </c>
      <c r="E66" s="290"/>
      <c r="F66" s="267">
        <f>F55+F60+F65</f>
        <v>0</v>
      </c>
      <c r="G66" s="267">
        <f>G55+G60+G65</f>
        <v>0</v>
      </c>
      <c r="H66" s="267">
        <f>H55+H60+H65</f>
        <v>0</v>
      </c>
      <c r="I66" s="239">
        <f>IF(H66=0,0,H66/'Aktivi_Saistibas(004)'!$F$19*100)</f>
        <v>0</v>
      </c>
    </row>
    <row r="67" spans="1:9" ht="25.5">
      <c r="A67" s="1"/>
      <c r="B67" s="230">
        <v>22200</v>
      </c>
      <c r="C67" s="231" t="s">
        <v>162</v>
      </c>
      <c r="D67" s="238"/>
      <c r="E67" s="284"/>
      <c r="F67" s="284"/>
      <c r="G67" s="284"/>
      <c r="H67" s="284"/>
      <c r="I67" s="285"/>
    </row>
    <row r="68" spans="1:9" ht="25.5">
      <c r="A68" s="1"/>
      <c r="B68" s="200">
        <v>22210</v>
      </c>
      <c r="C68" s="207" t="s">
        <v>163</v>
      </c>
      <c r="D68" s="208"/>
      <c r="E68" s="273"/>
      <c r="F68" s="273"/>
      <c r="G68" s="273"/>
      <c r="H68" s="273"/>
      <c r="I68" s="282"/>
    </row>
    <row r="69" spans="1:9" ht="12.75">
      <c r="A69" s="1"/>
      <c r="B69" s="211"/>
      <c r="C69" s="212" t="s">
        <v>156</v>
      </c>
      <c r="D69" s="208"/>
      <c r="E69" s="283"/>
      <c r="F69" s="283"/>
      <c r="G69" s="283"/>
      <c r="H69" s="283"/>
      <c r="I69" s="236">
        <f>IF(H69=0,0,H69/'Aktivi_Saistibas(004)'!$F$19*100)</f>
        <v>0</v>
      </c>
    </row>
    <row r="70" spans="1:9" ht="12.75">
      <c r="A70" s="1"/>
      <c r="B70" s="211"/>
      <c r="C70" s="212" t="s">
        <v>157</v>
      </c>
      <c r="D70" s="208"/>
      <c r="E70" s="283"/>
      <c r="F70" s="283"/>
      <c r="G70" s="283"/>
      <c r="H70" s="283"/>
      <c r="I70" s="236">
        <f>IF(H70=0,0,H70/'Aktivi_Saistibas(004)'!$F$19*100)</f>
        <v>0</v>
      </c>
    </row>
    <row r="71" spans="1:9" ht="12.75">
      <c r="A71" s="1"/>
      <c r="B71" s="211"/>
      <c r="C71" s="216" t="s">
        <v>20</v>
      </c>
      <c r="D71" s="208"/>
      <c r="E71" s="283"/>
      <c r="F71" s="283"/>
      <c r="G71" s="283"/>
      <c r="H71" s="283"/>
      <c r="I71" s="236">
        <f>IF(H71=0,0,H71/'Aktivi_Saistibas(004)'!$F$19*100)</f>
        <v>0</v>
      </c>
    </row>
    <row r="72" spans="1:9" ht="12.75">
      <c r="A72" s="1"/>
      <c r="B72" s="211"/>
      <c r="C72" s="212" t="s">
        <v>154</v>
      </c>
      <c r="D72" s="217">
        <v>22210</v>
      </c>
      <c r="E72" s="289"/>
      <c r="F72" s="265">
        <f>SUM(F69:F71)</f>
        <v>0</v>
      </c>
      <c r="G72" s="265">
        <f>SUM(G69:G71)</f>
        <v>0</v>
      </c>
      <c r="H72" s="265">
        <f>SUM(H69:H71)</f>
        <v>0</v>
      </c>
      <c r="I72" s="236">
        <f>IF(H72=0,0,H72/'Aktivi_Saistibas(004)'!$F$19*100)</f>
        <v>0</v>
      </c>
    </row>
    <row r="73" spans="1:9" ht="25.5">
      <c r="A73" s="1"/>
      <c r="B73" s="200">
        <v>22220</v>
      </c>
      <c r="C73" s="207" t="s">
        <v>164</v>
      </c>
      <c r="D73" s="208"/>
      <c r="E73" s="273"/>
      <c r="F73" s="273"/>
      <c r="G73" s="273"/>
      <c r="H73" s="273"/>
      <c r="I73" s="282"/>
    </row>
    <row r="74" spans="1:9" ht="12.75">
      <c r="A74" s="1"/>
      <c r="B74" s="211"/>
      <c r="C74" s="222" t="s">
        <v>159</v>
      </c>
      <c r="D74" s="208"/>
      <c r="E74" s="283"/>
      <c r="F74" s="283"/>
      <c r="G74" s="283"/>
      <c r="H74" s="283"/>
      <c r="I74" s="236">
        <f>IF(H74=0,0,H74/'Aktivi_Saistibas(004)'!$F$19*100)</f>
        <v>0</v>
      </c>
    </row>
    <row r="75" spans="1:9" ht="12.75">
      <c r="A75" s="1"/>
      <c r="B75" s="211"/>
      <c r="C75" s="222" t="s">
        <v>160</v>
      </c>
      <c r="D75" s="208"/>
      <c r="E75" s="283"/>
      <c r="F75" s="283"/>
      <c r="G75" s="283"/>
      <c r="H75" s="283"/>
      <c r="I75" s="236">
        <f>IF(H75=0,0,H75/'Aktivi_Saistibas(004)'!$F$19*100)</f>
        <v>0</v>
      </c>
    </row>
    <row r="76" spans="1:9" ht="12.75">
      <c r="A76" s="1"/>
      <c r="B76" s="211"/>
      <c r="C76" s="223" t="s">
        <v>20</v>
      </c>
      <c r="D76" s="208"/>
      <c r="E76" s="283"/>
      <c r="F76" s="283"/>
      <c r="G76" s="283"/>
      <c r="H76" s="283"/>
      <c r="I76" s="236">
        <f>IF(H76=0,0,H76/'Aktivi_Saistibas(004)'!$F$19*100)</f>
        <v>0</v>
      </c>
    </row>
    <row r="77" spans="1:9" ht="12.75">
      <c r="A77" s="1"/>
      <c r="B77" s="211"/>
      <c r="C77" s="212" t="s">
        <v>154</v>
      </c>
      <c r="D77" s="217">
        <v>22220</v>
      </c>
      <c r="E77" s="289"/>
      <c r="F77" s="265">
        <f>SUM(F74:F76)</f>
        <v>0</v>
      </c>
      <c r="G77" s="265">
        <f>SUM(G74:G76)</f>
        <v>0</v>
      </c>
      <c r="H77" s="265">
        <f>SUM(H74:H76)</f>
        <v>0</v>
      </c>
      <c r="I77" s="236">
        <f>IF(H77=0,0,H77/'Aktivi_Saistibas(004)'!$F$19*100)</f>
        <v>0</v>
      </c>
    </row>
    <row r="78" spans="1:9" ht="12.75">
      <c r="A78" s="1"/>
      <c r="B78" s="166"/>
      <c r="C78" s="190" t="s">
        <v>188</v>
      </c>
      <c r="D78" s="76">
        <v>22200</v>
      </c>
      <c r="E78" s="290"/>
      <c r="F78" s="267">
        <f>F72+F77</f>
        <v>0</v>
      </c>
      <c r="G78" s="267">
        <f>G72+G77</f>
        <v>0</v>
      </c>
      <c r="H78" s="267">
        <f>H72+H77</f>
        <v>0</v>
      </c>
      <c r="I78" s="239">
        <f>IF(H78=0,0,H78/'Aktivi_Saistibas(004)'!$F$19*100)</f>
        <v>0</v>
      </c>
    </row>
    <row r="79" spans="1:9" ht="25.5">
      <c r="A79" s="1"/>
      <c r="B79" s="200">
        <v>22300</v>
      </c>
      <c r="C79" s="201" t="s">
        <v>168</v>
      </c>
      <c r="D79" s="208"/>
      <c r="E79" s="273"/>
      <c r="F79" s="273"/>
      <c r="G79" s="273"/>
      <c r="H79" s="273"/>
      <c r="I79" s="282"/>
    </row>
    <row r="80" spans="1:9" ht="12.75">
      <c r="A80" s="1"/>
      <c r="B80" s="211"/>
      <c r="C80" s="212" t="s">
        <v>169</v>
      </c>
      <c r="D80" s="208"/>
      <c r="E80" s="283"/>
      <c r="F80" s="283"/>
      <c r="G80" s="283"/>
      <c r="H80" s="283"/>
      <c r="I80" s="236">
        <f>IF(H80=0,0,H80/'Aktivi_Saistibas(004)'!$F$19*100)</f>
        <v>0</v>
      </c>
    </row>
    <row r="81" spans="1:9" ht="12.75">
      <c r="A81" s="1"/>
      <c r="B81" s="211"/>
      <c r="C81" s="212" t="s">
        <v>170</v>
      </c>
      <c r="D81" s="208"/>
      <c r="E81" s="283"/>
      <c r="F81" s="283"/>
      <c r="G81" s="283"/>
      <c r="H81" s="283"/>
      <c r="I81" s="236">
        <f>IF(H81=0,0,H81/'Aktivi_Saistibas(004)'!$F$19*100)</f>
        <v>0</v>
      </c>
    </row>
    <row r="82" spans="1:9" ht="12.75">
      <c r="A82" s="1"/>
      <c r="B82" s="211"/>
      <c r="C82" s="216" t="s">
        <v>20</v>
      </c>
      <c r="D82" s="208"/>
      <c r="E82" s="283"/>
      <c r="F82" s="283"/>
      <c r="G82" s="283"/>
      <c r="H82" s="283"/>
      <c r="I82" s="236">
        <f>IF(H82=0,0,H82/'Aktivi_Saistibas(004)'!$F$19*100)</f>
        <v>0</v>
      </c>
    </row>
    <row r="83" spans="1:9" ht="12.75">
      <c r="A83" s="1"/>
      <c r="B83" s="166"/>
      <c r="C83" s="243" t="s">
        <v>154</v>
      </c>
      <c r="D83" s="76">
        <v>22300</v>
      </c>
      <c r="E83" s="290"/>
      <c r="F83" s="267">
        <f>SUM(F80:F82)</f>
        <v>0</v>
      </c>
      <c r="G83" s="267">
        <f>SUM(G80:G82)</f>
        <v>0</v>
      </c>
      <c r="H83" s="267">
        <f>SUM(H80:H82)</f>
        <v>0</v>
      </c>
      <c r="I83" s="239">
        <f>IF(H83=0,0,H83/'Aktivi_Saistibas(004)'!$F$19*100)</f>
        <v>0</v>
      </c>
    </row>
    <row r="84" spans="1:9" ht="12.75">
      <c r="A84" s="1"/>
      <c r="B84" s="230">
        <v>22400</v>
      </c>
      <c r="C84" s="231" t="s">
        <v>81</v>
      </c>
      <c r="D84" s="238"/>
      <c r="E84" s="273"/>
      <c r="F84" s="273"/>
      <c r="G84" s="273"/>
      <c r="H84" s="273"/>
      <c r="I84" s="282"/>
    </row>
    <row r="85" spans="1:9" ht="12.75">
      <c r="A85" s="1"/>
      <c r="B85" s="211"/>
      <c r="C85" s="212" t="s">
        <v>171</v>
      </c>
      <c r="D85" s="208"/>
      <c r="E85" s="283"/>
      <c r="F85" s="283"/>
      <c r="G85" s="283"/>
      <c r="H85" s="283"/>
      <c r="I85" s="236">
        <f>IF(H85=0,0,H85/'Aktivi_Saistibas(004)'!$F$19*100)</f>
        <v>0</v>
      </c>
    </row>
    <row r="86" spans="1:9" ht="12.75">
      <c r="A86" s="1"/>
      <c r="B86" s="211"/>
      <c r="C86" s="212" t="s">
        <v>172</v>
      </c>
      <c r="D86" s="208"/>
      <c r="E86" s="266"/>
      <c r="F86" s="215"/>
      <c r="G86" s="215"/>
      <c r="H86" s="215"/>
      <c r="I86" s="236">
        <f>IF(H86=0,0,H86/'Aktivi_Saistibas(004)'!$F$19*100)</f>
        <v>0</v>
      </c>
    </row>
    <row r="87" spans="1:9" ht="12.75">
      <c r="A87" s="1"/>
      <c r="B87" s="211"/>
      <c r="C87" s="216" t="s">
        <v>20</v>
      </c>
      <c r="D87" s="208"/>
      <c r="E87" s="266"/>
      <c r="F87" s="215"/>
      <c r="G87" s="215"/>
      <c r="H87" s="215"/>
      <c r="I87" s="236">
        <f>IF(H87=0,0,H87/'Aktivi_Saistibas(004)'!$F$19*100)</f>
        <v>0</v>
      </c>
    </row>
    <row r="88" spans="1:9" ht="12.75">
      <c r="A88" s="1"/>
      <c r="B88" s="166"/>
      <c r="C88" s="243" t="s">
        <v>154</v>
      </c>
      <c r="D88" s="76">
        <v>22400</v>
      </c>
      <c r="E88" s="290"/>
      <c r="F88" s="267">
        <f>SUM(F85:F87)</f>
        <v>0</v>
      </c>
      <c r="G88" s="267">
        <f>SUM(G85:G87)</f>
        <v>0</v>
      </c>
      <c r="H88" s="267">
        <f>SUM(H85:H87)</f>
        <v>0</v>
      </c>
      <c r="I88" s="239">
        <f>IF(H88=0,0,H88/'Aktivi_Saistibas(004)'!$F$19*100)</f>
        <v>0</v>
      </c>
    </row>
    <row r="89" spans="1:9" ht="51">
      <c r="A89" s="1"/>
      <c r="B89" s="183"/>
      <c r="C89" s="191" t="s">
        <v>192</v>
      </c>
      <c r="D89" s="78">
        <v>22000</v>
      </c>
      <c r="E89" s="292"/>
      <c r="F89" s="286">
        <f>F66+F78+F83+F88</f>
        <v>0</v>
      </c>
      <c r="G89" s="286">
        <f>G66+G78+G83+G88</f>
        <v>0</v>
      </c>
      <c r="H89" s="286">
        <f>H66+H78+H83+H88</f>
        <v>0</v>
      </c>
      <c r="I89" s="287">
        <f>IF(H89=0,0,H89/'Aktivi_Saistibas(004)'!$F$19*100)</f>
        <v>0</v>
      </c>
    </row>
    <row r="90" spans="1:9" ht="12.75">
      <c r="A90" s="1"/>
      <c r="B90" s="200">
        <v>23000</v>
      </c>
      <c r="C90" s="288" t="s">
        <v>193</v>
      </c>
      <c r="D90" s="238"/>
      <c r="E90" s="429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149</v>
      </c>
      <c r="D91" s="208"/>
      <c r="E91" s="428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57"/>
      <c r="J92" s="340"/>
    </row>
    <row r="93" spans="1:9" ht="13.5" thickBot="1">
      <c r="A93" s="1"/>
      <c r="B93" s="594" t="s">
        <v>13</v>
      </c>
      <c r="C93" s="601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7" t="s">
        <v>183</v>
      </c>
    </row>
    <row r="94" spans="1:9" ht="25.5">
      <c r="A94" s="1"/>
      <c r="B94" s="200">
        <v>23110</v>
      </c>
      <c r="C94" s="207" t="s">
        <v>150</v>
      </c>
      <c r="D94" s="208"/>
      <c r="E94" s="428"/>
      <c r="F94" s="210"/>
      <c r="G94" s="210"/>
      <c r="H94" s="210"/>
      <c r="I94" s="224"/>
    </row>
    <row r="95" spans="1:9" ht="12.75">
      <c r="A95" s="1"/>
      <c r="B95" s="211"/>
      <c r="C95" s="212" t="s">
        <v>186</v>
      </c>
      <c r="D95" s="213"/>
      <c r="E95" s="266"/>
      <c r="F95" s="215"/>
      <c r="G95" s="215"/>
      <c r="H95" s="215"/>
      <c r="I95" s="236">
        <f>IF(H95=0,0,H95/'Aktivi_Saistibas(004)'!$F$19*100)</f>
        <v>0</v>
      </c>
    </row>
    <row r="96" spans="1:9" ht="12.75">
      <c r="A96" s="1"/>
      <c r="B96" s="211"/>
      <c r="C96" s="212" t="s">
        <v>152</v>
      </c>
      <c r="D96" s="213"/>
      <c r="E96" s="266"/>
      <c r="F96" s="215"/>
      <c r="G96" s="215"/>
      <c r="H96" s="215"/>
      <c r="I96" s="236">
        <f>IF(H96=0,0,H96/'Aktivi_Saistibas(004)'!$F$19*100)</f>
        <v>0</v>
      </c>
    </row>
    <row r="97" spans="1:9" ht="12.75">
      <c r="A97" s="1"/>
      <c r="B97" s="211"/>
      <c r="C97" s="212" t="s">
        <v>153</v>
      </c>
      <c r="D97" s="213"/>
      <c r="E97" s="266"/>
      <c r="F97" s="215"/>
      <c r="G97" s="215"/>
      <c r="H97" s="215"/>
      <c r="I97" s="236">
        <f>IF(H97=0,0,H97/'Aktivi_Saistibas(004)'!$F$19*100)</f>
        <v>0</v>
      </c>
    </row>
    <row r="98" spans="1:9" ht="12.75">
      <c r="A98" s="1"/>
      <c r="B98" s="211"/>
      <c r="C98" s="216" t="s">
        <v>20</v>
      </c>
      <c r="D98" s="213"/>
      <c r="E98" s="266"/>
      <c r="F98" s="215"/>
      <c r="G98" s="215"/>
      <c r="H98" s="215"/>
      <c r="I98" s="236">
        <f>IF(H98=0,0,H98/'Aktivi_Saistibas(004)'!$F$19*100)</f>
        <v>0</v>
      </c>
    </row>
    <row r="99" spans="1:9" ht="12.75">
      <c r="A99" s="1"/>
      <c r="B99" s="211"/>
      <c r="C99" s="212" t="s">
        <v>154</v>
      </c>
      <c r="D99" s="217">
        <v>23110</v>
      </c>
      <c r="E99" s="289"/>
      <c r="F99" s="265">
        <f>SUM(F95:F98)</f>
        <v>0</v>
      </c>
      <c r="G99" s="265">
        <f>SUM(G95:G98)</f>
        <v>0</v>
      </c>
      <c r="H99" s="265">
        <f>SUM(H95:H98)</f>
        <v>0</v>
      </c>
      <c r="I99" s="236">
        <f>IF(H99=0,0,H99/'Aktivi_Saistibas(004)'!$F$19*100)</f>
        <v>0</v>
      </c>
    </row>
    <row r="100" spans="1:9" ht="25.5">
      <c r="A100" s="1"/>
      <c r="B100" s="200">
        <v>23120</v>
      </c>
      <c r="C100" s="207" t="s">
        <v>155</v>
      </c>
      <c r="D100" s="219"/>
      <c r="E100" s="428"/>
      <c r="F100" s="210"/>
      <c r="G100" s="210"/>
      <c r="H100" s="210"/>
      <c r="I100" s="224"/>
    </row>
    <row r="101" spans="1:9" ht="12.75">
      <c r="A101" s="1"/>
      <c r="B101" s="211"/>
      <c r="C101" s="212" t="s">
        <v>156</v>
      </c>
      <c r="D101" s="208"/>
      <c r="E101" s="266"/>
      <c r="F101" s="215"/>
      <c r="G101" s="215"/>
      <c r="H101" s="215"/>
      <c r="I101" s="236">
        <f>IF(H101=0,0,H101/'Aktivi_Saistibas(004)'!$F$19*100)</f>
        <v>0</v>
      </c>
    </row>
    <row r="102" spans="1:9" ht="12.75">
      <c r="A102" s="1"/>
      <c r="B102" s="211"/>
      <c r="C102" s="212" t="s">
        <v>157</v>
      </c>
      <c r="D102" s="208"/>
      <c r="E102" s="266"/>
      <c r="F102" s="215"/>
      <c r="G102" s="215"/>
      <c r="H102" s="215"/>
      <c r="I102" s="236">
        <f>IF(H102=0,0,H102/'Aktivi_Saistibas(004)'!$F$19*100)</f>
        <v>0</v>
      </c>
    </row>
    <row r="103" spans="1:9" ht="12.75">
      <c r="A103" s="1"/>
      <c r="B103" s="211"/>
      <c r="C103" s="216" t="s">
        <v>20</v>
      </c>
      <c r="D103" s="208"/>
      <c r="E103" s="266"/>
      <c r="F103" s="215"/>
      <c r="G103" s="215"/>
      <c r="H103" s="215"/>
      <c r="I103" s="236">
        <f>IF(H103=0,0,H103/'Aktivi_Saistibas(004)'!$F$19*100)</f>
        <v>0</v>
      </c>
    </row>
    <row r="104" spans="1:9" ht="12.75">
      <c r="A104" s="1"/>
      <c r="B104" s="211"/>
      <c r="C104" s="212" t="s">
        <v>154</v>
      </c>
      <c r="D104" s="217">
        <v>23120</v>
      </c>
      <c r="E104" s="289"/>
      <c r="F104" s="265">
        <f>SUM(F101:F103)</f>
        <v>0</v>
      </c>
      <c r="G104" s="265">
        <f>SUM(G101:G103)</f>
        <v>0</v>
      </c>
      <c r="H104" s="265">
        <f>SUM(H101:H103)</f>
        <v>0</v>
      </c>
      <c r="I104" s="236">
        <f>IF(H104=0,0,H104/'Aktivi_Saistibas(004)'!$F$19*100)</f>
        <v>0</v>
      </c>
    </row>
    <row r="105" spans="1:9" ht="25.5">
      <c r="A105" s="1"/>
      <c r="B105" s="200">
        <v>23130</v>
      </c>
      <c r="C105" s="207" t="s">
        <v>158</v>
      </c>
      <c r="D105" s="208"/>
      <c r="E105" s="428"/>
      <c r="F105" s="210"/>
      <c r="G105" s="210"/>
      <c r="H105" s="210"/>
      <c r="I105" s="224"/>
    </row>
    <row r="106" spans="1:9" ht="12.75">
      <c r="A106" s="1"/>
      <c r="B106" s="211"/>
      <c r="C106" s="212" t="s">
        <v>159</v>
      </c>
      <c r="D106" s="208"/>
      <c r="E106" s="266"/>
      <c r="F106" s="215"/>
      <c r="G106" s="215"/>
      <c r="H106" s="215"/>
      <c r="I106" s="236">
        <f>IF(H106=0,0,H106/'Aktivi_Saistibas(004)'!$F$19*100)</f>
        <v>0</v>
      </c>
    </row>
    <row r="107" spans="1:9" ht="12.75">
      <c r="A107" s="1"/>
      <c r="B107" s="211"/>
      <c r="C107" s="212" t="s">
        <v>160</v>
      </c>
      <c r="D107" s="208"/>
      <c r="E107" s="266"/>
      <c r="F107" s="215"/>
      <c r="G107" s="215"/>
      <c r="H107" s="215"/>
      <c r="I107" s="236">
        <f>IF(H107=0,0,H107/'Aktivi_Saistibas(004)'!$F$19*100)</f>
        <v>0</v>
      </c>
    </row>
    <row r="108" spans="1:9" ht="12.75">
      <c r="A108" s="1"/>
      <c r="B108" s="211"/>
      <c r="C108" s="216" t="s">
        <v>20</v>
      </c>
      <c r="D108" s="208"/>
      <c r="E108" s="266"/>
      <c r="F108" s="215"/>
      <c r="G108" s="215"/>
      <c r="H108" s="215"/>
      <c r="I108" s="236">
        <f>IF(H108=0,0,H108/'Aktivi_Saistibas(004)'!$F$19*100)</f>
        <v>0</v>
      </c>
    </row>
    <row r="109" spans="1:9" ht="12.75">
      <c r="A109" s="1"/>
      <c r="B109" s="211"/>
      <c r="C109" s="212" t="s">
        <v>154</v>
      </c>
      <c r="D109" s="217">
        <v>23130</v>
      </c>
      <c r="E109" s="289"/>
      <c r="F109" s="265">
        <f>SUM(F106:F108)</f>
        <v>0</v>
      </c>
      <c r="G109" s="265">
        <f>SUM(G106:G108)</f>
        <v>0</v>
      </c>
      <c r="H109" s="265">
        <f>SUM(H106:H108)</f>
        <v>0</v>
      </c>
      <c r="I109" s="236">
        <f>IF(H109=0,0,H109/'Aktivi_Saistibas(004)'!$F$19*100)</f>
        <v>0</v>
      </c>
    </row>
    <row r="110" spans="1:9" ht="12.75">
      <c r="A110" s="1"/>
      <c r="B110" s="166"/>
      <c r="C110" s="190" t="s">
        <v>194</v>
      </c>
      <c r="D110" s="76">
        <v>23100</v>
      </c>
      <c r="E110" s="290"/>
      <c r="F110" s="267">
        <f>F99+F104+F109</f>
        <v>0</v>
      </c>
      <c r="G110" s="267">
        <f>G99+G104+G109</f>
        <v>0</v>
      </c>
      <c r="H110" s="267">
        <f>H99+H104+H109</f>
        <v>0</v>
      </c>
      <c r="I110" s="239">
        <f>IF(H110=0,0,H110/'Aktivi_Saistibas(004)'!$F$19*100)</f>
        <v>0</v>
      </c>
    </row>
    <row r="111" spans="1:9" ht="25.5">
      <c r="A111" s="1"/>
      <c r="B111" s="230">
        <v>23200</v>
      </c>
      <c r="C111" s="231" t="s">
        <v>162</v>
      </c>
      <c r="D111" s="238"/>
      <c r="E111" s="429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163</v>
      </c>
      <c r="D112" s="208"/>
      <c r="E112" s="428"/>
      <c r="F112" s="210"/>
      <c r="G112" s="210"/>
      <c r="H112" s="210"/>
      <c r="I112" s="224"/>
    </row>
    <row r="113" spans="1:9" ht="12.75">
      <c r="A113" s="1"/>
      <c r="B113" s="211"/>
      <c r="C113" s="212" t="s">
        <v>156</v>
      </c>
      <c r="D113" s="208"/>
      <c r="E113" s="266"/>
      <c r="F113" s="215"/>
      <c r="G113" s="215"/>
      <c r="H113" s="215"/>
      <c r="I113" s="236">
        <f>IF(H113=0,0,H113/'Aktivi_Saistibas(004)'!$F$19*100)</f>
        <v>0</v>
      </c>
    </row>
    <row r="114" spans="1:9" ht="12.75">
      <c r="A114" s="1"/>
      <c r="B114" s="211"/>
      <c r="C114" s="212" t="s">
        <v>157</v>
      </c>
      <c r="D114" s="208"/>
      <c r="E114" s="266"/>
      <c r="F114" s="215"/>
      <c r="G114" s="215"/>
      <c r="H114" s="215"/>
      <c r="I114" s="236">
        <f>IF(H114=0,0,H114/'Aktivi_Saistibas(004)'!$F$19*100)</f>
        <v>0</v>
      </c>
    </row>
    <row r="115" spans="1:9" ht="12.75">
      <c r="A115" s="1"/>
      <c r="B115" s="211"/>
      <c r="C115" s="216" t="s">
        <v>20</v>
      </c>
      <c r="D115" s="208"/>
      <c r="E115" s="266"/>
      <c r="F115" s="215"/>
      <c r="G115" s="215"/>
      <c r="H115" s="215"/>
      <c r="I115" s="236">
        <f>IF(H115=0,0,H115/'Aktivi_Saistibas(004)'!$F$19*100)</f>
        <v>0</v>
      </c>
    </row>
    <row r="116" spans="1:9" ht="12.75">
      <c r="A116" s="1"/>
      <c r="B116" s="211"/>
      <c r="C116" s="212" t="s">
        <v>154</v>
      </c>
      <c r="D116" s="217">
        <v>23210</v>
      </c>
      <c r="E116" s="289"/>
      <c r="F116" s="265">
        <f>SUM(F113:F115)</f>
        <v>0</v>
      </c>
      <c r="G116" s="265">
        <f>SUM(G113:G115)</f>
        <v>0</v>
      </c>
      <c r="H116" s="265">
        <f>SUM(H113:H115)</f>
        <v>0</v>
      </c>
      <c r="I116" s="236">
        <f>IF(H116=0,0,H116/'Aktivi_Saistibas(004)'!$F$19*100)</f>
        <v>0</v>
      </c>
    </row>
    <row r="117" spans="1:9" ht="25.5">
      <c r="A117" s="1"/>
      <c r="B117" s="200">
        <v>23220</v>
      </c>
      <c r="C117" s="207" t="s">
        <v>164</v>
      </c>
      <c r="D117" s="208"/>
      <c r="E117" s="428"/>
      <c r="F117" s="210"/>
      <c r="G117" s="210"/>
      <c r="H117" s="210"/>
      <c r="I117" s="224"/>
    </row>
    <row r="118" spans="1:9" ht="12.75">
      <c r="A118" s="1"/>
      <c r="B118" s="211"/>
      <c r="C118" s="222" t="s">
        <v>159</v>
      </c>
      <c r="D118" s="208"/>
      <c r="E118" s="266"/>
      <c r="F118" s="215"/>
      <c r="G118" s="215"/>
      <c r="H118" s="215"/>
      <c r="I118" s="236">
        <f>IF(H118=0,0,H118/'Aktivi_Saistibas(004)'!$F$19*100)</f>
        <v>0</v>
      </c>
    </row>
    <row r="119" spans="1:9" ht="12.75">
      <c r="A119" s="1"/>
      <c r="B119" s="211"/>
      <c r="C119" s="222" t="s">
        <v>160</v>
      </c>
      <c r="D119" s="208"/>
      <c r="E119" s="266"/>
      <c r="F119" s="215"/>
      <c r="G119" s="215"/>
      <c r="H119" s="215"/>
      <c r="I119" s="236">
        <f>IF(H119=0,0,H119/'Aktivi_Saistibas(004)'!$F$19*100)</f>
        <v>0</v>
      </c>
    </row>
    <row r="120" spans="1:9" ht="12.75">
      <c r="A120" s="1"/>
      <c r="B120" s="211"/>
      <c r="C120" s="223" t="s">
        <v>20</v>
      </c>
      <c r="D120" s="208"/>
      <c r="E120" s="266"/>
      <c r="F120" s="215"/>
      <c r="G120" s="215"/>
      <c r="H120" s="215"/>
      <c r="I120" s="236">
        <f>IF(H120=0,0,H120/'Aktivi_Saistibas(004)'!$F$19*100)</f>
        <v>0</v>
      </c>
    </row>
    <row r="121" spans="1:9" ht="12.75">
      <c r="A121" s="1"/>
      <c r="B121" s="211"/>
      <c r="C121" s="212" t="s">
        <v>154</v>
      </c>
      <c r="D121" s="217">
        <v>23220</v>
      </c>
      <c r="E121" s="289"/>
      <c r="F121" s="265">
        <f>SUM(F118:F120)</f>
        <v>0</v>
      </c>
      <c r="G121" s="265">
        <f>SUM(G118:G120)</f>
        <v>0</v>
      </c>
      <c r="H121" s="265">
        <f>SUM(H118:H120)</f>
        <v>0</v>
      </c>
      <c r="I121" s="236">
        <f>IF(H121=0,0,H121/'Aktivi_Saistibas(004)'!$F$19*100)</f>
        <v>0</v>
      </c>
    </row>
    <row r="122" spans="1:9" ht="12.75">
      <c r="A122" s="1"/>
      <c r="B122" s="166"/>
      <c r="C122" s="190" t="s">
        <v>188</v>
      </c>
      <c r="D122" s="76">
        <v>23200</v>
      </c>
      <c r="E122" s="290"/>
      <c r="F122" s="267">
        <f>F116+F121</f>
        <v>0</v>
      </c>
      <c r="G122" s="267">
        <f>G116+G121</f>
        <v>0</v>
      </c>
      <c r="H122" s="267">
        <f>H116+H121</f>
        <v>0</v>
      </c>
      <c r="I122" s="239">
        <f>IF(H122=0,0,H122/'Aktivi_Saistibas(004)'!$F$19*100)</f>
        <v>0</v>
      </c>
    </row>
    <row r="123" spans="1:9" ht="25.5">
      <c r="A123" s="1"/>
      <c r="B123" s="200">
        <v>23300</v>
      </c>
      <c r="C123" s="201" t="s">
        <v>168</v>
      </c>
      <c r="D123" s="208"/>
      <c r="E123" s="429"/>
      <c r="F123" s="226"/>
      <c r="G123" s="226"/>
      <c r="H123" s="226"/>
      <c r="I123" s="232"/>
    </row>
    <row r="124" spans="1:9" ht="12.75">
      <c r="A124" s="1"/>
      <c r="B124" s="211"/>
      <c r="C124" s="212" t="s">
        <v>169</v>
      </c>
      <c r="D124" s="208"/>
      <c r="E124" s="266"/>
      <c r="F124" s="215"/>
      <c r="G124" s="215"/>
      <c r="H124" s="215"/>
      <c r="I124" s="236">
        <f>IF(H124=0,0,H124/'Aktivi_Saistibas(004)'!$F$19*100)</f>
        <v>0</v>
      </c>
    </row>
    <row r="125" spans="1:9" ht="12.75">
      <c r="A125" s="1"/>
      <c r="B125" s="211"/>
      <c r="C125" s="212" t="s">
        <v>170</v>
      </c>
      <c r="D125" s="208"/>
      <c r="E125" s="266"/>
      <c r="F125" s="215"/>
      <c r="G125" s="215"/>
      <c r="H125" s="215"/>
      <c r="I125" s="236">
        <f>IF(H125=0,0,H125/'Aktivi_Saistibas(004)'!$F$19*100)</f>
        <v>0</v>
      </c>
    </row>
    <row r="126" spans="1:9" ht="12.75">
      <c r="A126" s="1"/>
      <c r="B126" s="211"/>
      <c r="C126" s="216" t="s">
        <v>20</v>
      </c>
      <c r="D126" s="208"/>
      <c r="E126" s="266"/>
      <c r="F126" s="215"/>
      <c r="G126" s="215"/>
      <c r="H126" s="215"/>
      <c r="I126" s="236">
        <f>IF(H126=0,0,H126/'Aktivi_Saistibas(004)'!$F$19*100)</f>
        <v>0</v>
      </c>
    </row>
    <row r="127" spans="1:9" ht="12.75">
      <c r="A127" s="1"/>
      <c r="B127" s="166"/>
      <c r="C127" s="243" t="s">
        <v>154</v>
      </c>
      <c r="D127" s="76">
        <v>23300</v>
      </c>
      <c r="E127" s="290"/>
      <c r="F127" s="267">
        <f>SUM(F124:F126)</f>
        <v>0</v>
      </c>
      <c r="G127" s="267">
        <f>SUM(G124:G126)</f>
        <v>0</v>
      </c>
      <c r="H127" s="267">
        <f>SUM(H124:H126)</f>
        <v>0</v>
      </c>
      <c r="I127" s="239">
        <f>IF(H127=0,0,H127/'Aktivi_Saistibas(004)'!$F$19*100)</f>
        <v>0</v>
      </c>
    </row>
    <row r="128" spans="1:9" ht="12.75">
      <c r="A128" s="1"/>
      <c r="B128" s="230">
        <v>23400</v>
      </c>
      <c r="C128" s="231" t="s">
        <v>81</v>
      </c>
      <c r="D128" s="238"/>
      <c r="E128" s="429"/>
      <c r="F128" s="226"/>
      <c r="G128" s="226"/>
      <c r="H128" s="226"/>
      <c r="I128" s="232"/>
    </row>
    <row r="129" spans="1:9" ht="12.75">
      <c r="A129" s="1"/>
      <c r="B129" s="211"/>
      <c r="C129" s="212" t="s">
        <v>171</v>
      </c>
      <c r="D129" s="208"/>
      <c r="E129" s="264"/>
      <c r="F129" s="215"/>
      <c r="G129" s="215"/>
      <c r="H129" s="215"/>
      <c r="I129" s="236">
        <f>IF(H129=0,0,H129/'Aktivi_Saistibas(004)'!$F$19*100)</f>
        <v>0</v>
      </c>
    </row>
    <row r="130" spans="1:9" ht="12.75">
      <c r="A130" s="1"/>
      <c r="B130" s="211"/>
      <c r="C130" s="212" t="s">
        <v>172</v>
      </c>
      <c r="D130" s="208"/>
      <c r="E130" s="264"/>
      <c r="F130" s="215"/>
      <c r="G130" s="215"/>
      <c r="H130" s="215"/>
      <c r="I130" s="236">
        <f>IF(H130=0,0,H130/'Aktivi_Saistibas(004)'!$F$19*100)</f>
        <v>0</v>
      </c>
    </row>
    <row r="131" spans="1:9" ht="12.75">
      <c r="A131" s="1"/>
      <c r="B131" s="211"/>
      <c r="C131" s="216" t="s">
        <v>20</v>
      </c>
      <c r="D131" s="208"/>
      <c r="E131" s="264"/>
      <c r="F131" s="215"/>
      <c r="G131" s="215"/>
      <c r="H131" s="215"/>
      <c r="I131" s="236">
        <f>IF(H131=0,0,H131/'Aktivi_Saistibas(004)'!$F$19*100)</f>
        <v>0</v>
      </c>
    </row>
    <row r="132" spans="1:9" ht="12.75">
      <c r="A132" s="1"/>
      <c r="B132" s="166"/>
      <c r="C132" s="243" t="s">
        <v>154</v>
      </c>
      <c r="D132" s="76">
        <v>23400</v>
      </c>
      <c r="E132" s="290"/>
      <c r="F132" s="267">
        <f>SUM(F129:F131)</f>
        <v>0</v>
      </c>
      <c r="G132" s="267">
        <f>SUM(G129:G131)</f>
        <v>0</v>
      </c>
      <c r="H132" s="267">
        <f>SUM(H129:H131)</f>
        <v>0</v>
      </c>
      <c r="I132" s="239">
        <f>IF(H132=0,0,H132/'Aktivi_Saistibas(004)'!$F$19*100)</f>
        <v>0</v>
      </c>
    </row>
    <row r="133" spans="1:9" ht="25.5">
      <c r="A133" s="1"/>
      <c r="B133" s="183"/>
      <c r="C133" s="191" t="s">
        <v>195</v>
      </c>
      <c r="D133" s="74">
        <v>23000</v>
      </c>
      <c r="E133" s="292"/>
      <c r="F133" s="286">
        <f>F110+F122+F127+F132</f>
        <v>0</v>
      </c>
      <c r="G133" s="286">
        <f>G110+G122+G127+G132</f>
        <v>0</v>
      </c>
      <c r="H133" s="286">
        <f>H110+H122+H127+H132</f>
        <v>0</v>
      </c>
      <c r="I133" s="261">
        <f>IF(H133=0,0,H133/'Aktivi_Saistibas(004)'!$F$19*100)</f>
        <v>0</v>
      </c>
    </row>
    <row r="134" spans="1:9" ht="25.5">
      <c r="A134" s="1"/>
      <c r="B134" s="200">
        <v>24000</v>
      </c>
      <c r="C134" s="231" t="s">
        <v>178</v>
      </c>
      <c r="D134" s="238"/>
      <c r="E134" s="429"/>
      <c r="F134" s="226"/>
      <c r="G134" s="226"/>
      <c r="H134" s="226"/>
      <c r="I134" s="232"/>
    </row>
    <row r="135" spans="1:9" ht="12.75">
      <c r="A135" s="1"/>
      <c r="B135" s="211"/>
      <c r="C135" s="212" t="s">
        <v>179</v>
      </c>
      <c r="D135" s="208"/>
      <c r="E135" s="266"/>
      <c r="F135" s="215"/>
      <c r="G135" s="215"/>
      <c r="H135" s="215"/>
      <c r="I135" s="236">
        <f>IF(H135=0,0,H135/'Aktivi_Saistibas(004)'!$F$19*100)</f>
        <v>0</v>
      </c>
    </row>
    <row r="136" spans="1:9" ht="12.75">
      <c r="A136" s="1"/>
      <c r="B136" s="211"/>
      <c r="C136" s="212" t="s">
        <v>180</v>
      </c>
      <c r="D136" s="208"/>
      <c r="E136" s="266"/>
      <c r="F136" s="215"/>
      <c r="G136" s="215"/>
      <c r="H136" s="215"/>
      <c r="I136" s="236">
        <f>IF(H136=0,0,H136/'Aktivi_Saistibas(004)'!$F$19*100)</f>
        <v>0</v>
      </c>
    </row>
    <row r="137" spans="1:9" ht="12.75">
      <c r="A137" s="1"/>
      <c r="B137" s="211"/>
      <c r="C137" s="216" t="s">
        <v>20</v>
      </c>
      <c r="D137" s="208"/>
      <c r="E137" s="266"/>
      <c r="F137" s="215"/>
      <c r="G137" s="215"/>
      <c r="H137" s="215"/>
      <c r="I137" s="236">
        <f>IF(H137=0,0,H137/'Aktivi_Saistibas(004)'!$F$19*100)</f>
        <v>0</v>
      </c>
    </row>
    <row r="138" spans="1:9" ht="12.75">
      <c r="A138" s="1"/>
      <c r="B138" s="166"/>
      <c r="C138" s="243" t="s">
        <v>154</v>
      </c>
      <c r="D138" s="80">
        <v>24000</v>
      </c>
      <c r="E138" s="293"/>
      <c r="F138" s="278">
        <f>SUM(F135:F137)</f>
        <v>0</v>
      </c>
      <c r="G138" s="278">
        <f>SUM(G135:G137)</f>
        <v>0</v>
      </c>
      <c r="H138" s="278">
        <f>SUM(H135:H137)</f>
        <v>0</v>
      </c>
      <c r="I138" s="239">
        <f>IF(H138=0,0,H138/'Aktivi_Saistibas(004)'!$F$19*100)</f>
        <v>0</v>
      </c>
    </row>
    <row r="139" spans="1:9" ht="25.5">
      <c r="A139" s="1"/>
      <c r="B139" s="183"/>
      <c r="C139" s="191" t="s">
        <v>196</v>
      </c>
      <c r="D139" s="78">
        <v>20000</v>
      </c>
      <c r="E139" s="292"/>
      <c r="F139" s="286">
        <f>F45+F89+F133+F138</f>
        <v>0</v>
      </c>
      <c r="G139" s="286">
        <f>G45+G89+G133+G138</f>
        <v>0</v>
      </c>
      <c r="H139" s="286">
        <f>H45+H89+H133+H138</f>
        <v>0</v>
      </c>
      <c r="I139" s="261">
        <f>IF(H139=0,0,H139/'Aktivi_Saistibas(004)'!$F$19*100)</f>
        <v>0</v>
      </c>
    </row>
    <row r="140" spans="1:9" ht="26.25" thickBot="1">
      <c r="A140" s="1"/>
      <c r="B140" s="294">
        <v>30000</v>
      </c>
      <c r="C140" s="256" t="s">
        <v>197</v>
      </c>
      <c r="D140" s="79">
        <v>30000</v>
      </c>
      <c r="E140" s="430"/>
      <c r="F140" s="262">
        <f>'[1]Portfelis(001-1)'!E93+'[1]Portfelis(001-2)'!F141</f>
        <v>3300</v>
      </c>
      <c r="G140" s="262">
        <f>'[1]Portfelis(001-1)'!F93+'[1]Portfelis(001-2)'!G141</f>
        <v>3141.41965</v>
      </c>
      <c r="H140" s="262">
        <f>'[1]Portfelis(001-1)'!G93+'[1]Portfelis(001-2)'!H141</f>
        <v>12050.26</v>
      </c>
      <c r="I140" s="263" t="e">
        <f>IF(H140=0,0,H140/'Aktivi_Saistibas(004)'!$F$19*100)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Ralfs Drēska/</v>
      </c>
      <c r="G141" s="39"/>
      <c r="H141" s="295"/>
      <c r="I141" s="296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Ralfs Drēska/</v>
      </c>
      <c r="G143" s="43"/>
      <c r="H143" s="297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Marina Baranovska; 7028425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6" r:id="rId1"/>
  <rowBreaks count="2" manualBreakCount="2">
    <brk id="45" max="255" man="1"/>
    <brk id="9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G37"/>
  <sheetViews>
    <sheetView workbookViewId="0" topLeftCell="A1">
      <selection activeCell="H17" sqref="H17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298" t="str">
        <f>Nosaukumi!B41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"Baltikums Asset Management"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Mazā Pils 13, Rīga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000340801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591" t="s">
        <v>11</v>
      </c>
      <c r="C10" s="590"/>
      <c r="D10" s="4" t="s">
        <v>12</v>
      </c>
      <c r="E10" s="4" t="s">
        <v>65</v>
      </c>
      <c r="F10" s="5" t="str">
        <f>CONCATENATE("Atlikumi ",Parametri!A15)</f>
        <v>Atlikumi 2004. gada 31.03.</v>
      </c>
      <c r="G10" s="25"/>
    </row>
    <row r="11" spans="2:7" ht="13.5" customHeight="1" thickBot="1">
      <c r="B11" s="589" t="s">
        <v>13</v>
      </c>
      <c r="C11" s="590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/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/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/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591" t="s">
        <v>11</v>
      </c>
      <c r="C22" s="590"/>
      <c r="D22" s="4" t="s">
        <v>12</v>
      </c>
      <c r="E22" s="4" t="s">
        <v>65</v>
      </c>
      <c r="F22" s="5" t="str">
        <f>F10</f>
        <v>Atlikumi 2004. gada 31.03.</v>
      </c>
      <c r="G22" s="26"/>
    </row>
    <row r="23" spans="2:7" ht="13.5" customHeight="1" thickBot="1">
      <c r="B23" s="589" t="s">
        <v>13</v>
      </c>
      <c r="C23" s="590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Ralfs Drēska/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CONCATENATE(Nosaukumi!B42,"/")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CONCATENATE(Nosaukumi!B44,"; ",Nosaukumi!C44)</f>
        <v>Marina Baranovska; 7028425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G41"/>
  <sheetViews>
    <sheetView workbookViewId="0" topLeftCell="A1">
      <selection activeCell="H14" sqref="H14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 t="str">
        <f>Nosaukumi!B41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"Baltikums Asset Management"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Mazā Pils 13, Rīga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000340801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592" t="s">
        <v>11</v>
      </c>
      <c r="C10" s="599"/>
      <c r="D10" s="65" t="s">
        <v>12</v>
      </c>
      <c r="E10" s="65" t="s">
        <v>89</v>
      </c>
      <c r="F10" s="66" t="str">
        <f>CONCATENATE("Atlikumi ",Parametri!A15)</f>
        <v>Atlikumi 2004. gada 31.03.</v>
      </c>
    </row>
    <row r="11" spans="2:6" ht="16.5" customHeight="1" thickBot="1">
      <c r="B11" s="594" t="s">
        <v>13</v>
      </c>
      <c r="C11" s="599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11"/>
      <c r="F12" s="245"/>
    </row>
    <row r="13" spans="2:6" ht="12.75">
      <c r="B13" s="71"/>
      <c r="C13" s="160" t="s">
        <v>91</v>
      </c>
      <c r="D13" s="137" t="s">
        <v>92</v>
      </c>
      <c r="E13" s="138"/>
      <c r="F13" s="139"/>
    </row>
    <row r="14" spans="2:6" ht="12.75">
      <c r="B14" s="71"/>
      <c r="C14" s="160" t="s">
        <v>95</v>
      </c>
      <c r="D14" s="137" t="s">
        <v>93</v>
      </c>
      <c r="E14" s="138"/>
      <c r="F14" s="139"/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0</v>
      </c>
    </row>
    <row r="18" spans="2:6" ht="12.75">
      <c r="B18" s="70" t="s">
        <v>67</v>
      </c>
      <c r="C18" s="162" t="s">
        <v>99</v>
      </c>
      <c r="D18" s="144"/>
      <c r="E18" s="312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/>
    </row>
    <row r="21" spans="2:6" ht="12.75">
      <c r="B21" s="71"/>
      <c r="C21" s="160" t="s">
        <v>106</v>
      </c>
      <c r="D21" s="137" t="s">
        <v>102</v>
      </c>
      <c r="E21" s="138"/>
      <c r="F21" s="139"/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69</v>
      </c>
      <c r="C25" s="162" t="s">
        <v>109</v>
      </c>
      <c r="D25" s="144"/>
      <c r="E25" s="312"/>
      <c r="F25" s="232"/>
    </row>
    <row r="26" spans="2:6" ht="12.75">
      <c r="B26" s="71"/>
      <c r="C26" s="160" t="s">
        <v>110</v>
      </c>
      <c r="D26" s="137" t="s">
        <v>70</v>
      </c>
      <c r="E26" s="138"/>
      <c r="F26" s="139"/>
    </row>
    <row r="27" spans="2:6" ht="12.75">
      <c r="B27" s="71"/>
      <c r="C27" s="160" t="s">
        <v>114</v>
      </c>
      <c r="D27" s="137" t="s">
        <v>71</v>
      </c>
      <c r="E27" s="138"/>
      <c r="F27" s="139"/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/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0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Ralfs Drēska/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CONCATENATE(Nosaukumi!B42,"/")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CONCATENATE(Nosaukumi!B45,"; ",Nosaukumi!C45)</f>
        <v>Marina Baranovska; 7028425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G27"/>
  <sheetViews>
    <sheetView workbookViewId="0" topLeftCell="A1">
      <selection activeCell="H19" sqref="H19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 t="str">
        <f>Nosaukumi!B41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"Baltikums Asset Management"</v>
      </c>
      <c r="C4" s="17"/>
      <c r="D4" s="17"/>
      <c r="G4" s="21"/>
    </row>
    <row r="5" spans="1:7" ht="24.75" customHeight="1">
      <c r="A5" s="10" t="str">
        <f>CONCATENATE(Parametri!A16,": ",Nosaukumi!B3)</f>
        <v>Adrese: Mazā Pils 13, Rīga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000340801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592" t="s">
        <v>11</v>
      </c>
      <c r="C10" s="599"/>
      <c r="D10" s="65" t="s">
        <v>12</v>
      </c>
      <c r="E10" s="65" t="s">
        <v>65</v>
      </c>
      <c r="F10" s="66" t="str">
        <f>CONCATENATE("Atlikumi ",Parametri!A15)</f>
        <v>Atlikumi 2004. gada 31.03.</v>
      </c>
    </row>
    <row r="11" spans="2:6" ht="13.5" thickBot="1">
      <c r="B11" s="594" t="s">
        <v>13</v>
      </c>
      <c r="C11" s="599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21"/>
      <c r="F12" s="178">
        <f>'Aktivi_Saistibas(005)'!E31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'Ien.,Izd.(005)'!F35</f>
        <v>0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/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/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0</v>
      </c>
    </row>
    <row r="17" spans="2:6" ht="12.75">
      <c r="B17" s="68" t="s">
        <v>122</v>
      </c>
      <c r="C17" s="163" t="s">
        <v>132</v>
      </c>
      <c r="D17" s="69" t="s">
        <v>122</v>
      </c>
      <c r="E17" s="431">
        <f>E12+E16</f>
        <v>0</v>
      </c>
      <c r="F17" s="432">
        <f>F12+F16</f>
        <v>0</v>
      </c>
    </row>
    <row r="18" spans="2:6" ht="12.75">
      <c r="B18" s="68" t="s">
        <v>133</v>
      </c>
      <c r="C18" s="163" t="s">
        <v>134</v>
      </c>
      <c r="D18" s="69" t="s">
        <v>133</v>
      </c>
      <c r="E18" s="433"/>
      <c r="F18" s="434"/>
    </row>
    <row r="19" spans="2:6" ht="12.75">
      <c r="B19" s="68" t="s">
        <v>135</v>
      </c>
      <c r="C19" s="163" t="s">
        <v>136</v>
      </c>
      <c r="D19" s="69" t="s">
        <v>135</v>
      </c>
      <c r="E19" s="433"/>
      <c r="F19" s="434"/>
    </row>
    <row r="20" spans="2:6" ht="25.5" customHeight="1">
      <c r="B20" s="176" t="s">
        <v>137</v>
      </c>
      <c r="C20" s="163" t="s">
        <v>138</v>
      </c>
      <c r="D20" s="150" t="s">
        <v>137</v>
      </c>
      <c r="E20" s="431">
        <f>IF(E18=0,0,E12/E18)</f>
        <v>0</v>
      </c>
      <c r="F20" s="432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35">
        <f>IF(E19=0,0,E17/E19)</f>
        <v>0</v>
      </c>
      <c r="F21" s="436">
        <f>IF(F19=0,0,F17/F19)</f>
        <v>0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Ralfs Drēska/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CONCATENATE(Nosaukumi!B42,"/")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CONCATENATE(Nosaukumi!B46,"; ",Nosaukumi!C46)</f>
        <v>Marina Baranovska; 7028425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"/>
  <dimension ref="A1:I104"/>
  <sheetViews>
    <sheetView workbookViewId="0" topLeftCell="A1">
      <selection activeCell="J1" sqref="J1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 t="str">
        <f>Nosaukumi!B41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"Baltikums Asset Management"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Mazā Pils 13, Rīga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000340801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31.03.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592" t="s">
        <v>11</v>
      </c>
      <c r="C11" s="599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594" t="s">
        <v>13</v>
      </c>
      <c r="C12" s="600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151</v>
      </c>
      <c r="D16" s="213"/>
      <c r="E16" s="214"/>
      <c r="F16" s="215"/>
      <c r="G16" s="215"/>
      <c r="H16" s="233">
        <f>IF(G16=0,0,G16/'Aktivi_Saistibas(005)'!$F$19*100)</f>
        <v>0</v>
      </c>
      <c r="I16" s="31"/>
    </row>
    <row r="17" spans="2:9" ht="15">
      <c r="B17" s="211"/>
      <c r="C17" s="212" t="s">
        <v>152</v>
      </c>
      <c r="D17" s="213"/>
      <c r="E17" s="214"/>
      <c r="F17" s="215"/>
      <c r="G17" s="215"/>
      <c r="H17" s="233">
        <f>IF(G17=0,0,G17/'Aktivi_Saistibas(005)'!$F$19*100)</f>
        <v>0</v>
      </c>
      <c r="I17" s="53"/>
    </row>
    <row r="18" spans="2:9" ht="15">
      <c r="B18" s="211"/>
      <c r="C18" s="212" t="s">
        <v>153</v>
      </c>
      <c r="D18" s="213"/>
      <c r="E18" s="214"/>
      <c r="F18" s="215"/>
      <c r="G18" s="215"/>
      <c r="H18" s="233">
        <f>IF(G18=0,0,G18/'Aktivi_Saistibas(005)'!$F$19*100)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IF(G19=0,0,G19/'Aktivi_Saistibas(005)'!$F$19*100)</f>
        <v>0</v>
      </c>
      <c r="I19" s="53"/>
    </row>
    <row r="20" spans="2:9" ht="15">
      <c r="B20" s="211"/>
      <c r="C20" s="212" t="s">
        <v>154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IF(G20=0,0,G20/'Aktivi_Saistibas(005)'!$F$19*100)</f>
        <v>0</v>
      </c>
      <c r="I20" s="53"/>
    </row>
    <row r="21" spans="2:9" ht="25.5">
      <c r="B21" s="200">
        <v>11120</v>
      </c>
      <c r="C21" s="221" t="s">
        <v>155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156</v>
      </c>
      <c r="D22" s="208"/>
      <c r="E22" s="215"/>
      <c r="F22" s="215"/>
      <c r="G22" s="215"/>
      <c r="H22" s="236">
        <f>IF(G22=0,0,G22/'Aktivi_Saistibas(005)'!$F$19*100)</f>
        <v>0</v>
      </c>
      <c r="I22" s="31"/>
    </row>
    <row r="23" spans="2:9" ht="15">
      <c r="B23" s="211"/>
      <c r="C23" s="222" t="s">
        <v>157</v>
      </c>
      <c r="D23" s="208"/>
      <c r="E23" s="215"/>
      <c r="F23" s="215"/>
      <c r="G23" s="215"/>
      <c r="H23" s="236">
        <f>IF(G23=0,0,G23/'Aktivi_Saistibas(005)'!$F$19*100)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IF(G24=0,0,G24/'Aktivi_Saistibas(005)'!$F$19*100)</f>
        <v>0</v>
      </c>
      <c r="I24" s="53"/>
    </row>
    <row r="25" spans="2:9" ht="15">
      <c r="B25" s="211"/>
      <c r="C25" s="222" t="s">
        <v>154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IF(G25=0,0,G25/'Aktivi_Saistibas(005)'!$F$19*100)</f>
        <v>0</v>
      </c>
      <c r="I25" s="31"/>
    </row>
    <row r="26" spans="2:9" ht="15">
      <c r="B26" s="200">
        <v>11130</v>
      </c>
      <c r="C26" s="221" t="s">
        <v>158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159</v>
      </c>
      <c r="D27" s="208"/>
      <c r="E27" s="215"/>
      <c r="F27" s="215"/>
      <c r="G27" s="215"/>
      <c r="H27" s="236">
        <f>IF(G27=0,0,G27/'Aktivi_Saistibas(005)'!$F$19*100)</f>
        <v>0</v>
      </c>
      <c r="I27" s="53"/>
    </row>
    <row r="28" spans="2:9" ht="15">
      <c r="B28" s="211"/>
      <c r="C28" s="222" t="s">
        <v>160</v>
      </c>
      <c r="D28" s="208"/>
      <c r="E28" s="215"/>
      <c r="F28" s="215"/>
      <c r="G28" s="215"/>
      <c r="H28" s="236">
        <f>IF(G28=0,0,G28/'Aktivi_Saistibas(005)'!$F$19*100)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IF(G29=0,0,G29/'Aktivi_Saistibas(005)'!$F$19*100)</f>
        <v>0</v>
      </c>
      <c r="I29" s="53"/>
    </row>
    <row r="30" spans="2:9" ht="15">
      <c r="B30" s="211"/>
      <c r="C30" s="222" t="s">
        <v>154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IF(G30=0,0,G30/'Aktivi_Saistibas(005)'!$F$19*100)</f>
        <v>0</v>
      </c>
      <c r="I30" s="53"/>
    </row>
    <row r="31" spans="2:9" ht="15">
      <c r="B31" s="166"/>
      <c r="C31" s="161" t="s">
        <v>161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IF(G31=0,0,G31/'Aktivi_Saistibas(005)'!$F$19*100)</f>
        <v>0</v>
      </c>
      <c r="I31" s="53"/>
    </row>
    <row r="32" spans="2:9" ht="25.5">
      <c r="B32" s="230">
        <v>11200</v>
      </c>
      <c r="C32" s="231" t="s">
        <v>162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163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156</v>
      </c>
      <c r="D34" s="208"/>
      <c r="E34" s="215"/>
      <c r="F34" s="215"/>
      <c r="G34" s="215"/>
      <c r="H34" s="236">
        <f>IF(G34=0,0,G34/'Aktivi_Saistibas(005)'!$F$19*100)</f>
        <v>0</v>
      </c>
      <c r="I34" s="53"/>
    </row>
    <row r="35" spans="2:9" ht="15">
      <c r="B35" s="211"/>
      <c r="C35" s="212" t="s">
        <v>157</v>
      </c>
      <c r="D35" s="208"/>
      <c r="E35" s="215"/>
      <c r="F35" s="215"/>
      <c r="G35" s="215"/>
      <c r="H35" s="236">
        <f>IF(G35=0,0,G35/'Aktivi_Saistibas(005)'!$F$19*100)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IF(G36=0,0,G36/'Aktivi_Saistibas(005)'!$F$19*100)</f>
        <v>0</v>
      </c>
      <c r="I36" s="53"/>
    </row>
    <row r="37" spans="2:9" ht="15">
      <c r="B37" s="211"/>
      <c r="C37" s="212" t="s">
        <v>154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IF(G37=0,0,G37/'Aktivi_Saistibas(005)'!$F$19*100)</f>
        <v>0</v>
      </c>
      <c r="I37" s="53"/>
    </row>
    <row r="38" spans="2:9" ht="25.5">
      <c r="B38" s="200">
        <v>11220</v>
      </c>
      <c r="C38" s="207" t="s">
        <v>164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159</v>
      </c>
      <c r="D39" s="208"/>
      <c r="E39" s="215"/>
      <c r="F39" s="215"/>
      <c r="G39" s="215"/>
      <c r="H39" s="236">
        <f>IF(G39=0,0,G39/'Aktivi_Saistibas(005)'!$F$19*100)</f>
        <v>0</v>
      </c>
      <c r="I39" s="53"/>
    </row>
    <row r="40" spans="2:9" ht="15">
      <c r="B40" s="211"/>
      <c r="C40" s="222" t="s">
        <v>160</v>
      </c>
      <c r="D40" s="208"/>
      <c r="E40" s="215"/>
      <c r="F40" s="215"/>
      <c r="G40" s="215"/>
      <c r="H40" s="236">
        <f>IF(G40=0,0,G40/'Aktivi_Saistibas(005)'!$F$19*100)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IF(G41=0,0,G41/'Aktivi_Saistibas(005)'!$F$19*100)</f>
        <v>0</v>
      </c>
      <c r="I41" s="53"/>
    </row>
    <row r="42" spans="2:9" ht="15">
      <c r="B42" s="211"/>
      <c r="C42" s="212" t="s">
        <v>154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IF(G42=0,0,G42/'Aktivi_Saistibas(005)'!$F$19*100)</f>
        <v>0</v>
      </c>
      <c r="I42" s="53"/>
    </row>
    <row r="43" spans="2:9" ht="15.75" thickBot="1">
      <c r="B43" s="185"/>
      <c r="C43" s="251" t="s">
        <v>165</v>
      </c>
      <c r="D43" s="81">
        <v>11200</v>
      </c>
      <c r="E43" s="252">
        <f>E37+E42</f>
        <v>0</v>
      </c>
      <c r="F43" s="252">
        <f>F37+F42</f>
        <v>0</v>
      </c>
      <c r="G43" s="252">
        <f>G37+G42</f>
        <v>0</v>
      </c>
      <c r="H43" s="253">
        <f>IF(G43=0,0,G43/'Aktivi_Saistibas(005)'!$F$19*100)</f>
        <v>0</v>
      </c>
      <c r="I43" s="53"/>
    </row>
    <row r="44" spans="2:9" ht="15.75" thickBot="1">
      <c r="B44" s="415"/>
      <c r="C44" s="416"/>
      <c r="D44" s="417"/>
      <c r="E44" s="418"/>
      <c r="F44" s="418"/>
      <c r="G44" s="418"/>
      <c r="H44" s="419"/>
      <c r="I44" s="53"/>
    </row>
    <row r="45" spans="2:9" ht="15.75" thickBot="1">
      <c r="B45" s="594" t="s">
        <v>13</v>
      </c>
      <c r="C45" s="600"/>
      <c r="D45" s="67" t="s">
        <v>64</v>
      </c>
      <c r="E45" s="240" t="s">
        <v>63</v>
      </c>
      <c r="F45" s="67" t="s">
        <v>66</v>
      </c>
      <c r="G45" s="67" t="s">
        <v>166</v>
      </c>
      <c r="H45" s="187" t="s">
        <v>167</v>
      </c>
      <c r="I45" s="53"/>
    </row>
    <row r="46" spans="2:9" ht="25.5">
      <c r="B46" s="193">
        <v>11300</v>
      </c>
      <c r="C46" s="241" t="s">
        <v>168</v>
      </c>
      <c r="D46" s="244"/>
      <c r="E46" s="242"/>
      <c r="F46" s="242"/>
      <c r="G46" s="242"/>
      <c r="H46" s="245"/>
      <c r="I46" s="53"/>
    </row>
    <row r="47" spans="2:9" ht="15">
      <c r="B47" s="211"/>
      <c r="C47" s="212" t="s">
        <v>169</v>
      </c>
      <c r="D47" s="208"/>
      <c r="E47" s="215"/>
      <c r="F47" s="215"/>
      <c r="G47" s="215"/>
      <c r="H47" s="236">
        <f>IF(G47=0,0,G47/'Aktivi_Saistibas(005)'!$F$19*100)</f>
        <v>0</v>
      </c>
      <c r="I47" s="53"/>
    </row>
    <row r="48" spans="2:9" ht="15">
      <c r="B48" s="211"/>
      <c r="C48" s="212" t="s">
        <v>170</v>
      </c>
      <c r="D48" s="208"/>
      <c r="E48" s="215"/>
      <c r="F48" s="215"/>
      <c r="G48" s="215"/>
      <c r="H48" s="236">
        <f>IF(G48=0,0,G48/'Aktivi_Saistibas(005)'!$F$19*100)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IF(G49=0,0,G49/'Aktivi_Saistibas(005)'!$F$19*100)</f>
        <v>0</v>
      </c>
      <c r="I49" s="53"/>
    </row>
    <row r="50" spans="2:9" ht="15">
      <c r="B50" s="166"/>
      <c r="C50" s="243" t="s">
        <v>154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IF(G50=0,0,G50/'Aktivi_Saistibas(005)'!$F$19*100)</f>
        <v>0</v>
      </c>
      <c r="I50" s="53"/>
    </row>
    <row r="51" spans="2:9" ht="15">
      <c r="B51" s="230">
        <v>11400</v>
      </c>
      <c r="C51" s="231" t="s">
        <v>81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171</v>
      </c>
      <c r="D52" s="208"/>
      <c r="E52" s="215"/>
      <c r="F52" s="215"/>
      <c r="G52" s="215"/>
      <c r="H52" s="236">
        <f>IF(G52=0,0,G52/'Aktivi_Saistibas(005)'!$F$19*100)</f>
        <v>0</v>
      </c>
      <c r="I52" s="53"/>
    </row>
    <row r="53" spans="2:9" ht="15">
      <c r="B53" s="211"/>
      <c r="C53" s="212" t="s">
        <v>172</v>
      </c>
      <c r="D53" s="208"/>
      <c r="E53" s="215"/>
      <c r="F53" s="215"/>
      <c r="G53" s="215"/>
      <c r="H53" s="236">
        <f>IF(G53=0,0,G53/'Aktivi_Saistibas(005)'!$F$19*100)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IF(G54=0,0,G54/'Aktivi_Saistibas(005)'!$F$19*100)</f>
        <v>0</v>
      </c>
      <c r="I54" s="53"/>
    </row>
    <row r="55" spans="2:9" ht="15">
      <c r="B55" s="166"/>
      <c r="C55" s="243" t="s">
        <v>154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IF(G55=0,0,G55/'Aktivi_Saistibas(005)'!$F$19*100)</f>
        <v>0</v>
      </c>
      <c r="I55" s="53"/>
    </row>
    <row r="56" spans="2:9" ht="38.25">
      <c r="B56" s="225"/>
      <c r="C56" s="249" t="s">
        <v>174</v>
      </c>
      <c r="D56" s="78">
        <v>11000</v>
      </c>
      <c r="E56" s="246">
        <f>E31+E43+E50+E55</f>
        <v>0</v>
      </c>
      <c r="F56" s="246">
        <f>F31+F43+F50+F55</f>
        <v>0</v>
      </c>
      <c r="G56" s="246">
        <f>G31+G43+G50+G55</f>
        <v>0</v>
      </c>
      <c r="H56" s="247">
        <f>IF(G56=0,0,G56/'Aktivi_Saistibas(005)'!$F$19*100)</f>
        <v>0</v>
      </c>
      <c r="I56" s="53"/>
    </row>
    <row r="57" spans="2:9" ht="15">
      <c r="B57" s="230">
        <v>12000</v>
      </c>
      <c r="C57" s="248" t="s">
        <v>173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149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155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156</v>
      </c>
      <c r="D60" s="208"/>
      <c r="E60" s="215"/>
      <c r="F60" s="215"/>
      <c r="G60" s="215"/>
      <c r="H60" s="236">
        <f>IF(G60=0,0,G60/'Aktivi_Saistibas(005)'!$F$19*100)</f>
        <v>0</v>
      </c>
      <c r="I60" s="53"/>
    </row>
    <row r="61" spans="2:9" ht="15">
      <c r="B61" s="211"/>
      <c r="C61" s="212" t="s">
        <v>157</v>
      </c>
      <c r="D61" s="208"/>
      <c r="E61" s="215"/>
      <c r="F61" s="215"/>
      <c r="G61" s="215"/>
      <c r="H61" s="236">
        <f>IF(G61=0,0,G61/'Aktivi_Saistibas(005)'!$F$19*100)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IF(G62=0,0,G62/'Aktivi_Saistibas(005)'!$F$19*100)</f>
        <v>0</v>
      </c>
      <c r="I62" s="53"/>
    </row>
    <row r="63" spans="2:9" ht="15">
      <c r="B63" s="211"/>
      <c r="C63" s="212" t="s">
        <v>154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IF(G63=0,0,G63/'Aktivi_Saistibas(005)'!$F$19*100)</f>
        <v>0</v>
      </c>
      <c r="I63" s="53"/>
    </row>
    <row r="64" spans="2:9" ht="15">
      <c r="B64" s="200">
        <v>12120</v>
      </c>
      <c r="C64" s="207" t="s">
        <v>184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159</v>
      </c>
      <c r="D65" s="208"/>
      <c r="E65" s="215"/>
      <c r="F65" s="215"/>
      <c r="G65" s="215"/>
      <c r="H65" s="236">
        <f>IF(G65=0,0,G65/'Aktivi_Saistibas(005)'!$F$19*100)</f>
        <v>0</v>
      </c>
      <c r="I65" s="53"/>
    </row>
    <row r="66" spans="2:9" ht="15">
      <c r="B66" s="211"/>
      <c r="C66" s="212" t="s">
        <v>160</v>
      </c>
      <c r="D66" s="208"/>
      <c r="E66" s="215"/>
      <c r="F66" s="215"/>
      <c r="G66" s="215"/>
      <c r="H66" s="236">
        <f>IF(G66=0,0,G66/'Aktivi_Saistibas(005)'!$F$19*100)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IF(G67=0,0,G67/'Aktivi_Saistibas(005)'!$F$19*100)</f>
        <v>0</v>
      </c>
      <c r="I67" s="53"/>
    </row>
    <row r="68" spans="2:9" ht="15">
      <c r="B68" s="211"/>
      <c r="C68" s="212" t="s">
        <v>154</v>
      </c>
      <c r="D68" s="250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IF(G68=0,0,G68/'Aktivi_Saistibas(005)'!$F$19*100)</f>
        <v>0</v>
      </c>
      <c r="I68" s="53"/>
    </row>
    <row r="69" spans="2:9" ht="15">
      <c r="B69" s="166"/>
      <c r="C69" s="190" t="s">
        <v>175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IF(G69=0,0,G69/'Aktivi_Saistibas(005)'!$F$19*100)</f>
        <v>0</v>
      </c>
      <c r="I69" s="53"/>
    </row>
    <row r="70" spans="2:9" ht="25.5">
      <c r="B70" s="230">
        <v>12200</v>
      </c>
      <c r="C70" s="231" t="s">
        <v>162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163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156</v>
      </c>
      <c r="D72" s="208"/>
      <c r="E72" s="215"/>
      <c r="F72" s="215"/>
      <c r="G72" s="215"/>
      <c r="H72" s="236">
        <f>IF(G72=0,0,G72/'Aktivi_Saistibas(005)'!$F$19*100)</f>
        <v>0</v>
      </c>
      <c r="I72" s="53"/>
    </row>
    <row r="73" spans="2:9" ht="15">
      <c r="B73" s="211"/>
      <c r="C73" s="212" t="s">
        <v>157</v>
      </c>
      <c r="D73" s="208"/>
      <c r="E73" s="215"/>
      <c r="F73" s="215"/>
      <c r="G73" s="215"/>
      <c r="H73" s="236">
        <f>IF(G73=0,0,G73/'Aktivi_Saistibas(005)'!$F$19*100)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IF(G74=0,0,G74/'Aktivi_Saistibas(005)'!$F$19*100)</f>
        <v>0</v>
      </c>
      <c r="I74" s="53"/>
    </row>
    <row r="75" spans="2:9" ht="15">
      <c r="B75" s="211"/>
      <c r="C75" s="212" t="s">
        <v>154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IF(G75=0,0,G75/'Aktivi_Saistibas(005)'!$F$19*100)</f>
        <v>0</v>
      </c>
      <c r="I75" s="53"/>
    </row>
    <row r="76" spans="2:9" ht="25.5">
      <c r="B76" s="200">
        <v>12220</v>
      </c>
      <c r="C76" s="207" t="s">
        <v>164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159</v>
      </c>
      <c r="D77" s="208"/>
      <c r="E77" s="215"/>
      <c r="F77" s="215"/>
      <c r="G77" s="215"/>
      <c r="H77" s="236">
        <f>IF(G77=0,0,G77/'Aktivi_Saistibas(005)'!$F$19*100)</f>
        <v>0</v>
      </c>
      <c r="I77" s="53"/>
    </row>
    <row r="78" spans="2:9" ht="15">
      <c r="B78" s="211"/>
      <c r="C78" s="212" t="s">
        <v>160</v>
      </c>
      <c r="D78" s="208"/>
      <c r="E78" s="215"/>
      <c r="F78" s="215"/>
      <c r="G78" s="215"/>
      <c r="H78" s="236">
        <f>IF(G78=0,0,G78/'Aktivi_Saistibas(005)'!$F$19*100)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IF(G79=0,0,G79/'Aktivi_Saistibas(005)'!$F$19*100)</f>
        <v>0</v>
      </c>
      <c r="I79" s="53"/>
    </row>
    <row r="80" spans="2:9" ht="15">
      <c r="B80" s="211"/>
      <c r="C80" s="212" t="s">
        <v>154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IF(G80=0,0,G80/'Aktivi_Saistibas(005)'!$F$19*100)</f>
        <v>0</v>
      </c>
      <c r="I80" s="53"/>
    </row>
    <row r="81" spans="2:9" ht="15">
      <c r="B81" s="166"/>
      <c r="C81" s="190" t="s">
        <v>176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IF(G81=0,0,G81/'Aktivi_Saistibas(005)'!$F$19*100)</f>
        <v>0</v>
      </c>
      <c r="I81" s="53"/>
    </row>
    <row r="82" spans="2:9" ht="25.5">
      <c r="B82" s="200">
        <v>12300</v>
      </c>
      <c r="C82" s="201" t="s">
        <v>168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169</v>
      </c>
      <c r="D83" s="208"/>
      <c r="E83" s="215"/>
      <c r="F83" s="215"/>
      <c r="G83" s="215"/>
      <c r="H83" s="236">
        <f>IF(G83=0,0,G83/'Aktivi_Saistibas(005)'!$F$19*100)</f>
        <v>0</v>
      </c>
      <c r="I83" s="53"/>
    </row>
    <row r="84" spans="2:9" ht="15">
      <c r="B84" s="211"/>
      <c r="C84" s="212" t="s">
        <v>170</v>
      </c>
      <c r="D84" s="208"/>
      <c r="E84" s="215"/>
      <c r="F84" s="215"/>
      <c r="G84" s="215"/>
      <c r="H84" s="236">
        <f>IF(G84=0,0,G84/'Aktivi_Saistibas(005)'!$F$19*100)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IF(G85=0,0,G85/'Aktivi_Saistibas(005)'!$F$19*100)</f>
        <v>0</v>
      </c>
      <c r="I85" s="53"/>
    </row>
    <row r="86" spans="2:9" ht="15">
      <c r="B86" s="166"/>
      <c r="C86" s="243" t="s">
        <v>154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IF(G86=0,0,G86/'Aktivi_Saistibas(005)'!$F$19*100)</f>
        <v>0</v>
      </c>
      <c r="I86" s="53"/>
    </row>
    <row r="87" spans="2:9" ht="15">
      <c r="B87" s="200">
        <v>12400</v>
      </c>
      <c r="C87" s="201" t="s">
        <v>81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171</v>
      </c>
      <c r="D88" s="208"/>
      <c r="E88" s="215"/>
      <c r="F88" s="215"/>
      <c r="G88" s="215"/>
      <c r="H88" s="236">
        <f>IF(G88=0,0,G88/'Aktivi_Saistibas(005)'!$F$19*100)</f>
        <v>0</v>
      </c>
      <c r="I88" s="53"/>
    </row>
    <row r="89" spans="2:9" ht="15">
      <c r="B89" s="211"/>
      <c r="C89" s="212" t="s">
        <v>172</v>
      </c>
      <c r="D89" s="208"/>
      <c r="E89" s="215"/>
      <c r="F89" s="215"/>
      <c r="G89" s="215"/>
      <c r="H89" s="236">
        <f>IF(G89=0,0,G89/'Aktivi_Saistibas(005)'!$F$19*100)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IF(G90=0,0,G90/'Aktivi_Saistibas(005)'!$F$19*100)</f>
        <v>0</v>
      </c>
      <c r="I90" s="53"/>
    </row>
    <row r="91" spans="2:9" ht="15.75" thickBot="1">
      <c r="B91" s="185"/>
      <c r="C91" s="254" t="s">
        <v>154</v>
      </c>
      <c r="D91" s="81">
        <v>12400</v>
      </c>
      <c r="E91" s="252">
        <f>SUM(E88:E90)</f>
        <v>0</v>
      </c>
      <c r="F91" s="252">
        <f>SUM(F88:F90)</f>
        <v>0</v>
      </c>
      <c r="G91" s="252">
        <f>SUM(G88:G90)</f>
        <v>0</v>
      </c>
      <c r="H91" s="253">
        <f>IF(G91=0,0,G91/'Aktivi_Saistibas(005)'!$F$19*100)</f>
        <v>0</v>
      </c>
      <c r="I91" s="53"/>
    </row>
    <row r="92" spans="2:9" ht="15.75" thickBot="1">
      <c r="B92" s="412"/>
      <c r="C92" s="254"/>
      <c r="D92" s="412"/>
      <c r="E92" s="413"/>
      <c r="F92" s="413"/>
      <c r="G92" s="413"/>
      <c r="H92" s="414"/>
      <c r="I92" s="53"/>
    </row>
    <row r="93" spans="2:9" ht="15.75" thickBot="1">
      <c r="B93" s="594" t="s">
        <v>13</v>
      </c>
      <c r="C93" s="600"/>
      <c r="D93" s="67" t="s">
        <v>64</v>
      </c>
      <c r="E93" s="240" t="s">
        <v>63</v>
      </c>
      <c r="F93" s="67" t="s">
        <v>66</v>
      </c>
      <c r="G93" s="67" t="s">
        <v>166</v>
      </c>
      <c r="H93" s="187" t="s">
        <v>167</v>
      </c>
      <c r="I93" s="53"/>
    </row>
    <row r="94" spans="2:9" ht="25.5">
      <c r="B94" s="82"/>
      <c r="C94" s="255" t="s">
        <v>177</v>
      </c>
      <c r="D94" s="77">
        <v>12000</v>
      </c>
      <c r="E94" s="258">
        <f>E69+E81+E86+E91</f>
        <v>0</v>
      </c>
      <c r="F94" s="258">
        <f>F69+F81+F86+F91</f>
        <v>0</v>
      </c>
      <c r="G94" s="258">
        <f>G69+G81+G86+G91</f>
        <v>0</v>
      </c>
      <c r="H94" s="259">
        <f>IF(G94=0,0,G94/'Aktivi_Saistibas(005)'!$F$19*100)</f>
        <v>0</v>
      </c>
      <c r="I94" s="53"/>
    </row>
    <row r="95" spans="2:9" ht="15">
      <c r="B95" s="230">
        <v>13000</v>
      </c>
      <c r="C95" s="231" t="s">
        <v>178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179</v>
      </c>
      <c r="D96" s="208"/>
      <c r="E96" s="215"/>
      <c r="F96" s="215"/>
      <c r="G96" s="215"/>
      <c r="H96" s="236">
        <f>IF(G96=0,0,G96/'Aktivi_Saistibas(005)'!$F$19*100)</f>
        <v>0</v>
      </c>
      <c r="I96" s="53"/>
    </row>
    <row r="97" spans="2:9" ht="15">
      <c r="B97" s="211"/>
      <c r="C97" s="212" t="s">
        <v>180</v>
      </c>
      <c r="D97" s="208"/>
      <c r="E97" s="215"/>
      <c r="F97" s="215"/>
      <c r="G97" s="215"/>
      <c r="H97" s="236">
        <f>IF(G97=0,0,G97/'Aktivi_Saistibas(005)'!$F$19*100)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IF(G98=0,0,G98/'Aktivi_Saistibas(005)'!$F$19*100)</f>
        <v>0</v>
      </c>
      <c r="I98" s="53"/>
    </row>
    <row r="99" spans="2:9" ht="15">
      <c r="B99" s="166"/>
      <c r="C99" s="243" t="s">
        <v>154</v>
      </c>
      <c r="D99" s="80">
        <v>13000</v>
      </c>
      <c r="E99" s="260">
        <f>SUM(E96:E98)</f>
        <v>0</v>
      </c>
      <c r="F99" s="260">
        <f>SUM(F96:F98)</f>
        <v>0</v>
      </c>
      <c r="G99" s="260">
        <f>SUM(G96:G98)</f>
        <v>0</v>
      </c>
      <c r="H99" s="261">
        <f>IF(G99=0,0,G99/'Aktivi_Saistibas(005)'!$F$19*100)</f>
        <v>0</v>
      </c>
      <c r="I99" s="53"/>
    </row>
    <row r="100" spans="2:9" ht="26.25" thickBot="1">
      <c r="B100" s="184"/>
      <c r="C100" s="256" t="s">
        <v>181</v>
      </c>
      <c r="D100" s="79">
        <v>10000</v>
      </c>
      <c r="E100" s="262">
        <f>E56+E94+E99</f>
        <v>0</v>
      </c>
      <c r="F100" s="262">
        <f>F56+F94+F99</f>
        <v>0</v>
      </c>
      <c r="G100" s="262">
        <f>G56+G94+G99</f>
        <v>0</v>
      </c>
      <c r="H100" s="263">
        <f>IF(G100=0,0,G100/'Aktivi_Saistibas(005)'!$F$19*100)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6" r:id="rId1"/>
  <rowBreaks count="2" manualBreakCount="2">
    <brk id="43" max="8" man="1"/>
    <brk id="91" max="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J1" sqref="J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57"/>
    </row>
    <row r="2" spans="1:9" ht="90" thickBot="1">
      <c r="A2" s="1"/>
      <c r="B2" s="592" t="s">
        <v>11</v>
      </c>
      <c r="C2" s="593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594" t="s">
        <v>13</v>
      </c>
      <c r="C3" s="601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30" customHeight="1">
      <c r="A4" s="1"/>
      <c r="B4" s="193">
        <v>21000</v>
      </c>
      <c r="C4" s="194" t="s">
        <v>185</v>
      </c>
      <c r="D4" s="195"/>
      <c r="E4" s="244"/>
      <c r="F4" s="242"/>
      <c r="G4" s="242"/>
      <c r="H4" s="242"/>
      <c r="I4" s="245"/>
    </row>
    <row r="5" spans="1:9" ht="38.2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186</v>
      </c>
      <c r="D7" s="213"/>
      <c r="E7" s="266"/>
      <c r="F7" s="215"/>
      <c r="G7" s="215"/>
      <c r="H7" s="215"/>
      <c r="I7" s="236">
        <f>IF(H7=0,0,H7/'Aktivi_Saistibas(005)'!$F$19*100)</f>
        <v>0</v>
      </c>
    </row>
    <row r="8" spans="1:9" ht="12.75">
      <c r="A8" s="1"/>
      <c r="B8" s="211"/>
      <c r="C8" s="212" t="s">
        <v>152</v>
      </c>
      <c r="D8" s="213"/>
      <c r="E8" s="266"/>
      <c r="F8" s="215"/>
      <c r="G8" s="215"/>
      <c r="H8" s="215"/>
      <c r="I8" s="236">
        <f>IF(H8=0,0,H8/'Aktivi_Saistibas(005)'!$F$19*100)</f>
        <v>0</v>
      </c>
    </row>
    <row r="9" spans="1:9" ht="12.75">
      <c r="A9" s="1"/>
      <c r="B9" s="211"/>
      <c r="C9" s="212" t="s">
        <v>153</v>
      </c>
      <c r="D9" s="213"/>
      <c r="E9" s="266"/>
      <c r="F9" s="215"/>
      <c r="G9" s="215"/>
      <c r="H9" s="215"/>
      <c r="I9" s="236">
        <f>IF(H9=0,0,H9/'Aktivi_Saistibas(005)'!$F$19*100)</f>
        <v>0</v>
      </c>
    </row>
    <row r="10" spans="1:9" ht="12.75">
      <c r="A10" s="1"/>
      <c r="B10" s="211"/>
      <c r="C10" s="216" t="s">
        <v>20</v>
      </c>
      <c r="D10" s="213"/>
      <c r="E10" s="266"/>
      <c r="F10" s="215"/>
      <c r="G10" s="215"/>
      <c r="H10" s="215"/>
      <c r="I10" s="236">
        <f>IF(H10=0,0,H10/'Aktivi_Saistibas(005)'!$F$19*100)</f>
        <v>0</v>
      </c>
    </row>
    <row r="11" spans="1:9" ht="12.75">
      <c r="A11" s="1"/>
      <c r="B11" s="211"/>
      <c r="C11" s="212" t="s">
        <v>154</v>
      </c>
      <c r="D11" s="217">
        <v>21110</v>
      </c>
      <c r="E11" s="289"/>
      <c r="F11" s="265">
        <f>SUM(F7:F10)</f>
        <v>0</v>
      </c>
      <c r="G11" s="265">
        <f>SUM(G7:G10)</f>
        <v>0</v>
      </c>
      <c r="H11" s="265">
        <f>SUM(H7:H10)</f>
        <v>0</v>
      </c>
      <c r="I11" s="236">
        <f>IF(H11=0,0,H11/'Aktivi_Saistibas(005)'!$F$19*100)</f>
        <v>0</v>
      </c>
    </row>
    <row r="12" spans="1:9" ht="25.5">
      <c r="A12" s="1"/>
      <c r="B12" s="200">
        <v>21120</v>
      </c>
      <c r="C12" s="221" t="s">
        <v>155</v>
      </c>
      <c r="D12" s="219"/>
      <c r="E12" s="428"/>
      <c r="F12" s="210"/>
      <c r="G12" s="210"/>
      <c r="H12" s="210"/>
      <c r="I12" s="224"/>
    </row>
    <row r="13" spans="1:9" ht="12.75">
      <c r="A13" s="1"/>
      <c r="B13" s="211"/>
      <c r="C13" s="222" t="s">
        <v>156</v>
      </c>
      <c r="D13" s="208"/>
      <c r="E13" s="266"/>
      <c r="F13" s="215"/>
      <c r="G13" s="215"/>
      <c r="H13" s="215"/>
      <c r="I13" s="236">
        <f>IF(H13=0,0,H13/'Aktivi_Saistibas(005)'!$F$19*100)</f>
        <v>0</v>
      </c>
    </row>
    <row r="14" spans="1:9" ht="12.75">
      <c r="A14" s="1"/>
      <c r="B14" s="211"/>
      <c r="C14" s="222" t="s">
        <v>157</v>
      </c>
      <c r="D14" s="208"/>
      <c r="E14" s="266"/>
      <c r="F14" s="215"/>
      <c r="G14" s="215"/>
      <c r="H14" s="215"/>
      <c r="I14" s="236">
        <f>IF(H14=0,0,H14/'Aktivi_Saistibas(005)'!$F$19*100)</f>
        <v>0</v>
      </c>
    </row>
    <row r="15" spans="1:9" ht="12.75">
      <c r="A15" s="1"/>
      <c r="B15" s="211"/>
      <c r="C15" s="223" t="s">
        <v>20</v>
      </c>
      <c r="D15" s="208"/>
      <c r="E15" s="266"/>
      <c r="F15" s="215"/>
      <c r="G15" s="215"/>
      <c r="H15" s="215"/>
      <c r="I15" s="236">
        <f>IF(H15=0,0,H15/'Aktivi_Saistibas(005)'!$F$19*100)</f>
        <v>0</v>
      </c>
    </row>
    <row r="16" spans="1:9" ht="12.75">
      <c r="A16" s="1"/>
      <c r="B16" s="211"/>
      <c r="C16" s="222" t="s">
        <v>154</v>
      </c>
      <c r="D16" s="217">
        <v>21120</v>
      </c>
      <c r="E16" s="289"/>
      <c r="F16" s="265">
        <f>SUM(F13:F15)</f>
        <v>0</v>
      </c>
      <c r="G16" s="265">
        <f>SUM(G13:G15)</f>
        <v>0</v>
      </c>
      <c r="H16" s="265">
        <f>SUM(H13:H15)</f>
        <v>0</v>
      </c>
      <c r="I16" s="236">
        <f>IF(H16=0,0,H16/'Aktivi_Saistibas(005)'!$F$19*100)</f>
        <v>0</v>
      </c>
    </row>
    <row r="17" spans="1:9" ht="25.5">
      <c r="A17" s="1"/>
      <c r="B17" s="200">
        <v>21130</v>
      </c>
      <c r="C17" s="221" t="s">
        <v>158</v>
      </c>
      <c r="D17" s="208"/>
      <c r="E17" s="428"/>
      <c r="F17" s="210"/>
      <c r="G17" s="210"/>
      <c r="H17" s="210"/>
      <c r="I17" s="224"/>
    </row>
    <row r="18" spans="1:9" ht="12.75">
      <c r="A18" s="1"/>
      <c r="B18" s="211"/>
      <c r="C18" s="222" t="s">
        <v>159</v>
      </c>
      <c r="D18" s="208"/>
      <c r="E18" s="266"/>
      <c r="F18" s="215"/>
      <c r="G18" s="215"/>
      <c r="H18" s="215"/>
      <c r="I18" s="236">
        <f>IF(H18=0,0,H18/'Aktivi_Saistibas(005)'!$F$19*100)</f>
        <v>0</v>
      </c>
    </row>
    <row r="19" spans="1:9" ht="12.75">
      <c r="A19" s="1"/>
      <c r="B19" s="211"/>
      <c r="C19" s="222" t="s">
        <v>160</v>
      </c>
      <c r="D19" s="208"/>
      <c r="E19" s="266"/>
      <c r="F19" s="215"/>
      <c r="G19" s="215"/>
      <c r="H19" s="215"/>
      <c r="I19" s="236">
        <f>IF(H19=0,0,H19/'Aktivi_Saistibas(005)'!$F$19*100)</f>
        <v>0</v>
      </c>
    </row>
    <row r="20" spans="1:9" ht="12.75">
      <c r="A20" s="1"/>
      <c r="B20" s="211"/>
      <c r="C20" s="223" t="s">
        <v>20</v>
      </c>
      <c r="D20" s="208"/>
      <c r="E20" s="266"/>
      <c r="F20" s="215"/>
      <c r="G20" s="215"/>
      <c r="H20" s="215"/>
      <c r="I20" s="236">
        <f>IF(H20=0,0,H20/'Aktivi_Saistibas(005)'!$F$19*100)</f>
        <v>0</v>
      </c>
    </row>
    <row r="21" spans="1:9" ht="12.75">
      <c r="A21" s="1"/>
      <c r="B21" s="211"/>
      <c r="C21" s="222" t="s">
        <v>154</v>
      </c>
      <c r="D21" s="217">
        <v>21130</v>
      </c>
      <c r="E21" s="289"/>
      <c r="F21" s="265">
        <f>SUM(F18:F20)</f>
        <v>0</v>
      </c>
      <c r="G21" s="265">
        <f>SUM(G18:G20)</f>
        <v>0</v>
      </c>
      <c r="H21" s="265">
        <f>SUM(H18:H20)</f>
        <v>0</v>
      </c>
      <c r="I21" s="236">
        <f>IF(H21=0,0,H21/'Aktivi_Saistibas(005)'!$F$19*100)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290"/>
      <c r="F22" s="267">
        <f>F11+F16+F21</f>
        <v>0</v>
      </c>
      <c r="G22" s="267">
        <f>G11+G16+G21</f>
        <v>0</v>
      </c>
      <c r="H22" s="267">
        <f>H11+H16+H21</f>
        <v>0</v>
      </c>
      <c r="I22" s="239">
        <f>IF(H22=0,0,H22/'Aktivi_Saistibas(005)'!$F$19*100)</f>
        <v>0</v>
      </c>
    </row>
    <row r="23" spans="1:9" ht="24.75" customHeight="1">
      <c r="A23" s="1"/>
      <c r="B23" s="230">
        <v>21200</v>
      </c>
      <c r="C23" s="231" t="s">
        <v>162</v>
      </c>
      <c r="D23" s="238"/>
      <c r="E23" s="429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163</v>
      </c>
      <c r="D24" s="208"/>
      <c r="E24" s="428"/>
      <c r="F24" s="210"/>
      <c r="G24" s="210"/>
      <c r="H24" s="210"/>
      <c r="I24" s="224"/>
    </row>
    <row r="25" spans="1:9" ht="12.75">
      <c r="A25" s="1"/>
      <c r="B25" s="211"/>
      <c r="C25" s="212" t="s">
        <v>156</v>
      </c>
      <c r="D25" s="208"/>
      <c r="E25" s="266"/>
      <c r="F25" s="215"/>
      <c r="G25" s="215"/>
      <c r="H25" s="215"/>
      <c r="I25" s="236">
        <f>IF(H25=0,0,H25/'Aktivi_Saistibas(005)'!$F$19*100)</f>
        <v>0</v>
      </c>
    </row>
    <row r="26" spans="1:9" ht="12.75">
      <c r="A26" s="1"/>
      <c r="B26" s="211"/>
      <c r="C26" s="212" t="s">
        <v>157</v>
      </c>
      <c r="D26" s="208"/>
      <c r="E26" s="266"/>
      <c r="F26" s="215"/>
      <c r="G26" s="215"/>
      <c r="H26" s="215"/>
      <c r="I26" s="236">
        <f>IF(H26=0,0,H26/'Aktivi_Saistibas(005)'!$F$19*100)</f>
        <v>0</v>
      </c>
    </row>
    <row r="27" spans="1:9" ht="12.75">
      <c r="A27" s="1"/>
      <c r="B27" s="211"/>
      <c r="C27" s="216" t="s">
        <v>20</v>
      </c>
      <c r="D27" s="208"/>
      <c r="E27" s="266"/>
      <c r="F27" s="215"/>
      <c r="G27" s="215"/>
      <c r="H27" s="215"/>
      <c r="I27" s="236">
        <f>IF(H27=0,0,H27/'Aktivi_Saistibas(005)'!$F$19*100)</f>
        <v>0</v>
      </c>
    </row>
    <row r="28" spans="1:9" ht="12.75">
      <c r="A28" s="1"/>
      <c r="B28" s="211"/>
      <c r="C28" s="212" t="s">
        <v>154</v>
      </c>
      <c r="D28" s="217">
        <v>21210</v>
      </c>
      <c r="E28" s="289"/>
      <c r="F28" s="265">
        <f>SUM(F25:F27)</f>
        <v>0</v>
      </c>
      <c r="G28" s="265">
        <f>SUM(G25:G27)</f>
        <v>0</v>
      </c>
      <c r="H28" s="265">
        <f>SUM(H25:H27)</f>
        <v>0</v>
      </c>
      <c r="I28" s="236">
        <f>IF(H28=0,0,H28/'Aktivi_Saistibas(005)'!$F$19*100)</f>
        <v>0</v>
      </c>
    </row>
    <row r="29" spans="1:9" ht="27" customHeight="1">
      <c r="A29" s="1"/>
      <c r="B29" s="200">
        <v>21220</v>
      </c>
      <c r="C29" s="207" t="s">
        <v>164</v>
      </c>
      <c r="D29" s="208"/>
      <c r="E29" s="428"/>
      <c r="F29" s="210"/>
      <c r="G29" s="210"/>
      <c r="H29" s="210"/>
      <c r="I29" s="224"/>
    </row>
    <row r="30" spans="1:9" ht="12.75">
      <c r="A30" s="1"/>
      <c r="B30" s="211"/>
      <c r="C30" s="222" t="s">
        <v>159</v>
      </c>
      <c r="D30" s="208"/>
      <c r="E30" s="266"/>
      <c r="F30" s="215"/>
      <c r="G30" s="215"/>
      <c r="H30" s="215"/>
      <c r="I30" s="236">
        <f>IF(H30=0,0,H30/'Aktivi_Saistibas(005)'!$F$19*100)</f>
        <v>0</v>
      </c>
    </row>
    <row r="31" spans="1:9" ht="12.75">
      <c r="A31" s="1"/>
      <c r="B31" s="211"/>
      <c r="C31" s="222" t="s">
        <v>160</v>
      </c>
      <c r="D31" s="208"/>
      <c r="E31" s="266"/>
      <c r="F31" s="215"/>
      <c r="G31" s="215"/>
      <c r="H31" s="215"/>
      <c r="I31" s="236">
        <f>IF(H31=0,0,H31/'Aktivi_Saistibas(005)'!$F$19*100)</f>
        <v>0</v>
      </c>
    </row>
    <row r="32" spans="1:9" ht="12.75">
      <c r="A32" s="1"/>
      <c r="B32" s="211"/>
      <c r="C32" s="223" t="s">
        <v>20</v>
      </c>
      <c r="D32" s="208"/>
      <c r="E32" s="266"/>
      <c r="F32" s="215"/>
      <c r="G32" s="215"/>
      <c r="H32" s="215"/>
      <c r="I32" s="236">
        <f>IF(H32=0,0,H32/'Aktivi_Saistibas(005)'!$F$19*100)</f>
        <v>0</v>
      </c>
    </row>
    <row r="33" spans="1:9" ht="12.75">
      <c r="A33" s="1"/>
      <c r="B33" s="211"/>
      <c r="C33" s="212" t="s">
        <v>154</v>
      </c>
      <c r="D33" s="217">
        <v>21220</v>
      </c>
      <c r="E33" s="289"/>
      <c r="F33" s="265">
        <f>SUM(F30:F32)</f>
        <v>0</v>
      </c>
      <c r="G33" s="265">
        <f>SUM(G30:G32)</f>
        <v>0</v>
      </c>
      <c r="H33" s="265">
        <f>SUM(H30:H32)</f>
        <v>0</v>
      </c>
      <c r="I33" s="236">
        <f>IF(H33=0,0,H33/'Aktivi_Saistibas(005)'!$F$19*100)</f>
        <v>0</v>
      </c>
    </row>
    <row r="34" spans="1:9" ht="12.75">
      <c r="A34" s="1"/>
      <c r="B34" s="166"/>
      <c r="C34" s="190" t="s">
        <v>188</v>
      </c>
      <c r="D34" s="76">
        <v>21200</v>
      </c>
      <c r="E34" s="290"/>
      <c r="F34" s="267">
        <f>F28+F33</f>
        <v>0</v>
      </c>
      <c r="G34" s="267">
        <f>G28+G33</f>
        <v>0</v>
      </c>
      <c r="H34" s="267">
        <f>H28+H33</f>
        <v>0</v>
      </c>
      <c r="I34" s="239">
        <f>IF(H34=0,0,H34/'Aktivi_Saistibas(005)'!$F$19*100)</f>
        <v>0</v>
      </c>
    </row>
    <row r="35" spans="1:9" ht="25.5">
      <c r="A35" s="1"/>
      <c r="B35" s="200">
        <v>21300</v>
      </c>
      <c r="C35" s="201" t="s">
        <v>168</v>
      </c>
      <c r="D35" s="208"/>
      <c r="E35" s="429"/>
      <c r="F35" s="226"/>
      <c r="G35" s="226"/>
      <c r="H35" s="226"/>
      <c r="I35" s="232"/>
    </row>
    <row r="36" spans="1:9" ht="12.75">
      <c r="A36" s="1"/>
      <c r="B36" s="211"/>
      <c r="C36" s="212" t="s">
        <v>169</v>
      </c>
      <c r="D36" s="208"/>
      <c r="E36" s="266"/>
      <c r="F36" s="215"/>
      <c r="G36" s="215"/>
      <c r="H36" s="215"/>
      <c r="I36" s="236">
        <f>IF(H36=0,0,H36/'Aktivi_Saistibas(005)'!$F$19*100)</f>
        <v>0</v>
      </c>
    </row>
    <row r="37" spans="1:9" ht="12.75">
      <c r="A37" s="1"/>
      <c r="B37" s="211"/>
      <c r="C37" s="212" t="s">
        <v>170</v>
      </c>
      <c r="D37" s="208"/>
      <c r="E37" s="266"/>
      <c r="F37" s="215"/>
      <c r="G37" s="215"/>
      <c r="H37" s="215"/>
      <c r="I37" s="236">
        <f>IF(H37=0,0,H37/'Aktivi_Saistibas(005)'!$F$19*100)</f>
        <v>0</v>
      </c>
    </row>
    <row r="38" spans="1:9" ht="12.75">
      <c r="A38" s="1"/>
      <c r="B38" s="211"/>
      <c r="C38" s="216" t="s">
        <v>20</v>
      </c>
      <c r="D38" s="208"/>
      <c r="E38" s="266"/>
      <c r="F38" s="215"/>
      <c r="G38" s="215"/>
      <c r="H38" s="215"/>
      <c r="I38" s="236">
        <f>IF(H38=0,0,H38/'Aktivi_Saistibas(005)'!$F$19*100)</f>
        <v>0</v>
      </c>
    </row>
    <row r="39" spans="1:9" ht="12.75">
      <c r="A39" s="1"/>
      <c r="B39" s="166"/>
      <c r="C39" s="243" t="s">
        <v>154</v>
      </c>
      <c r="D39" s="76">
        <v>21300</v>
      </c>
      <c r="E39" s="290"/>
      <c r="F39" s="267">
        <f>SUM(F36:F38)</f>
        <v>0</v>
      </c>
      <c r="G39" s="267">
        <f>SUM(G36:G38)</f>
        <v>0</v>
      </c>
      <c r="H39" s="267">
        <f>SUM(H36:H38)</f>
        <v>0</v>
      </c>
      <c r="I39" s="239">
        <f>IF(H39=0,0,H39/'Aktivi_Saistibas(005)'!$F$19*100)</f>
        <v>0</v>
      </c>
    </row>
    <row r="40" spans="1:9" ht="12.75">
      <c r="A40" s="1"/>
      <c r="B40" s="230">
        <v>21400</v>
      </c>
      <c r="C40" s="231" t="s">
        <v>81</v>
      </c>
      <c r="D40" s="238"/>
      <c r="E40" s="429"/>
      <c r="F40" s="226"/>
      <c r="G40" s="226"/>
      <c r="H40" s="226"/>
      <c r="I40" s="232"/>
    </row>
    <row r="41" spans="1:9" ht="12.75">
      <c r="A41" s="1"/>
      <c r="B41" s="211"/>
      <c r="C41" s="212" t="s">
        <v>171</v>
      </c>
      <c r="D41" s="208"/>
      <c r="E41" s="266"/>
      <c r="F41" s="215"/>
      <c r="G41" s="215"/>
      <c r="H41" s="215"/>
      <c r="I41" s="236">
        <f>IF(H41=0,0,H41/'Aktivi_Saistibas(005)'!$F$19*100)</f>
        <v>0</v>
      </c>
    </row>
    <row r="42" spans="1:9" ht="12.75">
      <c r="A42" s="1"/>
      <c r="B42" s="211"/>
      <c r="C42" s="212" t="s">
        <v>172</v>
      </c>
      <c r="D42" s="208"/>
      <c r="E42" s="266"/>
      <c r="F42" s="215"/>
      <c r="G42" s="215"/>
      <c r="H42" s="215"/>
      <c r="I42" s="236">
        <f>IF(H42=0,0,H42/'Aktivi_Saistibas(005)'!$F$19*100)</f>
        <v>0</v>
      </c>
    </row>
    <row r="43" spans="1:9" ht="12.75">
      <c r="A43" s="1"/>
      <c r="B43" s="211"/>
      <c r="C43" s="216" t="s">
        <v>20</v>
      </c>
      <c r="D43" s="208"/>
      <c r="E43" s="266"/>
      <c r="F43" s="215"/>
      <c r="G43" s="215"/>
      <c r="H43" s="215"/>
      <c r="I43" s="236">
        <f>IF(H43=0,0,H43/'Aktivi_Saistibas(005)'!$F$19*100)</f>
        <v>0</v>
      </c>
    </row>
    <row r="44" spans="1:9" ht="12.75">
      <c r="A44" s="1"/>
      <c r="B44" s="166"/>
      <c r="C44" s="243" t="s">
        <v>154</v>
      </c>
      <c r="D44" s="76">
        <v>21400</v>
      </c>
      <c r="E44" s="290"/>
      <c r="F44" s="267">
        <f>SUM(F41:F43)</f>
        <v>0</v>
      </c>
      <c r="G44" s="267">
        <f>SUM(G41:G43)</f>
        <v>0</v>
      </c>
      <c r="H44" s="267">
        <f>SUM(H41:H43)</f>
        <v>0</v>
      </c>
      <c r="I44" s="239">
        <f>IF(H44=0,0,H44/'Aktivi_Saistibas(005)'!$F$19*100)</f>
        <v>0</v>
      </c>
    </row>
    <row r="45" spans="1:9" ht="41.25" customHeight="1" thickBot="1">
      <c r="A45" s="1"/>
      <c r="B45" s="184"/>
      <c r="C45" s="268" t="s">
        <v>189</v>
      </c>
      <c r="D45" s="79">
        <v>21000</v>
      </c>
      <c r="E45" s="291"/>
      <c r="F45" s="269">
        <f>F22+F34+F39+F44</f>
        <v>0</v>
      </c>
      <c r="G45" s="269">
        <f>G22+G34+G39+G44</f>
        <v>0</v>
      </c>
      <c r="H45" s="269">
        <f>H22+H34+H39+H44</f>
        <v>0</v>
      </c>
      <c r="I45" s="263">
        <f>IF(H45=0,0,H45/'Aktivi_Saistibas(005)'!$F$19*100)</f>
        <v>0</v>
      </c>
    </row>
    <row r="46" spans="1:9" s="277" customFormat="1" ht="13.5" thickBot="1">
      <c r="A46" s="274"/>
      <c r="B46" s="275"/>
      <c r="C46" s="270"/>
      <c r="D46" s="271"/>
      <c r="E46" s="272"/>
      <c r="F46" s="272"/>
      <c r="G46" s="272"/>
      <c r="H46" s="272"/>
      <c r="I46" s="276"/>
    </row>
    <row r="47" spans="1:9" ht="13.5" thickBot="1">
      <c r="A47" s="1"/>
      <c r="B47" s="594" t="s">
        <v>13</v>
      </c>
      <c r="C47" s="601"/>
      <c r="D47" s="67" t="s">
        <v>64</v>
      </c>
      <c r="E47" s="240" t="s">
        <v>63</v>
      </c>
      <c r="F47" s="67" t="s">
        <v>66</v>
      </c>
      <c r="G47" s="67" t="s">
        <v>166</v>
      </c>
      <c r="H47" s="67" t="s">
        <v>167</v>
      </c>
      <c r="I47" s="187" t="s">
        <v>183</v>
      </c>
    </row>
    <row r="48" spans="1:9" ht="38.25" customHeight="1">
      <c r="A48" s="1"/>
      <c r="B48" s="200">
        <v>22000</v>
      </c>
      <c r="C48" s="248" t="s">
        <v>190</v>
      </c>
      <c r="D48" s="279"/>
      <c r="E48" s="280"/>
      <c r="F48" s="280"/>
      <c r="G48" s="280"/>
      <c r="H48" s="280"/>
      <c r="I48" s="281"/>
    </row>
    <row r="49" spans="1:9" ht="38.25">
      <c r="A49" s="1"/>
      <c r="B49" s="200">
        <v>22100</v>
      </c>
      <c r="C49" s="201" t="s">
        <v>149</v>
      </c>
      <c r="D49" s="202"/>
      <c r="E49" s="273"/>
      <c r="F49" s="273"/>
      <c r="G49" s="273"/>
      <c r="H49" s="273"/>
      <c r="I49" s="282"/>
    </row>
    <row r="50" spans="1:9" ht="25.5">
      <c r="A50" s="1"/>
      <c r="B50" s="200">
        <v>22110</v>
      </c>
      <c r="C50" s="207" t="s">
        <v>150</v>
      </c>
      <c r="D50" s="208"/>
      <c r="E50" s="273"/>
      <c r="F50" s="273"/>
      <c r="G50" s="273"/>
      <c r="H50" s="273"/>
      <c r="I50" s="282"/>
    </row>
    <row r="51" spans="1:9" ht="12.75">
      <c r="A51" s="1"/>
      <c r="B51" s="211"/>
      <c r="C51" s="212" t="s">
        <v>186</v>
      </c>
      <c r="D51" s="213"/>
      <c r="E51" s="283"/>
      <c r="F51" s="283"/>
      <c r="G51" s="283"/>
      <c r="H51" s="283"/>
      <c r="I51" s="236">
        <f>IF(H51=0,0,H51/'Aktivi_Saistibas(005)'!$F$19*100)</f>
        <v>0</v>
      </c>
    </row>
    <row r="52" spans="1:9" ht="12.75">
      <c r="A52" s="1"/>
      <c r="B52" s="211"/>
      <c r="C52" s="212" t="s">
        <v>152</v>
      </c>
      <c r="D52" s="213"/>
      <c r="E52" s="283"/>
      <c r="F52" s="283"/>
      <c r="G52" s="283"/>
      <c r="H52" s="283"/>
      <c r="I52" s="236">
        <f>IF(H52=0,0,H52/'Aktivi_Saistibas(005)'!$F$19*100)</f>
        <v>0</v>
      </c>
    </row>
    <row r="53" spans="1:9" ht="12.75">
      <c r="A53" s="1"/>
      <c r="B53" s="211"/>
      <c r="C53" s="212" t="s">
        <v>153</v>
      </c>
      <c r="D53" s="213"/>
      <c r="E53" s="283"/>
      <c r="F53" s="283"/>
      <c r="G53" s="283"/>
      <c r="H53" s="283"/>
      <c r="I53" s="236">
        <f>IF(H53=0,0,H53/'Aktivi_Saistibas(005)'!$F$19*100)</f>
        <v>0</v>
      </c>
    </row>
    <row r="54" spans="1:9" ht="12.75">
      <c r="A54" s="1"/>
      <c r="B54" s="211"/>
      <c r="C54" s="216" t="s">
        <v>20</v>
      </c>
      <c r="D54" s="213"/>
      <c r="E54" s="283"/>
      <c r="F54" s="283"/>
      <c r="G54" s="283"/>
      <c r="H54" s="283"/>
      <c r="I54" s="236">
        <f>IF(H54=0,0,H54/'Aktivi_Saistibas(005)'!$F$19*100)</f>
        <v>0</v>
      </c>
    </row>
    <row r="55" spans="1:9" ht="12.75">
      <c r="A55" s="1"/>
      <c r="B55" s="211"/>
      <c r="C55" s="212" t="s">
        <v>154</v>
      </c>
      <c r="D55" s="217">
        <v>22110</v>
      </c>
      <c r="E55" s="289"/>
      <c r="F55" s="265">
        <f>SUM(F51:F54)</f>
        <v>0</v>
      </c>
      <c r="G55" s="265">
        <f>SUM(G51:G54)</f>
        <v>0</v>
      </c>
      <c r="H55" s="265">
        <f>SUM(H51:H54)</f>
        <v>0</v>
      </c>
      <c r="I55" s="236">
        <f>IF(H55=0,0,H55/'Aktivi_Saistibas(005)'!$F$19*100)</f>
        <v>0</v>
      </c>
    </row>
    <row r="56" spans="1:9" ht="25.5">
      <c r="A56" s="1"/>
      <c r="B56" s="200">
        <v>22120</v>
      </c>
      <c r="C56" s="207" t="s">
        <v>155</v>
      </c>
      <c r="D56" s="219"/>
      <c r="E56" s="273"/>
      <c r="F56" s="273"/>
      <c r="G56" s="273"/>
      <c r="H56" s="273"/>
      <c r="I56" s="282"/>
    </row>
    <row r="57" spans="1:9" ht="12.75">
      <c r="A57" s="1"/>
      <c r="B57" s="211"/>
      <c r="C57" s="212" t="s">
        <v>156</v>
      </c>
      <c r="D57" s="208"/>
      <c r="E57" s="283"/>
      <c r="F57" s="283"/>
      <c r="G57" s="283"/>
      <c r="H57" s="283"/>
      <c r="I57" s="236">
        <f>IF(H57=0,0,H57/'Aktivi_Saistibas(005)'!$F$19*100)</f>
        <v>0</v>
      </c>
    </row>
    <row r="58" spans="1:9" ht="12.75">
      <c r="A58" s="1"/>
      <c r="B58" s="211"/>
      <c r="C58" s="212" t="s">
        <v>157</v>
      </c>
      <c r="D58" s="208"/>
      <c r="E58" s="283"/>
      <c r="F58" s="283"/>
      <c r="G58" s="283"/>
      <c r="H58" s="283"/>
      <c r="I58" s="236">
        <f>IF(H58=0,0,H58/'Aktivi_Saistibas(005)'!$F$19*100)</f>
        <v>0</v>
      </c>
    </row>
    <row r="59" spans="1:9" ht="12.75">
      <c r="A59" s="1"/>
      <c r="B59" s="211"/>
      <c r="C59" s="216" t="s">
        <v>20</v>
      </c>
      <c r="D59" s="208"/>
      <c r="E59" s="283"/>
      <c r="F59" s="283"/>
      <c r="G59" s="283"/>
      <c r="H59" s="283"/>
      <c r="I59" s="236">
        <f>IF(H59=0,0,H59/'Aktivi_Saistibas(005)'!$F$19*100)</f>
        <v>0</v>
      </c>
    </row>
    <row r="60" spans="1:9" ht="12.75">
      <c r="A60" s="1"/>
      <c r="B60" s="211"/>
      <c r="C60" s="212" t="s">
        <v>154</v>
      </c>
      <c r="D60" s="217">
        <v>22120</v>
      </c>
      <c r="E60" s="289"/>
      <c r="F60" s="265">
        <f>SUM(F57:F59)</f>
        <v>0</v>
      </c>
      <c r="G60" s="265">
        <f>SUM(G57:G59)</f>
        <v>0</v>
      </c>
      <c r="H60" s="265">
        <f>SUM(H57:H59)</f>
        <v>0</v>
      </c>
      <c r="I60" s="236">
        <f>IF(H60=0,0,H60/'Aktivi_Saistibas(005)'!$F$19*100)</f>
        <v>0</v>
      </c>
    </row>
    <row r="61" spans="1:9" ht="25.5">
      <c r="A61" s="1"/>
      <c r="B61" s="200">
        <v>22130</v>
      </c>
      <c r="C61" s="207" t="s">
        <v>158</v>
      </c>
      <c r="D61" s="208"/>
      <c r="E61" s="273"/>
      <c r="F61" s="273"/>
      <c r="G61" s="273"/>
      <c r="H61" s="273"/>
      <c r="I61" s="282"/>
    </row>
    <row r="62" spans="1:9" ht="12.75">
      <c r="A62" s="1"/>
      <c r="B62" s="211"/>
      <c r="C62" s="212" t="s">
        <v>159</v>
      </c>
      <c r="D62" s="208"/>
      <c r="E62" s="283"/>
      <c r="F62" s="283"/>
      <c r="G62" s="283"/>
      <c r="H62" s="283"/>
      <c r="I62" s="236">
        <f>IF(H62=0,0,H62/'Aktivi_Saistibas(005)'!$F$19*100)</f>
        <v>0</v>
      </c>
    </row>
    <row r="63" spans="1:9" ht="12.75">
      <c r="A63" s="1"/>
      <c r="B63" s="211"/>
      <c r="C63" s="212" t="s">
        <v>160</v>
      </c>
      <c r="D63" s="208"/>
      <c r="E63" s="283"/>
      <c r="F63" s="283"/>
      <c r="G63" s="283"/>
      <c r="H63" s="283"/>
      <c r="I63" s="236">
        <f>IF(H63=0,0,H63/'Aktivi_Saistibas(005)'!$F$19*100)</f>
        <v>0</v>
      </c>
    </row>
    <row r="64" spans="1:9" ht="12.75">
      <c r="A64" s="1"/>
      <c r="B64" s="211"/>
      <c r="C64" s="216" t="s">
        <v>20</v>
      </c>
      <c r="D64" s="208"/>
      <c r="E64" s="283"/>
      <c r="F64" s="283"/>
      <c r="G64" s="283"/>
      <c r="H64" s="283"/>
      <c r="I64" s="236">
        <f>IF(H64=0,0,H64/'Aktivi_Saistibas(005)'!$F$19*100)</f>
        <v>0</v>
      </c>
    </row>
    <row r="65" spans="1:9" ht="12.75">
      <c r="A65" s="1"/>
      <c r="B65" s="211"/>
      <c r="C65" s="212" t="s">
        <v>154</v>
      </c>
      <c r="D65" s="217">
        <v>22130</v>
      </c>
      <c r="E65" s="289"/>
      <c r="F65" s="265">
        <f>SUM(F62:F64)</f>
        <v>0</v>
      </c>
      <c r="G65" s="265">
        <f>SUM(G62:G64)</f>
        <v>0</v>
      </c>
      <c r="H65" s="265">
        <f>SUM(H62:H64)</f>
        <v>0</v>
      </c>
      <c r="I65" s="236">
        <f>IF(H65=0,0,H65/'Aktivi_Saistibas(005)'!$F$19*100)</f>
        <v>0</v>
      </c>
    </row>
    <row r="66" spans="1:9" ht="12.75">
      <c r="A66" s="1"/>
      <c r="B66" s="166"/>
      <c r="C66" s="190" t="s">
        <v>191</v>
      </c>
      <c r="D66" s="76">
        <v>22100</v>
      </c>
      <c r="E66" s="290"/>
      <c r="F66" s="267">
        <f>F55+F60+F65</f>
        <v>0</v>
      </c>
      <c r="G66" s="267">
        <f>G55+G60+G65</f>
        <v>0</v>
      </c>
      <c r="H66" s="267">
        <f>H55+H60+H65</f>
        <v>0</v>
      </c>
      <c r="I66" s="239">
        <f>IF(H66=0,0,H66/'Aktivi_Saistibas(005)'!$F$19*100)</f>
        <v>0</v>
      </c>
    </row>
    <row r="67" spans="1:9" ht="25.5">
      <c r="A67" s="1"/>
      <c r="B67" s="230">
        <v>22200</v>
      </c>
      <c r="C67" s="231" t="s">
        <v>162</v>
      </c>
      <c r="D67" s="238"/>
      <c r="E67" s="284"/>
      <c r="F67" s="284"/>
      <c r="G67" s="284"/>
      <c r="H67" s="284"/>
      <c r="I67" s="285"/>
    </row>
    <row r="68" spans="1:9" ht="25.5">
      <c r="A68" s="1"/>
      <c r="B68" s="200">
        <v>22210</v>
      </c>
      <c r="C68" s="207" t="s">
        <v>163</v>
      </c>
      <c r="D68" s="208"/>
      <c r="E68" s="273"/>
      <c r="F68" s="273"/>
      <c r="G68" s="273"/>
      <c r="H68" s="273"/>
      <c r="I68" s="282"/>
    </row>
    <row r="69" spans="1:9" ht="12.75">
      <c r="A69" s="1"/>
      <c r="B69" s="211"/>
      <c r="C69" s="212" t="s">
        <v>156</v>
      </c>
      <c r="D69" s="208"/>
      <c r="E69" s="283"/>
      <c r="F69" s="283"/>
      <c r="G69" s="283"/>
      <c r="H69" s="283"/>
      <c r="I69" s="236">
        <f>IF(H69=0,0,H69/'Aktivi_Saistibas(005)'!$F$19*100)</f>
        <v>0</v>
      </c>
    </row>
    <row r="70" spans="1:9" ht="12.75">
      <c r="A70" s="1"/>
      <c r="B70" s="211"/>
      <c r="C70" s="212" t="s">
        <v>157</v>
      </c>
      <c r="D70" s="208"/>
      <c r="E70" s="283"/>
      <c r="F70" s="283"/>
      <c r="G70" s="283"/>
      <c r="H70" s="283"/>
      <c r="I70" s="236">
        <f>IF(H70=0,0,H70/'Aktivi_Saistibas(005)'!$F$19*100)</f>
        <v>0</v>
      </c>
    </row>
    <row r="71" spans="1:9" ht="12.75">
      <c r="A71" s="1"/>
      <c r="B71" s="211"/>
      <c r="C71" s="216" t="s">
        <v>20</v>
      </c>
      <c r="D71" s="208"/>
      <c r="E71" s="283"/>
      <c r="F71" s="283"/>
      <c r="G71" s="283"/>
      <c r="H71" s="283"/>
      <c r="I71" s="236">
        <f>IF(H71=0,0,H71/'Aktivi_Saistibas(005)'!$F$19*100)</f>
        <v>0</v>
      </c>
    </row>
    <row r="72" spans="1:9" ht="12.75">
      <c r="A72" s="1"/>
      <c r="B72" s="211"/>
      <c r="C72" s="212" t="s">
        <v>154</v>
      </c>
      <c r="D72" s="217">
        <v>22210</v>
      </c>
      <c r="E72" s="289"/>
      <c r="F72" s="265">
        <f>SUM(F69:F71)</f>
        <v>0</v>
      </c>
      <c r="G72" s="265">
        <f>SUM(G69:G71)</f>
        <v>0</v>
      </c>
      <c r="H72" s="265">
        <f>SUM(H69:H71)</f>
        <v>0</v>
      </c>
      <c r="I72" s="236">
        <f>IF(H72=0,0,H72/'Aktivi_Saistibas(005)'!$F$19*100)</f>
        <v>0</v>
      </c>
    </row>
    <row r="73" spans="1:9" ht="25.5">
      <c r="A73" s="1"/>
      <c r="B73" s="200">
        <v>22220</v>
      </c>
      <c r="C73" s="207" t="s">
        <v>164</v>
      </c>
      <c r="D73" s="208"/>
      <c r="E73" s="273"/>
      <c r="F73" s="273"/>
      <c r="G73" s="273"/>
      <c r="H73" s="273"/>
      <c r="I73" s="282"/>
    </row>
    <row r="74" spans="1:9" ht="12.75">
      <c r="A74" s="1"/>
      <c r="B74" s="211"/>
      <c r="C74" s="222" t="s">
        <v>159</v>
      </c>
      <c r="D74" s="208"/>
      <c r="E74" s="283"/>
      <c r="F74" s="283"/>
      <c r="G74" s="283"/>
      <c r="H74" s="283"/>
      <c r="I74" s="236">
        <f>IF(H74=0,0,H74/'Aktivi_Saistibas(005)'!$F$19*100)</f>
        <v>0</v>
      </c>
    </row>
    <row r="75" spans="1:9" ht="12.75">
      <c r="A75" s="1"/>
      <c r="B75" s="211"/>
      <c r="C75" s="222" t="s">
        <v>160</v>
      </c>
      <c r="D75" s="208"/>
      <c r="E75" s="283"/>
      <c r="F75" s="283"/>
      <c r="G75" s="283"/>
      <c r="H75" s="283"/>
      <c r="I75" s="236">
        <f>IF(H75=0,0,H75/'Aktivi_Saistibas(005)'!$F$19*100)</f>
        <v>0</v>
      </c>
    </row>
    <row r="76" spans="1:9" ht="12.75">
      <c r="A76" s="1"/>
      <c r="B76" s="211"/>
      <c r="C76" s="223" t="s">
        <v>20</v>
      </c>
      <c r="D76" s="208"/>
      <c r="E76" s="283"/>
      <c r="F76" s="283"/>
      <c r="G76" s="283"/>
      <c r="H76" s="283"/>
      <c r="I76" s="236">
        <f>IF(H76=0,0,H76/'Aktivi_Saistibas(005)'!$F$19*100)</f>
        <v>0</v>
      </c>
    </row>
    <row r="77" spans="1:9" ht="12.75">
      <c r="A77" s="1"/>
      <c r="B77" s="211"/>
      <c r="C77" s="212" t="s">
        <v>154</v>
      </c>
      <c r="D77" s="217">
        <v>22220</v>
      </c>
      <c r="E77" s="289"/>
      <c r="F77" s="265">
        <f>SUM(F74:F76)</f>
        <v>0</v>
      </c>
      <c r="G77" s="265">
        <f>SUM(G74:G76)</f>
        <v>0</v>
      </c>
      <c r="H77" s="265">
        <f>SUM(H74:H76)</f>
        <v>0</v>
      </c>
      <c r="I77" s="236">
        <f>IF(H77=0,0,H77/'Aktivi_Saistibas(005)'!$F$19*100)</f>
        <v>0</v>
      </c>
    </row>
    <row r="78" spans="1:9" ht="12.75">
      <c r="A78" s="1"/>
      <c r="B78" s="166"/>
      <c r="C78" s="190" t="s">
        <v>188</v>
      </c>
      <c r="D78" s="76">
        <v>22200</v>
      </c>
      <c r="E78" s="290"/>
      <c r="F78" s="267">
        <f>F72+F77</f>
        <v>0</v>
      </c>
      <c r="G78" s="267">
        <f>G72+G77</f>
        <v>0</v>
      </c>
      <c r="H78" s="267">
        <f>H72+H77</f>
        <v>0</v>
      </c>
      <c r="I78" s="239">
        <f>IF(H78=0,0,H78/'Aktivi_Saistibas(005)'!$F$19*100)</f>
        <v>0</v>
      </c>
    </row>
    <row r="79" spans="1:9" ht="25.5">
      <c r="A79" s="1"/>
      <c r="B79" s="200">
        <v>22300</v>
      </c>
      <c r="C79" s="201" t="s">
        <v>168</v>
      </c>
      <c r="D79" s="208"/>
      <c r="E79" s="273"/>
      <c r="F79" s="273"/>
      <c r="G79" s="273"/>
      <c r="H79" s="273"/>
      <c r="I79" s="282"/>
    </row>
    <row r="80" spans="1:9" ht="12.75">
      <c r="A80" s="1"/>
      <c r="B80" s="211"/>
      <c r="C80" s="212" t="s">
        <v>169</v>
      </c>
      <c r="D80" s="208"/>
      <c r="E80" s="283"/>
      <c r="F80" s="283"/>
      <c r="G80" s="283"/>
      <c r="H80" s="283"/>
      <c r="I80" s="236">
        <f>IF(H80=0,0,H80/'Aktivi_Saistibas(005)'!$F$19*100)</f>
        <v>0</v>
      </c>
    </row>
    <row r="81" spans="1:9" ht="12.75">
      <c r="A81" s="1"/>
      <c r="B81" s="211"/>
      <c r="C81" s="212" t="s">
        <v>170</v>
      </c>
      <c r="D81" s="208"/>
      <c r="E81" s="283"/>
      <c r="F81" s="283"/>
      <c r="G81" s="283"/>
      <c r="H81" s="283"/>
      <c r="I81" s="236">
        <f>IF(H81=0,0,H81/'Aktivi_Saistibas(005)'!$F$19*100)</f>
        <v>0</v>
      </c>
    </row>
    <row r="82" spans="1:9" ht="12.75">
      <c r="A82" s="1"/>
      <c r="B82" s="211"/>
      <c r="C82" s="216" t="s">
        <v>20</v>
      </c>
      <c r="D82" s="208"/>
      <c r="E82" s="283"/>
      <c r="F82" s="283"/>
      <c r="G82" s="283"/>
      <c r="H82" s="283"/>
      <c r="I82" s="236">
        <f>IF(H82=0,0,H82/'Aktivi_Saistibas(005)'!$F$19*100)</f>
        <v>0</v>
      </c>
    </row>
    <row r="83" spans="1:9" ht="12.75">
      <c r="A83" s="1"/>
      <c r="B83" s="166"/>
      <c r="C83" s="243" t="s">
        <v>154</v>
      </c>
      <c r="D83" s="76">
        <v>22300</v>
      </c>
      <c r="E83" s="290"/>
      <c r="F83" s="267">
        <f>SUM(F80:F82)</f>
        <v>0</v>
      </c>
      <c r="G83" s="267">
        <f>SUM(G80:G82)</f>
        <v>0</v>
      </c>
      <c r="H83" s="267">
        <f>SUM(H80:H82)</f>
        <v>0</v>
      </c>
      <c r="I83" s="239">
        <f>IF(H83=0,0,H83/'Aktivi_Saistibas(005)'!$F$19*100)</f>
        <v>0</v>
      </c>
    </row>
    <row r="84" spans="1:9" ht="12.75">
      <c r="A84" s="1"/>
      <c r="B84" s="230">
        <v>22400</v>
      </c>
      <c r="C84" s="231" t="s">
        <v>81</v>
      </c>
      <c r="D84" s="238"/>
      <c r="E84" s="273"/>
      <c r="F84" s="273"/>
      <c r="G84" s="273"/>
      <c r="H84" s="273"/>
      <c r="I84" s="282"/>
    </row>
    <row r="85" spans="1:9" ht="12.75">
      <c r="A85" s="1"/>
      <c r="B85" s="211"/>
      <c r="C85" s="212" t="s">
        <v>171</v>
      </c>
      <c r="D85" s="208"/>
      <c r="E85" s="283"/>
      <c r="F85" s="283"/>
      <c r="G85" s="283"/>
      <c r="H85" s="283"/>
      <c r="I85" s="236">
        <f>IF(H85=0,0,H85/'Aktivi_Saistibas(005)'!$F$19*100)</f>
        <v>0</v>
      </c>
    </row>
    <row r="86" spans="1:9" ht="12.75">
      <c r="A86" s="1"/>
      <c r="B86" s="211"/>
      <c r="C86" s="212" t="s">
        <v>172</v>
      </c>
      <c r="D86" s="208"/>
      <c r="E86" s="266"/>
      <c r="F86" s="215"/>
      <c r="G86" s="215"/>
      <c r="H86" s="215"/>
      <c r="I86" s="236">
        <f>IF(H86=0,0,H86/'Aktivi_Saistibas(005)'!$F$19*100)</f>
        <v>0</v>
      </c>
    </row>
    <row r="87" spans="1:9" ht="12.75">
      <c r="A87" s="1"/>
      <c r="B87" s="211"/>
      <c r="C87" s="216" t="s">
        <v>20</v>
      </c>
      <c r="D87" s="208"/>
      <c r="E87" s="266"/>
      <c r="F87" s="215"/>
      <c r="G87" s="215"/>
      <c r="H87" s="215"/>
      <c r="I87" s="236">
        <f>IF(H87=0,0,H87/'Aktivi_Saistibas(005)'!$F$19*100)</f>
        <v>0</v>
      </c>
    </row>
    <row r="88" spans="1:9" ht="12.75">
      <c r="A88" s="1"/>
      <c r="B88" s="166"/>
      <c r="C88" s="243" t="s">
        <v>154</v>
      </c>
      <c r="D88" s="76">
        <v>22400</v>
      </c>
      <c r="E88" s="290"/>
      <c r="F88" s="267">
        <f>SUM(F85:F87)</f>
        <v>0</v>
      </c>
      <c r="G88" s="267">
        <f>SUM(G85:G87)</f>
        <v>0</v>
      </c>
      <c r="H88" s="267">
        <f>SUM(H85:H87)</f>
        <v>0</v>
      </c>
      <c r="I88" s="239">
        <f>IF(H88=0,0,H88/'Aktivi_Saistibas(005)'!$F$19*100)</f>
        <v>0</v>
      </c>
    </row>
    <row r="89" spans="1:9" ht="51">
      <c r="A89" s="1"/>
      <c r="B89" s="183"/>
      <c r="C89" s="191" t="s">
        <v>192</v>
      </c>
      <c r="D89" s="78">
        <v>22000</v>
      </c>
      <c r="E89" s="292"/>
      <c r="F89" s="286">
        <f>F66+F78+F83+F88</f>
        <v>0</v>
      </c>
      <c r="G89" s="286">
        <f>G66+G78+G83+G88</f>
        <v>0</v>
      </c>
      <c r="H89" s="286">
        <f>H66+H78+H83+H88</f>
        <v>0</v>
      </c>
      <c r="I89" s="287">
        <f>IF(H89=0,0,H89/'Aktivi_Saistibas(005)'!$F$19*100)</f>
        <v>0</v>
      </c>
    </row>
    <row r="90" spans="1:9" ht="12.75">
      <c r="A90" s="1"/>
      <c r="B90" s="200">
        <v>23000</v>
      </c>
      <c r="C90" s="288" t="s">
        <v>193</v>
      </c>
      <c r="D90" s="238"/>
      <c r="E90" s="238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149</v>
      </c>
      <c r="D91" s="208"/>
      <c r="E91" s="208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57"/>
      <c r="J92" s="340"/>
    </row>
    <row r="93" spans="1:9" ht="13.5" thickBot="1">
      <c r="A93" s="1"/>
      <c r="B93" s="594" t="s">
        <v>13</v>
      </c>
      <c r="C93" s="601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7" t="s">
        <v>183</v>
      </c>
    </row>
    <row r="94" spans="1:9" ht="25.5">
      <c r="A94" s="1"/>
      <c r="B94" s="200">
        <v>23110</v>
      </c>
      <c r="C94" s="207" t="s">
        <v>150</v>
      </c>
      <c r="D94" s="208"/>
      <c r="E94" s="208"/>
      <c r="F94" s="210"/>
      <c r="G94" s="210"/>
      <c r="H94" s="210"/>
      <c r="I94" s="224"/>
    </row>
    <row r="95" spans="1:9" ht="12.75">
      <c r="A95" s="1"/>
      <c r="B95" s="211"/>
      <c r="C95" s="212" t="s">
        <v>186</v>
      </c>
      <c r="D95" s="213"/>
      <c r="E95" s="266"/>
      <c r="F95" s="215"/>
      <c r="G95" s="215"/>
      <c r="H95" s="215"/>
      <c r="I95" s="236">
        <f>IF(H95=0,0,H95/'Aktivi_Saistibas(005)'!$F$19*100)</f>
        <v>0</v>
      </c>
    </row>
    <row r="96" spans="1:9" ht="12.75">
      <c r="A96" s="1"/>
      <c r="B96" s="211"/>
      <c r="C96" s="212" t="s">
        <v>152</v>
      </c>
      <c r="D96" s="213"/>
      <c r="E96" s="266"/>
      <c r="F96" s="215"/>
      <c r="G96" s="215"/>
      <c r="H96" s="215"/>
      <c r="I96" s="236">
        <f>IF(H96=0,0,H96/'Aktivi_Saistibas(005)'!$F$19*100)</f>
        <v>0</v>
      </c>
    </row>
    <row r="97" spans="1:9" ht="12.75">
      <c r="A97" s="1"/>
      <c r="B97" s="211"/>
      <c r="C97" s="212" t="s">
        <v>153</v>
      </c>
      <c r="D97" s="213"/>
      <c r="E97" s="266"/>
      <c r="F97" s="215"/>
      <c r="G97" s="215"/>
      <c r="H97" s="215"/>
      <c r="I97" s="236">
        <f>IF(H97=0,0,H97/'Aktivi_Saistibas(005)'!$F$19*100)</f>
        <v>0</v>
      </c>
    </row>
    <row r="98" spans="1:9" ht="12.75">
      <c r="A98" s="1"/>
      <c r="B98" s="211"/>
      <c r="C98" s="216" t="s">
        <v>20</v>
      </c>
      <c r="D98" s="213"/>
      <c r="E98" s="266"/>
      <c r="F98" s="215"/>
      <c r="G98" s="215"/>
      <c r="H98" s="215"/>
      <c r="I98" s="236">
        <f>IF(H98=0,0,H98/'Aktivi_Saistibas(005)'!$F$19*100)</f>
        <v>0</v>
      </c>
    </row>
    <row r="99" spans="1:9" ht="12.75">
      <c r="A99" s="1"/>
      <c r="B99" s="211"/>
      <c r="C99" s="212" t="s">
        <v>154</v>
      </c>
      <c r="D99" s="217">
        <v>23110</v>
      </c>
      <c r="E99" s="289"/>
      <c r="F99" s="265">
        <f>SUM(F95:F98)</f>
        <v>0</v>
      </c>
      <c r="G99" s="265">
        <f>SUM(G95:G98)</f>
        <v>0</v>
      </c>
      <c r="H99" s="265">
        <f>SUM(H95:H98)</f>
        <v>0</v>
      </c>
      <c r="I99" s="236">
        <f>IF(H99=0,0,H99/'Aktivi_Saistibas(005)'!$F$19*100)</f>
        <v>0</v>
      </c>
    </row>
    <row r="100" spans="1:9" ht="25.5">
      <c r="A100" s="1"/>
      <c r="B100" s="200">
        <v>23120</v>
      </c>
      <c r="C100" s="207" t="s">
        <v>155</v>
      </c>
      <c r="D100" s="219"/>
      <c r="E100" s="428"/>
      <c r="F100" s="210"/>
      <c r="G100" s="210"/>
      <c r="H100" s="210"/>
      <c r="I100" s="224"/>
    </row>
    <row r="101" spans="1:9" ht="12.75">
      <c r="A101" s="1"/>
      <c r="B101" s="211"/>
      <c r="C101" s="212" t="s">
        <v>156</v>
      </c>
      <c r="D101" s="208"/>
      <c r="E101" s="266"/>
      <c r="F101" s="215"/>
      <c r="G101" s="215"/>
      <c r="H101" s="215"/>
      <c r="I101" s="236">
        <f>IF(H101=0,0,H101/'Aktivi_Saistibas(005)'!$F$19*100)</f>
        <v>0</v>
      </c>
    </row>
    <row r="102" spans="1:9" ht="12.75">
      <c r="A102" s="1"/>
      <c r="B102" s="211"/>
      <c r="C102" s="212" t="s">
        <v>157</v>
      </c>
      <c r="D102" s="208"/>
      <c r="E102" s="266"/>
      <c r="F102" s="215"/>
      <c r="G102" s="215"/>
      <c r="H102" s="215"/>
      <c r="I102" s="236">
        <f>IF(H102=0,0,H102/'Aktivi_Saistibas(005)'!$F$19*100)</f>
        <v>0</v>
      </c>
    </row>
    <row r="103" spans="1:9" ht="12.75">
      <c r="A103" s="1"/>
      <c r="B103" s="211"/>
      <c r="C103" s="216" t="s">
        <v>20</v>
      </c>
      <c r="D103" s="208"/>
      <c r="E103" s="266"/>
      <c r="F103" s="215"/>
      <c r="G103" s="215"/>
      <c r="H103" s="215"/>
      <c r="I103" s="236">
        <f>IF(H103=0,0,H103/'Aktivi_Saistibas(005)'!$F$19*100)</f>
        <v>0</v>
      </c>
    </row>
    <row r="104" spans="1:9" ht="12.75">
      <c r="A104" s="1"/>
      <c r="B104" s="211"/>
      <c r="C104" s="212" t="s">
        <v>154</v>
      </c>
      <c r="D104" s="217">
        <v>23120</v>
      </c>
      <c r="E104" s="289"/>
      <c r="F104" s="265">
        <f>SUM(F101:F103)</f>
        <v>0</v>
      </c>
      <c r="G104" s="265">
        <f>SUM(G101:G103)</f>
        <v>0</v>
      </c>
      <c r="H104" s="265">
        <f>SUM(H101:H103)</f>
        <v>0</v>
      </c>
      <c r="I104" s="236">
        <f>IF(H104=0,0,H104/'Aktivi_Saistibas(005)'!$F$19*100)</f>
        <v>0</v>
      </c>
    </row>
    <row r="105" spans="1:9" ht="25.5">
      <c r="A105" s="1"/>
      <c r="B105" s="200">
        <v>23130</v>
      </c>
      <c r="C105" s="207" t="s">
        <v>158</v>
      </c>
      <c r="D105" s="208"/>
      <c r="E105" s="428"/>
      <c r="F105" s="210"/>
      <c r="G105" s="210"/>
      <c r="H105" s="210"/>
      <c r="I105" s="224"/>
    </row>
    <row r="106" spans="1:9" ht="12.75">
      <c r="A106" s="1"/>
      <c r="B106" s="211"/>
      <c r="C106" s="212" t="s">
        <v>159</v>
      </c>
      <c r="D106" s="208"/>
      <c r="E106" s="266"/>
      <c r="F106" s="215"/>
      <c r="G106" s="215"/>
      <c r="H106" s="215"/>
      <c r="I106" s="236">
        <f>IF(H106=0,0,H106/'Aktivi_Saistibas(005)'!$F$19*100)</f>
        <v>0</v>
      </c>
    </row>
    <row r="107" spans="1:9" ht="12.75">
      <c r="A107" s="1"/>
      <c r="B107" s="211"/>
      <c r="C107" s="212" t="s">
        <v>160</v>
      </c>
      <c r="D107" s="208"/>
      <c r="E107" s="266"/>
      <c r="F107" s="215"/>
      <c r="G107" s="215"/>
      <c r="H107" s="215"/>
      <c r="I107" s="236">
        <f>IF(H107=0,0,H107/'Aktivi_Saistibas(005)'!$F$19*100)</f>
        <v>0</v>
      </c>
    </row>
    <row r="108" spans="1:9" ht="12.75">
      <c r="A108" s="1"/>
      <c r="B108" s="211"/>
      <c r="C108" s="216" t="s">
        <v>20</v>
      </c>
      <c r="D108" s="208"/>
      <c r="E108" s="266"/>
      <c r="F108" s="215"/>
      <c r="G108" s="215"/>
      <c r="H108" s="215"/>
      <c r="I108" s="236">
        <f>IF(H108=0,0,H108/'Aktivi_Saistibas(005)'!$F$19*100)</f>
        <v>0</v>
      </c>
    </row>
    <row r="109" spans="1:9" ht="12.75">
      <c r="A109" s="1"/>
      <c r="B109" s="211"/>
      <c r="C109" s="212" t="s">
        <v>154</v>
      </c>
      <c r="D109" s="217">
        <v>23130</v>
      </c>
      <c r="E109" s="289"/>
      <c r="F109" s="265">
        <f>SUM(F106:F108)</f>
        <v>0</v>
      </c>
      <c r="G109" s="265">
        <f>SUM(G106:G108)</f>
        <v>0</v>
      </c>
      <c r="H109" s="265">
        <f>SUM(H106:H108)</f>
        <v>0</v>
      </c>
      <c r="I109" s="236">
        <f>IF(H109=0,0,H109/'Aktivi_Saistibas(005)'!$F$19*100)</f>
        <v>0</v>
      </c>
    </row>
    <row r="110" spans="1:9" ht="12.75">
      <c r="A110" s="1"/>
      <c r="B110" s="166"/>
      <c r="C110" s="190" t="s">
        <v>194</v>
      </c>
      <c r="D110" s="76">
        <v>23100</v>
      </c>
      <c r="E110" s="290"/>
      <c r="F110" s="267">
        <f>F99+F104+F109</f>
        <v>0</v>
      </c>
      <c r="G110" s="267">
        <f>G99+G104+G109</f>
        <v>0</v>
      </c>
      <c r="H110" s="267">
        <f>H99+H104+H109</f>
        <v>0</v>
      </c>
      <c r="I110" s="239">
        <f>IF(H110=0,0,H110/'Aktivi_Saistibas(005)'!$F$19*100)</f>
        <v>0</v>
      </c>
    </row>
    <row r="111" spans="1:9" ht="25.5">
      <c r="A111" s="1"/>
      <c r="B111" s="230">
        <v>23200</v>
      </c>
      <c r="C111" s="231" t="s">
        <v>162</v>
      </c>
      <c r="D111" s="238"/>
      <c r="E111" s="429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163</v>
      </c>
      <c r="D112" s="208"/>
      <c r="E112" s="428"/>
      <c r="F112" s="210"/>
      <c r="G112" s="210"/>
      <c r="H112" s="210"/>
      <c r="I112" s="224"/>
    </row>
    <row r="113" spans="1:9" ht="12.75">
      <c r="A113" s="1"/>
      <c r="B113" s="211"/>
      <c r="C113" s="212" t="s">
        <v>156</v>
      </c>
      <c r="D113" s="208"/>
      <c r="E113" s="266"/>
      <c r="F113" s="215"/>
      <c r="G113" s="215"/>
      <c r="H113" s="215"/>
      <c r="I113" s="236">
        <f>IF(H113=0,0,H113/'Aktivi_Saistibas(005)'!$F$19*100)</f>
        <v>0</v>
      </c>
    </row>
    <row r="114" spans="1:9" ht="12.75">
      <c r="A114" s="1"/>
      <c r="B114" s="211"/>
      <c r="C114" s="212" t="s">
        <v>157</v>
      </c>
      <c r="D114" s="208"/>
      <c r="E114" s="266"/>
      <c r="F114" s="215"/>
      <c r="G114" s="215"/>
      <c r="H114" s="215"/>
      <c r="I114" s="236">
        <f>IF(H114=0,0,H114/'Aktivi_Saistibas(005)'!$F$19*100)</f>
        <v>0</v>
      </c>
    </row>
    <row r="115" spans="1:9" ht="12.75">
      <c r="A115" s="1"/>
      <c r="B115" s="211"/>
      <c r="C115" s="216" t="s">
        <v>20</v>
      </c>
      <c r="D115" s="208"/>
      <c r="E115" s="266"/>
      <c r="F115" s="215"/>
      <c r="G115" s="215"/>
      <c r="H115" s="215"/>
      <c r="I115" s="236">
        <f>IF(H115=0,0,H115/'Aktivi_Saistibas(005)'!$F$19*100)</f>
        <v>0</v>
      </c>
    </row>
    <row r="116" spans="1:9" ht="12.75">
      <c r="A116" s="1"/>
      <c r="B116" s="211"/>
      <c r="C116" s="212" t="s">
        <v>154</v>
      </c>
      <c r="D116" s="217">
        <v>23210</v>
      </c>
      <c r="E116" s="289"/>
      <c r="F116" s="265">
        <f>SUM(F113:F115)</f>
        <v>0</v>
      </c>
      <c r="G116" s="265">
        <f>SUM(G113:G115)</f>
        <v>0</v>
      </c>
      <c r="H116" s="265">
        <f>SUM(H113:H115)</f>
        <v>0</v>
      </c>
      <c r="I116" s="236">
        <f>IF(H116=0,0,H116/'Aktivi_Saistibas(005)'!$F$19*100)</f>
        <v>0</v>
      </c>
    </row>
    <row r="117" spans="1:9" ht="25.5">
      <c r="A117" s="1"/>
      <c r="B117" s="200">
        <v>23220</v>
      </c>
      <c r="C117" s="207" t="s">
        <v>164</v>
      </c>
      <c r="D117" s="208"/>
      <c r="E117" s="428"/>
      <c r="F117" s="210"/>
      <c r="G117" s="210"/>
      <c r="H117" s="210"/>
      <c r="I117" s="224"/>
    </row>
    <row r="118" spans="1:9" ht="12.75">
      <c r="A118" s="1"/>
      <c r="B118" s="211"/>
      <c r="C118" s="222" t="s">
        <v>159</v>
      </c>
      <c r="D118" s="208"/>
      <c r="E118" s="266"/>
      <c r="F118" s="215"/>
      <c r="G118" s="215"/>
      <c r="H118" s="215"/>
      <c r="I118" s="236">
        <f>IF(H118=0,0,H118/'Aktivi_Saistibas(005)'!$F$19*100)</f>
        <v>0</v>
      </c>
    </row>
    <row r="119" spans="1:9" ht="12.75">
      <c r="A119" s="1"/>
      <c r="B119" s="211"/>
      <c r="C119" s="222" t="s">
        <v>160</v>
      </c>
      <c r="D119" s="208"/>
      <c r="E119" s="266"/>
      <c r="F119" s="215"/>
      <c r="G119" s="215"/>
      <c r="H119" s="215"/>
      <c r="I119" s="236">
        <f>IF(H119=0,0,H119/'Aktivi_Saistibas(005)'!$F$19*100)</f>
        <v>0</v>
      </c>
    </row>
    <row r="120" spans="1:9" ht="12.75">
      <c r="A120" s="1"/>
      <c r="B120" s="211"/>
      <c r="C120" s="223" t="s">
        <v>20</v>
      </c>
      <c r="D120" s="208"/>
      <c r="E120" s="266"/>
      <c r="F120" s="215"/>
      <c r="G120" s="215"/>
      <c r="H120" s="215"/>
      <c r="I120" s="236">
        <f>IF(H120=0,0,H120/'Aktivi_Saistibas(005)'!$F$19*100)</f>
        <v>0</v>
      </c>
    </row>
    <row r="121" spans="1:9" ht="12.75">
      <c r="A121" s="1"/>
      <c r="B121" s="211"/>
      <c r="C121" s="212" t="s">
        <v>154</v>
      </c>
      <c r="D121" s="217">
        <v>23220</v>
      </c>
      <c r="E121" s="289"/>
      <c r="F121" s="265">
        <f>SUM(F118:F120)</f>
        <v>0</v>
      </c>
      <c r="G121" s="265">
        <f>SUM(G118:G120)</f>
        <v>0</v>
      </c>
      <c r="H121" s="265">
        <f>SUM(H118:H120)</f>
        <v>0</v>
      </c>
      <c r="I121" s="236">
        <f>IF(H121=0,0,H121/'Aktivi_Saistibas(005)'!$F$19*100)</f>
        <v>0</v>
      </c>
    </row>
    <row r="122" spans="1:9" ht="12.75">
      <c r="A122" s="1"/>
      <c r="B122" s="166"/>
      <c r="C122" s="190" t="s">
        <v>188</v>
      </c>
      <c r="D122" s="76">
        <v>23200</v>
      </c>
      <c r="E122" s="290"/>
      <c r="F122" s="267">
        <f>F116+F121</f>
        <v>0</v>
      </c>
      <c r="G122" s="267">
        <f>G116+G121</f>
        <v>0</v>
      </c>
      <c r="H122" s="267">
        <f>H116+H121</f>
        <v>0</v>
      </c>
      <c r="I122" s="239">
        <f>IF(H122=0,0,H122/'Aktivi_Saistibas(005)'!$F$19*100)</f>
        <v>0</v>
      </c>
    </row>
    <row r="123" spans="1:9" ht="25.5">
      <c r="A123" s="1"/>
      <c r="B123" s="200">
        <v>23300</v>
      </c>
      <c r="C123" s="201" t="s">
        <v>168</v>
      </c>
      <c r="D123" s="208"/>
      <c r="E123" s="429"/>
      <c r="F123" s="226"/>
      <c r="G123" s="226"/>
      <c r="H123" s="226"/>
      <c r="I123" s="232"/>
    </row>
    <row r="124" spans="1:9" ht="12.75">
      <c r="A124" s="1"/>
      <c r="B124" s="211"/>
      <c r="C124" s="212" t="s">
        <v>169</v>
      </c>
      <c r="D124" s="208"/>
      <c r="E124" s="266"/>
      <c r="F124" s="215"/>
      <c r="G124" s="215"/>
      <c r="H124" s="215"/>
      <c r="I124" s="236">
        <f>IF(H124=0,0,H124/'Aktivi_Saistibas(005)'!$F$19*100)</f>
        <v>0</v>
      </c>
    </row>
    <row r="125" spans="1:9" ht="12.75">
      <c r="A125" s="1"/>
      <c r="B125" s="211"/>
      <c r="C125" s="212" t="s">
        <v>170</v>
      </c>
      <c r="D125" s="208"/>
      <c r="E125" s="266"/>
      <c r="F125" s="215"/>
      <c r="G125" s="215"/>
      <c r="H125" s="215"/>
      <c r="I125" s="236">
        <f>IF(H125=0,0,H125/'Aktivi_Saistibas(005)'!$F$19*100)</f>
        <v>0</v>
      </c>
    </row>
    <row r="126" spans="1:9" ht="12.75">
      <c r="A126" s="1"/>
      <c r="B126" s="211"/>
      <c r="C126" s="216" t="s">
        <v>20</v>
      </c>
      <c r="D126" s="208"/>
      <c r="E126" s="266"/>
      <c r="F126" s="215"/>
      <c r="G126" s="215"/>
      <c r="H126" s="215"/>
      <c r="I126" s="236">
        <f>IF(H126=0,0,H126/'Aktivi_Saistibas(005)'!$F$19*100)</f>
        <v>0</v>
      </c>
    </row>
    <row r="127" spans="1:9" ht="12.75">
      <c r="A127" s="1"/>
      <c r="B127" s="166"/>
      <c r="C127" s="243" t="s">
        <v>154</v>
      </c>
      <c r="D127" s="76">
        <v>23300</v>
      </c>
      <c r="E127" s="290"/>
      <c r="F127" s="267">
        <f>SUM(F124:F126)</f>
        <v>0</v>
      </c>
      <c r="G127" s="267">
        <f>SUM(G124:G126)</f>
        <v>0</v>
      </c>
      <c r="H127" s="267">
        <f>SUM(H124:H126)</f>
        <v>0</v>
      </c>
      <c r="I127" s="239">
        <f>IF(H127=0,0,H127/'Aktivi_Saistibas(005)'!$F$19*100)</f>
        <v>0</v>
      </c>
    </row>
    <row r="128" spans="1:9" ht="12.75">
      <c r="A128" s="1"/>
      <c r="B128" s="230">
        <v>23400</v>
      </c>
      <c r="C128" s="231" t="s">
        <v>81</v>
      </c>
      <c r="D128" s="238"/>
      <c r="E128" s="429"/>
      <c r="F128" s="226"/>
      <c r="G128" s="226"/>
      <c r="H128" s="226"/>
      <c r="I128" s="232"/>
    </row>
    <row r="129" spans="1:9" ht="12.75">
      <c r="A129" s="1"/>
      <c r="B129" s="211"/>
      <c r="C129" s="212" t="s">
        <v>171</v>
      </c>
      <c r="D129" s="208"/>
      <c r="E129" s="264"/>
      <c r="F129" s="215"/>
      <c r="G129" s="215"/>
      <c r="H129" s="215"/>
      <c r="I129" s="236">
        <f>IF(H129=0,0,H129/'Aktivi_Saistibas(005)'!$F$19*100)</f>
        <v>0</v>
      </c>
    </row>
    <row r="130" spans="1:9" ht="12.75">
      <c r="A130" s="1"/>
      <c r="B130" s="211"/>
      <c r="C130" s="212" t="s">
        <v>172</v>
      </c>
      <c r="D130" s="208"/>
      <c r="E130" s="264"/>
      <c r="F130" s="215"/>
      <c r="G130" s="215"/>
      <c r="H130" s="215"/>
      <c r="I130" s="236">
        <f>IF(H130=0,0,H130/'Aktivi_Saistibas(005)'!$F$19*100)</f>
        <v>0</v>
      </c>
    </row>
    <row r="131" spans="1:9" ht="12.75">
      <c r="A131" s="1"/>
      <c r="B131" s="211"/>
      <c r="C131" s="216" t="s">
        <v>20</v>
      </c>
      <c r="D131" s="208"/>
      <c r="E131" s="264"/>
      <c r="F131" s="215"/>
      <c r="G131" s="215"/>
      <c r="H131" s="215"/>
      <c r="I131" s="236">
        <f>IF(H131=0,0,H131/'Aktivi_Saistibas(005)'!$F$19*100)</f>
        <v>0</v>
      </c>
    </row>
    <row r="132" spans="1:9" ht="12.75">
      <c r="A132" s="1"/>
      <c r="B132" s="166"/>
      <c r="C132" s="243" t="s">
        <v>154</v>
      </c>
      <c r="D132" s="76">
        <v>23400</v>
      </c>
      <c r="E132" s="290"/>
      <c r="F132" s="267">
        <f>SUM(F129:F131)</f>
        <v>0</v>
      </c>
      <c r="G132" s="267">
        <f>SUM(G129:G131)</f>
        <v>0</v>
      </c>
      <c r="H132" s="267">
        <f>SUM(H129:H131)</f>
        <v>0</v>
      </c>
      <c r="I132" s="239">
        <f>IF(H132=0,0,H132/'Aktivi_Saistibas(005)'!$F$19*100)</f>
        <v>0</v>
      </c>
    </row>
    <row r="133" spans="1:9" ht="25.5">
      <c r="A133" s="1"/>
      <c r="B133" s="183"/>
      <c r="C133" s="191" t="s">
        <v>195</v>
      </c>
      <c r="D133" s="74">
        <v>23000</v>
      </c>
      <c r="E133" s="292"/>
      <c r="F133" s="286">
        <f>F110+F122+F127+F132</f>
        <v>0</v>
      </c>
      <c r="G133" s="286">
        <f>G110+G122+G127+G132</f>
        <v>0</v>
      </c>
      <c r="H133" s="286">
        <f>H110+H122+H127+H132</f>
        <v>0</v>
      </c>
      <c r="I133" s="261">
        <f>IF(H133=0,0,H133/'Aktivi_Saistibas(005)'!$F$19*100)</f>
        <v>0</v>
      </c>
    </row>
    <row r="134" spans="1:9" ht="25.5">
      <c r="A134" s="1"/>
      <c r="B134" s="200">
        <v>24000</v>
      </c>
      <c r="C134" s="231" t="s">
        <v>178</v>
      </c>
      <c r="D134" s="238"/>
      <c r="E134" s="429"/>
      <c r="F134" s="226"/>
      <c r="G134" s="226"/>
      <c r="H134" s="226"/>
      <c r="I134" s="232"/>
    </row>
    <row r="135" spans="1:9" ht="12.75">
      <c r="A135" s="1"/>
      <c r="B135" s="211"/>
      <c r="C135" s="212" t="s">
        <v>179</v>
      </c>
      <c r="D135" s="208"/>
      <c r="E135" s="266"/>
      <c r="F135" s="215"/>
      <c r="G135" s="215"/>
      <c r="H135" s="215"/>
      <c r="I135" s="236">
        <f>IF(H135=0,0,H135/'Aktivi_Saistibas(005)'!$F$19*100)</f>
        <v>0</v>
      </c>
    </row>
    <row r="136" spans="1:9" ht="12.75">
      <c r="A136" s="1"/>
      <c r="B136" s="211"/>
      <c r="C136" s="212" t="s">
        <v>180</v>
      </c>
      <c r="D136" s="208"/>
      <c r="E136" s="266"/>
      <c r="F136" s="215"/>
      <c r="G136" s="215"/>
      <c r="H136" s="215"/>
      <c r="I136" s="236">
        <f>IF(H136=0,0,H136/'Aktivi_Saistibas(005)'!$F$19*100)</f>
        <v>0</v>
      </c>
    </row>
    <row r="137" spans="1:9" ht="12.75">
      <c r="A137" s="1"/>
      <c r="B137" s="211"/>
      <c r="C137" s="216" t="s">
        <v>20</v>
      </c>
      <c r="D137" s="208"/>
      <c r="E137" s="266"/>
      <c r="F137" s="215"/>
      <c r="G137" s="215"/>
      <c r="H137" s="215"/>
      <c r="I137" s="236">
        <f>IF(H137=0,0,H137/'Aktivi_Saistibas(005)'!$F$19*100)</f>
        <v>0</v>
      </c>
    </row>
    <row r="138" spans="1:9" ht="12.75">
      <c r="A138" s="1"/>
      <c r="B138" s="166"/>
      <c r="C138" s="243" t="s">
        <v>154</v>
      </c>
      <c r="D138" s="80">
        <v>24000</v>
      </c>
      <c r="E138" s="293"/>
      <c r="F138" s="278">
        <f>SUM(F135:F137)</f>
        <v>0</v>
      </c>
      <c r="G138" s="278">
        <f>SUM(G135:G137)</f>
        <v>0</v>
      </c>
      <c r="H138" s="278">
        <f>SUM(H135:H137)</f>
        <v>0</v>
      </c>
      <c r="I138" s="239">
        <f>IF(H138=0,0,H138/'Aktivi_Saistibas(005)'!$F$19*100)</f>
        <v>0</v>
      </c>
    </row>
    <row r="139" spans="1:9" ht="25.5">
      <c r="A139" s="1"/>
      <c r="B139" s="183"/>
      <c r="C139" s="191" t="s">
        <v>196</v>
      </c>
      <c r="D139" s="78">
        <v>20000</v>
      </c>
      <c r="E139" s="292"/>
      <c r="F139" s="286">
        <f>F45+F89+F133+F138</f>
        <v>0</v>
      </c>
      <c r="G139" s="286">
        <f>G45+G89+G133+G138</f>
        <v>0</v>
      </c>
      <c r="H139" s="286">
        <f>H45+H89+H133+H138</f>
        <v>0</v>
      </c>
      <c r="I139" s="261">
        <f>IF(H139=0,0,H139/'Aktivi_Saistibas(005)'!$F$19*100)</f>
        <v>0</v>
      </c>
    </row>
    <row r="140" spans="1:9" ht="26.25" thickBot="1">
      <c r="A140" s="1"/>
      <c r="B140" s="294">
        <v>30000</v>
      </c>
      <c r="C140" s="256" t="s">
        <v>197</v>
      </c>
      <c r="D140" s="79">
        <v>30000</v>
      </c>
      <c r="E140" s="430"/>
      <c r="F140" s="262">
        <f>'[1]Portfelis(001-1)'!E93+'[1]Portfelis(001-2)'!F141</f>
        <v>3300</v>
      </c>
      <c r="G140" s="262">
        <f>'[1]Portfelis(001-1)'!F93+'[1]Portfelis(001-2)'!G141</f>
        <v>3141.41965</v>
      </c>
      <c r="H140" s="262">
        <f>'[1]Portfelis(001-1)'!G93+'[1]Portfelis(001-2)'!H141</f>
        <v>12050.26</v>
      </c>
      <c r="I140" s="263" t="e">
        <f>IF(H140=0,0,H140/'Aktivi_Saistibas(005)'!$F$19*100)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Ralfs Drēska/</v>
      </c>
      <c r="G141" s="39"/>
      <c r="H141" s="295"/>
      <c r="I141" s="296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Ralfs Drēska/</v>
      </c>
      <c r="G143" s="43"/>
      <c r="H143" s="297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Marina Baranovska; 7028425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6" r:id="rId1"/>
  <rowBreaks count="2" manualBreakCount="2">
    <brk id="45" max="255" man="1"/>
    <brk id="91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"/>
  <dimension ref="A1:G31"/>
  <sheetViews>
    <sheetView workbookViewId="0" topLeftCell="A1">
      <selection activeCell="H8" sqref="H8"/>
    </sheetView>
  </sheetViews>
  <sheetFormatPr defaultColWidth="9.140625" defaultRowHeight="12.75"/>
  <cols>
    <col min="1" max="1" width="1.57421875" style="2" customWidth="1"/>
    <col min="2" max="2" width="7.57421875" style="2" customWidth="1"/>
    <col min="3" max="3" width="53.140625" style="2" customWidth="1"/>
    <col min="4" max="4" width="10.8515625" style="2" customWidth="1"/>
    <col min="5" max="6" width="17.421875" style="2" customWidth="1"/>
    <col min="7" max="7" width="1.57421875" style="2" customWidth="1"/>
    <col min="8" max="16384" width="9.140625" style="2" customWidth="1"/>
  </cols>
  <sheetData>
    <row r="1" spans="1:7" ht="15.75">
      <c r="A1" s="342"/>
      <c r="B1" s="343"/>
      <c r="C1" s="343"/>
      <c r="D1" s="343"/>
      <c r="E1" s="343"/>
      <c r="F1" s="343"/>
      <c r="G1" s="344" t="str">
        <f>Parametri!$A$2</f>
        <v>"Valsts fondēto pensiju shēmas līdzekļu pārvaldīšanas</v>
      </c>
    </row>
    <row r="2" spans="1:7" ht="21.75" customHeight="1">
      <c r="A2" s="343"/>
      <c r="B2" s="345"/>
      <c r="C2" s="346"/>
      <c r="D2" s="346"/>
      <c r="E2" s="343"/>
      <c r="F2" s="343"/>
      <c r="G2" s="344" t="str">
        <f>Parametri!$A$3</f>
        <v>pārskatu sagatavošanas noteikumu"</v>
      </c>
    </row>
    <row r="3" spans="1:7" ht="17.25" customHeight="1">
      <c r="A3" s="342" t="str">
        <f>Nosaukumi!A2</f>
        <v>Līdzekļu pārvaldītāja nosaukums</v>
      </c>
      <c r="B3" s="347"/>
      <c r="C3" s="347"/>
      <c r="D3" s="347"/>
      <c r="E3" s="343"/>
      <c r="F3" s="343"/>
      <c r="G3" s="348" t="str">
        <f>CONCATENATE(1,Parametri!$A$4)</f>
        <v>1. pielikums</v>
      </c>
    </row>
    <row r="4" spans="1:7" ht="22.5" customHeight="1">
      <c r="A4" s="343"/>
      <c r="B4" s="349" t="str">
        <f>Parametri!A14</f>
        <v>Akciju sabiedrība "Baltikums Asset Management"</v>
      </c>
      <c r="C4" s="343"/>
      <c r="D4" s="343"/>
      <c r="E4" s="343"/>
      <c r="F4" s="343"/>
      <c r="G4" s="350"/>
    </row>
    <row r="5" spans="1:7" ht="22.5" customHeight="1">
      <c r="A5" s="342" t="str">
        <f>CONCATENATE(Nosaukumi!A4,": ",Nosaukumi!B4)</f>
        <v>Reģistrācijas numurs : 000340801</v>
      </c>
      <c r="B5" s="349"/>
      <c r="C5" s="343"/>
      <c r="D5" s="343"/>
      <c r="E5" s="343"/>
      <c r="F5" s="343"/>
      <c r="G5" s="350" t="str">
        <f>CONCATENATE(Parametri!$A$5," ",Parametri!$A$6)</f>
        <v>UPDK 0651101</v>
      </c>
    </row>
    <row r="6" spans="1:7" ht="12.75">
      <c r="A6" s="343"/>
      <c r="B6" s="343"/>
      <c r="C6" s="343"/>
      <c r="D6" s="343"/>
      <c r="E6" s="343"/>
      <c r="F6" s="343"/>
      <c r="G6" s="344"/>
    </row>
    <row r="7" spans="1:7" ht="12.75">
      <c r="A7" s="343"/>
      <c r="B7" s="343"/>
      <c r="C7" s="343"/>
      <c r="D7" s="343"/>
      <c r="E7" s="343"/>
      <c r="F7" s="343"/>
      <c r="G7" s="344"/>
    </row>
    <row r="8" spans="1:7" ht="18.75">
      <c r="A8" s="351" t="s">
        <v>210</v>
      </c>
      <c r="B8" s="352"/>
      <c r="C8" s="352"/>
      <c r="D8" s="352"/>
      <c r="E8" s="352"/>
      <c r="F8" s="352"/>
      <c r="G8" s="352"/>
    </row>
    <row r="9" spans="1:7" ht="24" customHeight="1" thickBot="1">
      <c r="A9" s="342"/>
      <c r="B9" s="353" t="s">
        <v>61</v>
      </c>
      <c r="C9" s="342"/>
      <c r="D9" s="342"/>
      <c r="E9" s="343"/>
      <c r="F9" s="344" t="str">
        <f>CONCATENATE("(",Parametri!$A$28,")")</f>
        <v>(latos)</v>
      </c>
      <c r="G9" s="343"/>
    </row>
    <row r="10" spans="2:7" ht="42" customHeight="1" thickBot="1">
      <c r="B10" s="591" t="s">
        <v>11</v>
      </c>
      <c r="C10" s="603"/>
      <c r="D10" s="4" t="s">
        <v>12</v>
      </c>
      <c r="E10" s="4" t="s">
        <v>65</v>
      </c>
      <c r="F10" s="5" t="str">
        <f>CONCATENATE("Atlikumi ",Parametri!A15)</f>
        <v>Atlikumi 2004. gada 31.03.</v>
      </c>
      <c r="G10" s="25"/>
    </row>
    <row r="11" spans="2:7" ht="13.5" customHeight="1" thickBot="1">
      <c r="B11" s="602" t="s">
        <v>13</v>
      </c>
      <c r="C11" s="603"/>
      <c r="D11" s="354" t="s">
        <v>64</v>
      </c>
      <c r="E11" s="355" t="s">
        <v>63</v>
      </c>
      <c r="F11" s="356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300">
        <f>'Aktivi_Saistibas(001)'!E12+'Aktivi_Saistibas(002)'!E12+'Aktivi_Saistibas(003)'!E12+'Aktivi_Saistibas(004)'!E12+'Aktivi_Saistibas(005)'!E12</f>
        <v>72401.63</v>
      </c>
      <c r="F12" s="301">
        <f>'Aktivi_Saistibas(001)'!F12+'Aktivi_Saistibas(002)'!F12+'Aktivi_Saistibas(003)'!F12+'Aktivi_Saistibas(004)'!F12+'Aktivi_Saistibas(005)'!F12</f>
        <v>96970.54000000001</v>
      </c>
      <c r="G12" s="24"/>
    </row>
    <row r="13" spans="2:7" ht="15">
      <c r="B13" s="357" t="s">
        <v>67</v>
      </c>
      <c r="C13" s="358" t="s">
        <v>19</v>
      </c>
      <c r="D13" s="359" t="s">
        <v>67</v>
      </c>
      <c r="E13" s="302">
        <f>'Aktivi_Saistibas(001)'!E13+'Aktivi_Saistibas(002)'!E13+'Aktivi_Saistibas(003)'!E13+'Aktivi_Saistibas(004)'!E13+'Aktivi_Saistibas(005)'!E13</f>
        <v>4986.95</v>
      </c>
      <c r="F13" s="303">
        <f>'Aktivi_Saistibas(001)'!F13+'Aktivi_Saistibas(002)'!F13+'Aktivi_Saistibas(003)'!F13+'Aktivi_Saistibas(004)'!F13+'Aktivi_Saistibas(005)'!F13</f>
        <v>11160.119999999999</v>
      </c>
      <c r="G13" s="24"/>
    </row>
    <row r="14" spans="2:7" ht="15">
      <c r="B14" s="360" t="s">
        <v>69</v>
      </c>
      <c r="C14" s="361" t="s">
        <v>14</v>
      </c>
      <c r="D14" s="362"/>
      <c r="E14" s="299"/>
      <c r="F14" s="99"/>
      <c r="G14" s="24"/>
    </row>
    <row r="15" spans="2:7" ht="15">
      <c r="B15" s="363"/>
      <c r="C15" s="361" t="s">
        <v>73</v>
      </c>
      <c r="D15" s="362" t="s">
        <v>70</v>
      </c>
      <c r="E15" s="304">
        <f>'Aktivi_Saistibas(001)'!E15+'Aktivi_Saistibas(002)'!E15+'Aktivi_Saistibas(003)'!E15+'Aktivi_Saistibas(004)'!E15+'Aktivi_Saistibas(005)'!E15</f>
        <v>0</v>
      </c>
      <c r="F15" s="305">
        <f>'Aktivi_Saistibas(001)'!F15+'Aktivi_Saistibas(002)'!F15+'Aktivi_Saistibas(003)'!F15+'Aktivi_Saistibas(004)'!F15+'Aktivi_Saistibas(005)'!F15</f>
        <v>0</v>
      </c>
      <c r="G15" s="24"/>
    </row>
    <row r="16" spans="2:7" ht="15">
      <c r="B16" s="363"/>
      <c r="C16" s="361" t="s">
        <v>74</v>
      </c>
      <c r="D16" s="362" t="s">
        <v>71</v>
      </c>
      <c r="E16" s="302">
        <f>'Aktivi_Saistibas(001)'!E16+'Aktivi_Saistibas(002)'!E16+'Aktivi_Saistibas(003)'!E16+'Aktivi_Saistibas(004)'!E16+'Aktivi_Saistibas(005)'!E16</f>
        <v>61.53</v>
      </c>
      <c r="F16" s="303">
        <f>'Aktivi_Saistibas(001)'!F16+'Aktivi_Saistibas(002)'!F16+'Aktivi_Saistibas(003)'!F16+'Aktivi_Saistibas(004)'!F16+'Aktivi_Saistibas(005)'!F16</f>
        <v>210.64</v>
      </c>
      <c r="G16" s="24"/>
    </row>
    <row r="17" spans="2:7" ht="15">
      <c r="B17" s="364"/>
      <c r="C17" s="365" t="s">
        <v>75</v>
      </c>
      <c r="D17" s="366" t="s">
        <v>69</v>
      </c>
      <c r="E17" s="302">
        <f>SUM(E15:E16)</f>
        <v>61.53</v>
      </c>
      <c r="F17" s="303">
        <f>SUM(F15:F16)</f>
        <v>210.64</v>
      </c>
      <c r="G17" s="24"/>
    </row>
    <row r="18" spans="2:7" ht="15">
      <c r="B18" s="357" t="s">
        <v>76</v>
      </c>
      <c r="C18" s="361" t="s">
        <v>15</v>
      </c>
      <c r="D18" s="359" t="s">
        <v>76</v>
      </c>
      <c r="E18" s="302">
        <f>'Aktivi_Saistibas(001)'!E18+'Aktivi_Saistibas(002)'!E18+'Aktivi_Saistibas(003)'!E18+'Aktivi_Saistibas(004)'!E18+'Aktivi_Saistibas(005)'!E18</f>
        <v>0</v>
      </c>
      <c r="F18" s="303">
        <f>'Aktivi_Saistibas(001)'!F18+'Aktivi_Saistibas(002)'!F18+'Aktivi_Saistibas(003)'!F18+'Aktivi_Saistibas(004)'!F18+'Aktivi_Saistibas(005)'!F18</f>
        <v>0.2</v>
      </c>
      <c r="G18" s="24"/>
    </row>
    <row r="19" spans="2:7" ht="15.75" thickBot="1">
      <c r="B19" s="367" t="s">
        <v>77</v>
      </c>
      <c r="C19" s="368" t="s">
        <v>78</v>
      </c>
      <c r="D19" s="369" t="s">
        <v>77</v>
      </c>
      <c r="E19" s="306">
        <f>E12+E13+E17+E18</f>
        <v>77450.11</v>
      </c>
      <c r="F19" s="307">
        <f>F12+F13+F17+F18</f>
        <v>108341.5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344" t="str">
        <f>F9</f>
        <v>(latos)</v>
      </c>
      <c r="G21" s="6"/>
    </row>
    <row r="22" spans="2:7" ht="42" customHeight="1" thickBot="1">
      <c r="B22" s="591" t="s">
        <v>11</v>
      </c>
      <c r="C22" s="603"/>
      <c r="D22" s="4" t="s">
        <v>12</v>
      </c>
      <c r="E22" s="4" t="s">
        <v>65</v>
      </c>
      <c r="F22" s="5" t="str">
        <f>F10</f>
        <v>Atlikumi 2004. gada 31.03.</v>
      </c>
      <c r="G22" s="26"/>
    </row>
    <row r="23" spans="2:7" ht="13.5" customHeight="1" thickBot="1">
      <c r="B23" s="602" t="s">
        <v>13</v>
      </c>
      <c r="C23" s="603"/>
      <c r="D23" s="354" t="s">
        <v>64</v>
      </c>
      <c r="E23" s="355" t="s">
        <v>63</v>
      </c>
      <c r="F23" s="356" t="s">
        <v>66</v>
      </c>
      <c r="G23" s="26"/>
    </row>
    <row r="24" spans="2:7" ht="15">
      <c r="B24" s="370">
        <v>1000</v>
      </c>
      <c r="C24" s="371" t="s">
        <v>80</v>
      </c>
      <c r="D24" s="372">
        <v>1000</v>
      </c>
      <c r="E24" s="373">
        <f>'Aktivi_Saistibas(001)'!E24+'Aktivi_Saistibas(002)'!E24+'Aktivi_Saistibas(003)'!E24+'Aktivi_Saistibas(004)'!E24+'Aktivi_Saistibas(005)'!E24</f>
        <v>0</v>
      </c>
      <c r="F24" s="301">
        <f>'Aktivi_Saistibas(001)'!F24+'Aktivi_Saistibas(002)'!F24+'Aktivi_Saistibas(003)'!F24+'Aktivi_Saistibas(004)'!F24+'Aktivi_Saistibas(005)'!F24</f>
        <v>0</v>
      </c>
      <c r="G24" s="31"/>
    </row>
    <row r="25" spans="2:7" ht="15">
      <c r="B25" s="374">
        <v>1100</v>
      </c>
      <c r="C25" s="358" t="s">
        <v>81</v>
      </c>
      <c r="D25" s="375">
        <v>1100</v>
      </c>
      <c r="E25" s="376">
        <f>'Aktivi_Saistibas(001)'!E25+'Aktivi_Saistibas(002)'!E25+'Aktivi_Saistibas(003)'!E25+'Aktivi_Saistibas(004)'!E25+'Aktivi_Saistibas(005)'!E25</f>
        <v>0</v>
      </c>
      <c r="F25" s="377">
        <f>'Aktivi_Saistibas(001)'!F25+'Aktivi_Saistibas(002)'!F25+'Aktivi_Saistibas(003)'!F25+'Aktivi_Saistibas(004)'!F25+'Aktivi_Saistibas(005)'!F25</f>
        <v>0</v>
      </c>
      <c r="G25" s="31"/>
    </row>
    <row r="26" spans="2:7" ht="15">
      <c r="B26" s="374">
        <v>1200</v>
      </c>
      <c r="C26" s="358" t="s">
        <v>82</v>
      </c>
      <c r="D26" s="375">
        <v>1200</v>
      </c>
      <c r="E26" s="376">
        <f>'Aktivi_Saistibas(001)'!E26+'Aktivi_Saistibas(002)'!E26+'Aktivi_Saistibas(003)'!E26+'Aktivi_Saistibas(004)'!E26+'Aktivi_Saistibas(005)'!E26</f>
        <v>0</v>
      </c>
      <c r="F26" s="377">
        <f>'Aktivi_Saistibas(001)'!F26+'Aktivi_Saistibas(002)'!F26+'Aktivi_Saistibas(003)'!F26+'Aktivi_Saistibas(004)'!F26+'Aktivi_Saistibas(005)'!F26</f>
        <v>0</v>
      </c>
      <c r="G26" s="31"/>
    </row>
    <row r="27" spans="2:7" ht="15">
      <c r="B27" s="374">
        <v>1300</v>
      </c>
      <c r="C27" s="358" t="s">
        <v>16</v>
      </c>
      <c r="D27" s="375">
        <v>1300</v>
      </c>
      <c r="E27" s="376">
        <f>'Aktivi_Saistibas(001)'!E27+'Aktivi_Saistibas(002)'!E27+'Aktivi_Saistibas(003)'!E27+'Aktivi_Saistibas(004)'!E27+'Aktivi_Saistibas(005)'!E27</f>
        <v>0</v>
      </c>
      <c r="F27" s="377">
        <f>'Aktivi_Saistibas(001)'!F27+'Aktivi_Saistibas(002)'!F27+'Aktivi_Saistibas(003)'!F27+'Aktivi_Saistibas(004)'!F27+'Aktivi_Saistibas(005)'!F27</f>
        <v>0</v>
      </c>
      <c r="G27" s="31"/>
    </row>
    <row r="28" spans="2:7" ht="15">
      <c r="B28" s="374">
        <v>1400</v>
      </c>
      <c r="C28" s="358" t="s">
        <v>83</v>
      </c>
      <c r="D28" s="375">
        <v>1400</v>
      </c>
      <c r="E28" s="376">
        <f>'Aktivi_Saistibas(001)'!E28+'Aktivi_Saistibas(002)'!E28+'Aktivi_Saistibas(003)'!E28+'Aktivi_Saistibas(004)'!E28+'Aktivi_Saistibas(005)'!E28</f>
        <v>0</v>
      </c>
      <c r="F28" s="377">
        <f>'Aktivi_Saistibas(001)'!F28+'Aktivi_Saistibas(002)'!F28+'Aktivi_Saistibas(003)'!F28+'Aktivi_Saistibas(004)'!F28+'Aktivi_Saistibas(005)'!F28</f>
        <v>45.089999999999996</v>
      </c>
      <c r="G28" s="31"/>
    </row>
    <row r="29" spans="2:7" ht="15">
      <c r="B29" s="374">
        <v>1500</v>
      </c>
      <c r="C29" s="358" t="s">
        <v>84</v>
      </c>
      <c r="D29" s="375">
        <v>1500</v>
      </c>
      <c r="E29" s="378">
        <f>'Aktivi_Saistibas(001)'!E29+'Aktivi_Saistibas(002)'!E29+'Aktivi_Saistibas(003)'!E29+'Aktivi_Saistibas(004)'!E29+'Aktivi_Saistibas(005)'!E29</f>
        <v>152.04000000000002</v>
      </c>
      <c r="F29" s="379">
        <f>'Aktivi_Saistibas(001)'!F29+'Aktivi_Saistibas(002)'!F29+'Aktivi_Saistibas(003)'!F29+'Aktivi_Saistibas(004)'!F29+'Aktivi_Saistibas(005)'!F29</f>
        <v>3162.96</v>
      </c>
      <c r="G29" s="31"/>
    </row>
    <row r="30" spans="2:7" ht="15.75" thickBot="1">
      <c r="B30" s="380">
        <v>1600</v>
      </c>
      <c r="C30" s="381" t="s">
        <v>85</v>
      </c>
      <c r="D30" s="382">
        <v>1600</v>
      </c>
      <c r="E30" s="308">
        <f>SUM(E24:E29)</f>
        <v>152.04000000000002</v>
      </c>
      <c r="F30" s="309">
        <f>SUM(F24:F29)</f>
        <v>3208.05</v>
      </c>
      <c r="G30" s="31"/>
    </row>
    <row r="31" spans="2:7" ht="15.75" thickBot="1">
      <c r="B31" s="383">
        <v>1700</v>
      </c>
      <c r="C31" s="384" t="s">
        <v>86</v>
      </c>
      <c r="D31" s="385">
        <v>1700</v>
      </c>
      <c r="E31" s="386">
        <f>E19-E30</f>
        <v>77298.07</v>
      </c>
      <c r="F31" s="310">
        <f>F19-F30</f>
        <v>105133.45</v>
      </c>
      <c r="G31" s="31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4"/>
  <dimension ref="A1:G36"/>
  <sheetViews>
    <sheetView workbookViewId="0" topLeftCell="A1">
      <selection activeCell="I13" sqref="I13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/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/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"Baltikums Asset Management"</v>
      </c>
      <c r="C4" s="17"/>
      <c r="D4" s="17"/>
      <c r="E4" s="17"/>
      <c r="F4" s="17"/>
      <c r="G4" s="21"/>
    </row>
    <row r="5" spans="1:7" ht="22.5" customHeight="1">
      <c r="A5" s="10" t="str">
        <f>CONCATENATE(Nosaukumi!A4,": ",Nosaukumi!B4)</f>
        <v>Reģistrācijas numurs : 000340801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12.75">
      <c r="A6" s="17"/>
      <c r="B6" s="17"/>
      <c r="C6" s="17"/>
      <c r="D6" s="17"/>
      <c r="E6" s="17"/>
      <c r="F6" s="17"/>
      <c r="G6" s="19"/>
    </row>
    <row r="7" spans="1:7" ht="12.75">
      <c r="A7" s="17"/>
      <c r="B7" s="17"/>
      <c r="C7" s="17"/>
      <c r="D7" s="17"/>
      <c r="E7" s="17"/>
      <c r="F7" s="17"/>
      <c r="G7" s="19"/>
    </row>
    <row r="8" spans="1:7" ht="32.25" customHeight="1">
      <c r="A8" s="22" t="s">
        <v>202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592" t="s">
        <v>11</v>
      </c>
      <c r="C10" s="599"/>
      <c r="D10" s="65" t="s">
        <v>12</v>
      </c>
      <c r="E10" s="65" t="s">
        <v>89</v>
      </c>
      <c r="F10" s="66" t="str">
        <f>CONCATENATE("Atlikumi ",Parametri!A15)</f>
        <v>Atlikumi 2004. gada 31.03.</v>
      </c>
    </row>
    <row r="11" spans="2:6" ht="16.5" customHeight="1" thickBot="1">
      <c r="B11" s="594" t="s">
        <v>13</v>
      </c>
      <c r="C11" s="599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11"/>
      <c r="F12" s="245"/>
    </row>
    <row r="13" spans="2:6" ht="12.75">
      <c r="B13" s="71"/>
      <c r="C13" s="160" t="s">
        <v>91</v>
      </c>
      <c r="D13" s="137" t="s">
        <v>92</v>
      </c>
      <c r="E13" s="313">
        <f>'Ien.,Izd.(001)'!E13+'Ien.,Izd.(002)'!E13+'Ien.,Izd.(003)'!E13+'Ien.,Izd.(004)'!E13+'Ien.,Izd.(005)'!E13</f>
        <v>21</v>
      </c>
      <c r="F13" s="314">
        <f>'Ien.,Izd.(001)'!F13+'Ien.,Izd.(002)'!F13+'Ien.,Izd.(003)'!F13+'Ien.,Izd.(004)'!F13+'Ien.,Izd.(005)'!F13</f>
        <v>201.16</v>
      </c>
    </row>
    <row r="14" spans="2:6" ht="12.75">
      <c r="B14" s="71"/>
      <c r="C14" s="160" t="s">
        <v>95</v>
      </c>
      <c r="D14" s="137" t="s">
        <v>93</v>
      </c>
      <c r="E14" s="313">
        <f>'Ien.,Izd.(001)'!E14+'Ien.,Izd.(002)'!E14+'Ien.,Izd.(003)'!E14+'Ien.,Izd.(004)'!E14+'Ien.,Izd.(005)'!E14</f>
        <v>0</v>
      </c>
      <c r="F14" s="314">
        <f>'Ien.,Izd.(001)'!F14+'Ien.,Izd.(002)'!F14+'Ien.,Izd.(003)'!F14+'Ien.,Izd.(004)'!F14+'Ien.,Izd.(005)'!F14</f>
        <v>1174.4</v>
      </c>
    </row>
    <row r="15" spans="2:6" ht="12.75">
      <c r="B15" s="71"/>
      <c r="C15" s="160" t="s">
        <v>96</v>
      </c>
      <c r="D15" s="137" t="s">
        <v>94</v>
      </c>
      <c r="E15" s="313">
        <f>'Ien.,Izd.(001)'!E15+'Ien.,Izd.(002)'!E15+'Ien.,Izd.(003)'!E15+'Ien.,Izd.(004)'!E15+'Ien.,Izd.(005)'!E15</f>
        <v>0</v>
      </c>
      <c r="F15" s="315">
        <f>'Ien.,Izd.(001)'!F15+'Ien.,Izd.(002)'!F15+'Ien.,Izd.(003)'!F15+'Ien.,Izd.(004)'!F15+'Ien.,Izd.(005)'!F15</f>
        <v>198.9</v>
      </c>
    </row>
    <row r="16" spans="2:6" ht="12.75">
      <c r="B16" s="71"/>
      <c r="C16" s="160" t="s">
        <v>17</v>
      </c>
      <c r="D16" s="137" t="s">
        <v>97</v>
      </c>
      <c r="E16" s="313">
        <f>'Ien.,Izd.(001)'!E16+'Ien.,Izd.(002)'!E16+'Ien.,Izd.(003)'!E16+'Ien.,Izd.(004)'!E16+'Ien.,Izd.(005)'!E16</f>
        <v>0</v>
      </c>
      <c r="F16" s="315">
        <f>'Ien.,Izd.(001)'!F16+'Ien.,Izd.(002)'!F16+'Ien.,Izd.(003)'!F16+'Ien.,Izd.(004)'!F16+'Ien.,Izd.(005)'!F16</f>
        <v>0</v>
      </c>
    </row>
    <row r="17" spans="2:6" ht="12.75">
      <c r="B17" s="166"/>
      <c r="C17" s="161" t="s">
        <v>98</v>
      </c>
      <c r="D17" s="141" t="s">
        <v>62</v>
      </c>
      <c r="E17" s="316">
        <f>SUM(E13:E16)</f>
        <v>21</v>
      </c>
      <c r="F17" s="317">
        <f>SUM(F13:F16)</f>
        <v>1574.4600000000003</v>
      </c>
    </row>
    <row r="18" spans="2:6" ht="12.75">
      <c r="B18" s="70" t="s">
        <v>67</v>
      </c>
      <c r="C18" s="162" t="s">
        <v>99</v>
      </c>
      <c r="D18" s="144"/>
      <c r="E18" s="312"/>
      <c r="F18" s="232"/>
    </row>
    <row r="19" spans="2:6" ht="12.75">
      <c r="B19" s="71"/>
      <c r="C19" s="160" t="s">
        <v>100</v>
      </c>
      <c r="D19" s="137" t="s">
        <v>68</v>
      </c>
      <c r="E19" s="313">
        <f>'Ien.,Izd.(001)'!E19+'Ien.,Izd.(002)'!E19+'Ien.,Izd.(003)'!E19+'Ien.,Izd.(004)'!E19+'Ien.,Izd.(005)'!E19</f>
        <v>0</v>
      </c>
      <c r="F19" s="314">
        <f>'Ien.,Izd.(001)'!F19+'Ien.,Izd.(002)'!F19+'Ien.,Izd.(003)'!F19+'Ien.,Izd.(004)'!F19+'Ien.,Izd.(005)'!F19</f>
        <v>0</v>
      </c>
    </row>
    <row r="20" spans="2:6" ht="12.75">
      <c r="B20" s="71"/>
      <c r="C20" s="160" t="s">
        <v>105</v>
      </c>
      <c r="D20" s="137" t="s">
        <v>101</v>
      </c>
      <c r="E20" s="313">
        <f>'Ien.,Izd.(001)'!E20+'Ien.,Izd.(002)'!E20+'Ien.,Izd.(003)'!E20+'Ien.,Izd.(004)'!E20+'Ien.,Izd.(005)'!E20</f>
        <v>10.59</v>
      </c>
      <c r="F20" s="314">
        <f>'Ien.,Izd.(001)'!F20+'Ien.,Izd.(002)'!F20+'Ien.,Izd.(003)'!F20+'Ien.,Izd.(004)'!F20+'Ien.,Izd.(005)'!F20</f>
        <v>285.72</v>
      </c>
    </row>
    <row r="21" spans="2:6" ht="12.75">
      <c r="B21" s="71"/>
      <c r="C21" s="160" t="s">
        <v>106</v>
      </c>
      <c r="D21" s="137" t="s">
        <v>102</v>
      </c>
      <c r="E21" s="313">
        <f>'Ien.,Izd.(001)'!E21+'Ien.,Izd.(002)'!E21+'Ien.,Izd.(003)'!E21+'Ien.,Izd.(004)'!E21+'Ien.,Izd.(005)'!E21</f>
        <v>3.54</v>
      </c>
      <c r="F21" s="314">
        <f>'Ien.,Izd.(001)'!F21+'Ien.,Izd.(002)'!F21+'Ien.,Izd.(003)'!F21+'Ien.,Izd.(004)'!F21+'Ien.,Izd.(005)'!F21</f>
        <v>0</v>
      </c>
    </row>
    <row r="22" spans="2:6" ht="12.75">
      <c r="B22" s="71"/>
      <c r="C22" s="160" t="s">
        <v>107</v>
      </c>
      <c r="D22" s="137" t="s">
        <v>103</v>
      </c>
      <c r="E22" s="313">
        <f>'Ien.,Izd.(001)'!E22+'Ien.,Izd.(002)'!E22+'Ien.,Izd.(003)'!E22+'Ien.,Izd.(004)'!E22+'Ien.,Izd.(005)'!E22</f>
        <v>1.93</v>
      </c>
      <c r="F22" s="314">
        <f>'Ien.,Izd.(001)'!F22+'Ien.,Izd.(002)'!F22+'Ien.,Izd.(003)'!F22+'Ien.,Izd.(004)'!F22+'Ien.,Izd.(005)'!F22</f>
        <v>58.83</v>
      </c>
    </row>
    <row r="23" spans="2:6" ht="12.75">
      <c r="B23" s="71"/>
      <c r="C23" s="160" t="s">
        <v>18</v>
      </c>
      <c r="D23" s="137" t="s">
        <v>104</v>
      </c>
      <c r="E23" s="313">
        <f>'Ien.,Izd.(001)'!E23+'Ien.,Izd.(002)'!E23+'Ien.,Izd.(003)'!E23+'Ien.,Izd.(004)'!E23+'Ien.,Izd.(005)'!E23</f>
        <v>0</v>
      </c>
      <c r="F23" s="314">
        <f>'Ien.,Izd.(001)'!F23+'Ien.,Izd.(002)'!F23+'Ien.,Izd.(003)'!F23+'Ien.,Izd.(004)'!F23+'Ien.,Izd.(005)'!F23</f>
        <v>0</v>
      </c>
    </row>
    <row r="24" spans="2:6" ht="12.75">
      <c r="B24" s="72"/>
      <c r="C24" s="161" t="s">
        <v>108</v>
      </c>
      <c r="D24" s="141" t="s">
        <v>67</v>
      </c>
      <c r="E24" s="316">
        <f>SUM(E19:E23)</f>
        <v>16.06</v>
      </c>
      <c r="F24" s="318">
        <f>SUM(F19:F23)</f>
        <v>344.55</v>
      </c>
    </row>
    <row r="25" spans="2:6" ht="15" customHeight="1">
      <c r="B25" s="70" t="s">
        <v>69</v>
      </c>
      <c r="C25" s="162" t="s">
        <v>109</v>
      </c>
      <c r="D25" s="144"/>
      <c r="E25" s="312"/>
      <c r="F25" s="232"/>
    </row>
    <row r="26" spans="2:6" ht="12.75">
      <c r="B26" s="71"/>
      <c r="C26" s="160" t="s">
        <v>110</v>
      </c>
      <c r="D26" s="137" t="s">
        <v>70</v>
      </c>
      <c r="E26" s="313">
        <f>'Ien.,Izd.(001)'!E26+'Ien.,Izd.(002)'!E26+'Ien.,Izd.(003)'!E26+'Ien.,Izd.(004)'!E26+'Ien.,Izd.(005)'!E26</f>
        <v>0</v>
      </c>
      <c r="F26" s="314">
        <f>'Ien.,Izd.(001)'!F26+'Ien.,Izd.(002)'!F26+'Ien.,Izd.(003)'!F26+'Ien.,Izd.(004)'!F26+'Ien.,Izd.(005)'!F26</f>
        <v>1259.06</v>
      </c>
    </row>
    <row r="27" spans="2:6" ht="12.75">
      <c r="B27" s="71"/>
      <c r="C27" s="160" t="s">
        <v>114</v>
      </c>
      <c r="D27" s="137" t="s">
        <v>71</v>
      </c>
      <c r="E27" s="313">
        <f>'Ien.,Izd.(001)'!E27+'Ien.,Izd.(002)'!E27+'Ien.,Izd.(003)'!E27+'Ien.,Izd.(004)'!E27+'Ien.,Izd.(005)'!E27</f>
        <v>0</v>
      </c>
      <c r="F27" s="314">
        <f>'Ien.,Izd.(001)'!F27+'Ien.,Izd.(002)'!F27+'Ien.,Izd.(003)'!F27+'Ien.,Izd.(004)'!F27+'Ien.,Izd.(005)'!F27</f>
        <v>1278.01</v>
      </c>
    </row>
    <row r="28" spans="2:6" ht="14.25" customHeight="1">
      <c r="B28" s="71"/>
      <c r="C28" s="160" t="s">
        <v>115</v>
      </c>
      <c r="D28" s="137" t="s">
        <v>72</v>
      </c>
      <c r="E28" s="313">
        <f>E26-E27</f>
        <v>0</v>
      </c>
      <c r="F28" s="314">
        <f>F26-F27</f>
        <v>-18.950000000000045</v>
      </c>
    </row>
    <row r="29" spans="2:6" ht="25.5">
      <c r="B29" s="71"/>
      <c r="C29" s="160" t="s">
        <v>116</v>
      </c>
      <c r="D29" s="137" t="s">
        <v>111</v>
      </c>
      <c r="E29" s="313">
        <f>'Ien.,Izd.(001)'!E29+'Ien.,Izd.(002)'!E29+'Ien.,Izd.(003)'!E29+'Ien.,Izd.(004)'!E29+'Ien.,Izd.(005)'!E29</f>
        <v>0</v>
      </c>
      <c r="F29" s="314">
        <f>'Ien.,Izd.(001)'!F29+'Ien.,Izd.(002)'!F29+'Ien.,Izd.(003)'!F29+'Ien.,Izd.(004)'!F29+'Ien.,Izd.(005)'!F29</f>
        <v>152.81</v>
      </c>
    </row>
    <row r="30" spans="2:6" ht="25.5">
      <c r="B30" s="71"/>
      <c r="C30" s="160" t="s">
        <v>117</v>
      </c>
      <c r="D30" s="137" t="s">
        <v>112</v>
      </c>
      <c r="E30" s="313">
        <f>E28+E29</f>
        <v>0</v>
      </c>
      <c r="F30" s="314">
        <f>F28+F29</f>
        <v>133.85999999999996</v>
      </c>
    </row>
    <row r="31" spans="2:6" ht="12.75">
      <c r="B31" s="71"/>
      <c r="C31" s="160" t="s">
        <v>118</v>
      </c>
      <c r="D31" s="137" t="s">
        <v>113</v>
      </c>
      <c r="E31" s="313">
        <f>'Ien.,Izd.(001)'!E31+'Ien.,Izd.(002)'!E31+'Ien.,Izd.(003)'!E31+'Ien.,Izd.(004)'!E31+'Ien.,Izd.(005)'!E31</f>
        <v>183</v>
      </c>
      <c r="F31" s="315">
        <f>'Ien.,Izd.(001)'!F31+'Ien.,Izd.(002)'!F31+'Ien.,Izd.(003)'!F31+'Ien.,Izd.(004)'!F31+'Ien.,Izd.(005)'!F31</f>
        <v>616.38</v>
      </c>
    </row>
    <row r="32" spans="2:6" ht="12.75">
      <c r="B32" s="72"/>
      <c r="C32" s="161" t="s">
        <v>119</v>
      </c>
      <c r="D32" s="141" t="s">
        <v>69</v>
      </c>
      <c r="E32" s="316">
        <f>E30+E31</f>
        <v>183</v>
      </c>
      <c r="F32" s="317">
        <f>F30+F31</f>
        <v>750.24</v>
      </c>
    </row>
    <row r="33" spans="2:6" ht="12.75">
      <c r="B33" s="68" t="s">
        <v>76</v>
      </c>
      <c r="C33" s="163" t="s">
        <v>120</v>
      </c>
      <c r="D33" s="69" t="s">
        <v>76</v>
      </c>
      <c r="E33" s="321">
        <f>'Ien.,Izd.(001)'!E33+'Ien.,Izd.(002)'!E33+'Ien.,Izd.(003)'!E33+'Ien.,Izd.(004)'!E33+'Ien.,Izd.(005)'!E33</f>
        <v>0</v>
      </c>
      <c r="F33" s="322">
        <f>'Ien.,Izd.(001)'!F33+'Ien.,Izd.(002)'!F33+'Ien.,Izd.(003)'!F33+'Ien.,Izd.(004)'!F33+'Ien.,Izd.(005)'!F33</f>
        <v>-43.96</v>
      </c>
    </row>
    <row r="34" spans="2:6" ht="12.75">
      <c r="B34" s="68" t="s">
        <v>77</v>
      </c>
      <c r="C34" s="163" t="s">
        <v>121</v>
      </c>
      <c r="D34" s="69" t="s">
        <v>77</v>
      </c>
      <c r="E34" s="321">
        <f>'Ien.,Izd.(001)'!E34+'Ien.,Izd.(002)'!E34+'Ien.,Izd.(003)'!E34+'Ien.,Izd.(004)'!E34+'Ien.,Izd.(005)'!E34</f>
        <v>0</v>
      </c>
      <c r="F34" s="322">
        <f>'Ien.,Izd.(001)'!F34+'Ien.,Izd.(002)'!F34+'Ien.,Izd.(003)'!F34+'Ien.,Izd.(004)'!F34+'Ien.,Izd.(005)'!F34</f>
        <v>0</v>
      </c>
    </row>
    <row r="35" spans="2:6" ht="26.25" thickBot="1">
      <c r="B35" s="167" t="s">
        <v>122</v>
      </c>
      <c r="C35" s="164" t="s">
        <v>123</v>
      </c>
      <c r="D35" s="151" t="s">
        <v>122</v>
      </c>
      <c r="E35" s="319">
        <f>E17-E24+E32+E33-E34</f>
        <v>187.94</v>
      </c>
      <c r="F35" s="320">
        <f>F17-F24+F32+F33-F34</f>
        <v>1936.1900000000003</v>
      </c>
    </row>
    <row r="36" spans="2:6" ht="13.5">
      <c r="B36" s="158"/>
      <c r="C36" s="154"/>
      <c r="D36" s="155"/>
      <c r="E36" s="156"/>
      <c r="F36" s="15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7"/>
  <sheetViews>
    <sheetView zoomScale="75" zoomScaleNormal="75" workbookViewId="0" topLeftCell="A26">
      <selection activeCell="E8" sqref="E8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63" t="str">
        <f>Nosaukumi!B13</f>
        <v>Baltikums universālais ieguldījumu plāns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"Baltikums Asset Management"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Mazā Pils 13, Rīga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000340801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591" t="s">
        <v>11</v>
      </c>
      <c r="C10" s="590"/>
      <c r="D10" s="4" t="s">
        <v>12</v>
      </c>
      <c r="E10" s="4" t="s">
        <v>65</v>
      </c>
      <c r="F10" s="5" t="str">
        <f>CONCATENATE("Atlikumi ",Parametri!A15)</f>
        <v>Atlikumi 2004. gada 31.03.</v>
      </c>
      <c r="G10" s="25"/>
    </row>
    <row r="11" spans="2:7" ht="13.5" customHeight="1" thickBot="1">
      <c r="B11" s="589" t="s">
        <v>13</v>
      </c>
      <c r="C11" s="590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36">
        <f>40358.84+9000</f>
        <v>49358.84</v>
      </c>
      <c r="F12" s="36">
        <f>49980.83+14000</f>
        <v>63980.83</v>
      </c>
      <c r="G12" s="24"/>
    </row>
    <row r="13" spans="2:7" ht="15">
      <c r="B13" s="91" t="s">
        <v>67</v>
      </c>
      <c r="C13" s="92" t="s">
        <v>19</v>
      </c>
      <c r="D13" s="93" t="s">
        <v>67</v>
      </c>
      <c r="E13" s="36">
        <v>3309.58</v>
      </c>
      <c r="F13" s="36">
        <v>5096.68</v>
      </c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36">
        <v>43.82</v>
      </c>
      <c r="F16" s="36">
        <v>149.84</v>
      </c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43.82</v>
      </c>
      <c r="F17" s="46">
        <f>SUM(F15:F16)</f>
        <v>149.84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52712.24</v>
      </c>
      <c r="F19" s="47">
        <f>F12+F13+F17+F18</f>
        <v>69227.35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591" t="s">
        <v>11</v>
      </c>
      <c r="C22" s="590"/>
      <c r="D22" s="4" t="s">
        <v>12</v>
      </c>
      <c r="E22" s="4" t="s">
        <v>65</v>
      </c>
      <c r="F22" s="5" t="str">
        <f>F10</f>
        <v>Atlikumi 2004. gada 31.03.</v>
      </c>
      <c r="G22" s="26"/>
    </row>
    <row r="23" spans="2:7" ht="13.5" customHeight="1" thickBot="1">
      <c r="B23" s="589" t="s">
        <v>13</v>
      </c>
      <c r="C23" s="590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>
        <v>30.15</v>
      </c>
      <c r="G28" s="31"/>
    </row>
    <row r="29" spans="2:7" ht="15">
      <c r="B29" s="114">
        <v>1500</v>
      </c>
      <c r="C29" s="92" t="s">
        <v>84</v>
      </c>
      <c r="D29" s="33">
        <v>1500</v>
      </c>
      <c r="E29" s="118">
        <v>114.98</v>
      </c>
      <c r="F29" s="118">
        <v>81.57</v>
      </c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114.98</v>
      </c>
      <c r="F30" s="122">
        <f>SUM(F24:F29)</f>
        <v>111.72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52597.259999999995</v>
      </c>
      <c r="F31" s="126">
        <f>F19-F30</f>
        <v>69115.63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Ralfs Drēska/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CONCATENATE(Nosaukumi!B14,"/")</f>
        <v>Ralfs Drēska/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CONCATENATE(Nosaukumi!B16,"; ",Nosaukumi!C16)</f>
        <v>Marina Baranovska; 7028425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 E16 E29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5"/>
  <dimension ref="A1:G22"/>
  <sheetViews>
    <sheetView workbookViewId="0" topLeftCell="C7">
      <selection activeCell="F13" sqref="F13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/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/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"Baltikums Asset Management"</v>
      </c>
      <c r="C4" s="17"/>
      <c r="D4" s="17"/>
      <c r="G4" s="21"/>
    </row>
    <row r="5" spans="1:7" ht="18.75">
      <c r="A5" s="10" t="str">
        <f>CONCATENATE(Nosaukumi!A4,": ",Nosaukumi!B4)</f>
        <v>Reģistrācijas numurs : 000340801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7"/>
      <c r="B6" s="49"/>
      <c r="C6" s="17"/>
      <c r="D6" s="17"/>
      <c r="G6" s="19"/>
    </row>
    <row r="7" spans="1:7" ht="12.75">
      <c r="A7" s="17"/>
      <c r="B7" s="17"/>
      <c r="C7" s="17"/>
      <c r="D7" s="17"/>
      <c r="G7" s="19"/>
    </row>
    <row r="8" spans="1:7" ht="18.75">
      <c r="A8" s="22" t="s">
        <v>203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592" t="s">
        <v>11</v>
      </c>
      <c r="C10" s="599"/>
      <c r="D10" s="65" t="s">
        <v>12</v>
      </c>
      <c r="E10" s="65" t="s">
        <v>65</v>
      </c>
      <c r="F10" s="66" t="str">
        <f>CONCATENATE("Atlikumi ",Parametri!A15)</f>
        <v>Atlikumi 2004. gada 31.03.</v>
      </c>
    </row>
    <row r="11" spans="2:6" ht="13.5" thickBot="1">
      <c r="B11" s="594" t="s">
        <v>13</v>
      </c>
      <c r="C11" s="599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177">
        <f>'Neto_Aktivi(001)'!E12+'Neto_Aktivi(002)'!E12+'Neto_Aktivi(003)'!E12+'Neto_Aktivi(004)'!E12+'Neto_Aktivi(005)'!E12</f>
        <v>0</v>
      </c>
      <c r="F12" s="178">
        <f>'Neto_Aktivi(001)'!F12+'Neto_Aktivi(002)'!F12+'Neto_Aktivi(003)'!F12+'Neto_Aktivi(004)'!F12+'Neto_Aktivi(005)'!F12</f>
        <v>77298.06999999999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323">
        <f>'Neto_Aktivi(001)'!E13+'Neto_Aktivi(002)'!E13+'Neto_Aktivi(003)'!E13+'Neto_Aktivi(004)'!E13+'Neto_Aktivi(005)'!E13</f>
        <v>1340.3</v>
      </c>
      <c r="F13" s="179">
        <f>'Neto_Aktivi(001)'!F13+'Neto_Aktivi(002)'!F13+'Neto_Aktivi(003)'!F13+'Neto_Aktivi(004)'!F13+'Neto_Aktivi(005)'!F13</f>
        <v>1936.1899999999998</v>
      </c>
    </row>
    <row r="14" spans="2:6" ht="25.5">
      <c r="B14" s="176" t="s">
        <v>69</v>
      </c>
      <c r="C14" s="163" t="s">
        <v>128</v>
      </c>
      <c r="D14" s="150" t="s">
        <v>69</v>
      </c>
      <c r="E14" s="323">
        <f>'Neto_Aktivi(001)'!E14+'Neto_Aktivi(002)'!E14+'Neto_Aktivi(003)'!E14+'Neto_Aktivi(004)'!E14+'Neto_Aktivi(005)'!E14</f>
        <v>77486.65</v>
      </c>
      <c r="F14" s="179">
        <f>'Neto_Aktivi(001)'!F14+'Neto_Aktivi(002)'!F14+'Neto_Aktivi(003)'!F14+'Neto_Aktivi(004)'!F14+'Neto_Aktivi(005)'!F14</f>
        <v>28871.28</v>
      </c>
    </row>
    <row r="15" spans="2:6" ht="25.5" customHeight="1">
      <c r="B15" s="176" t="s">
        <v>76</v>
      </c>
      <c r="C15" s="163" t="s">
        <v>130</v>
      </c>
      <c r="D15" s="150" t="s">
        <v>76</v>
      </c>
      <c r="E15" s="323">
        <f>'Neto_Aktivi(001)'!E15+'Neto_Aktivi(002)'!E15+'Neto_Aktivi(003)'!E15+'Neto_Aktivi(004)'!E15+'Neto_Aktivi(005)'!E15</f>
        <v>1529.1</v>
      </c>
      <c r="F15" s="179">
        <f>'Neto_Aktivi(001)'!F15+'Neto_Aktivi(002)'!F15+'Neto_Aktivi(003)'!F15+'Neto_Aktivi(004)'!F15+'Neto_Aktivi(005)'!F15</f>
        <v>2972.29</v>
      </c>
    </row>
    <row r="16" spans="2:6" ht="27" customHeight="1">
      <c r="B16" s="176" t="s">
        <v>77</v>
      </c>
      <c r="C16" s="163" t="s">
        <v>131</v>
      </c>
      <c r="D16" s="150" t="s">
        <v>77</v>
      </c>
      <c r="E16" s="323">
        <f>E13+E14-E15</f>
        <v>77297.84999999999</v>
      </c>
      <c r="F16" s="179">
        <f>F13+F14-F15</f>
        <v>27835.179999999997</v>
      </c>
    </row>
    <row r="17" spans="2:6" ht="12.75">
      <c r="B17" s="68" t="s">
        <v>122</v>
      </c>
      <c r="C17" s="163" t="s">
        <v>132</v>
      </c>
      <c r="D17" s="69" t="s">
        <v>122</v>
      </c>
      <c r="E17" s="437">
        <f>E12+E16</f>
        <v>77297.84999999999</v>
      </c>
      <c r="F17" s="438">
        <f>F12+F16</f>
        <v>105133.24999999999</v>
      </c>
    </row>
    <row r="18" spans="2:6" ht="12.75">
      <c r="B18" s="68" t="s">
        <v>133</v>
      </c>
      <c r="C18" s="163" t="s">
        <v>134</v>
      </c>
      <c r="D18" s="69" t="s">
        <v>133</v>
      </c>
      <c r="E18" s="437">
        <f>'Neto_Aktivi(001)'!E18+'Neto_Aktivi(002)'!E18+'Neto_Aktivi(003)'!E18+'Neto_Aktivi(004)'!E18+'Neto_Aktivi(005)'!E18</f>
        <v>0</v>
      </c>
      <c r="F18" s="438">
        <f>'Neto_Aktivi(001)'!F18+'Neto_Aktivi(002)'!F18+'Neto_Aktivi(003)'!F18+'Neto_Aktivi(004)'!F18+'Neto_Aktivi(005)'!F18</f>
        <v>74019.7105887</v>
      </c>
    </row>
    <row r="19" spans="2:6" ht="12.75">
      <c r="B19" s="68" t="s">
        <v>135</v>
      </c>
      <c r="C19" s="163" t="s">
        <v>136</v>
      </c>
      <c r="D19" s="69" t="s">
        <v>135</v>
      </c>
      <c r="E19" s="437">
        <f>'Neto_Aktivi(001)'!E19+'Neto_Aktivi(002)'!E19+'Neto_Aktivi(003)'!E19+'Neto_Aktivi(004)'!E19+'Neto_Aktivi(005)'!E19</f>
        <v>74019.7105887</v>
      </c>
      <c r="F19" s="438">
        <f>'Neto_Aktivi(001)'!F19+'Neto_Aktivi(002)'!F19+'Neto_Aktivi(003)'!F19+'Neto_Aktivi(004)'!F19+'Neto_Aktivi(005)'!F19</f>
        <v>98531.7032838</v>
      </c>
    </row>
    <row r="20" spans="2:6" ht="25.5" customHeight="1">
      <c r="B20" s="176" t="s">
        <v>137</v>
      </c>
      <c r="C20" s="163" t="s">
        <v>138</v>
      </c>
      <c r="D20" s="150" t="s">
        <v>137</v>
      </c>
      <c r="E20" s="437">
        <f>IF(E18=0,0,E12/E18)</f>
        <v>0</v>
      </c>
      <c r="F20" s="438">
        <f>IF(F18=0,0,F12/F18)</f>
        <v>1.0442903570579547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39">
        <f>IF(E19=0,0,E17/E19)</f>
        <v>1.0442873848766498</v>
      </c>
      <c r="F21" s="440">
        <f>IF(F19=0,0,F17/F19)</f>
        <v>1.066999214427316</v>
      </c>
    </row>
    <row r="22" spans="2:6" ht="25.5" customHeight="1">
      <c r="B22" s="173"/>
      <c r="C22" s="170"/>
      <c r="D22" s="171"/>
      <c r="E22" s="172"/>
      <c r="F22" s="172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6"/>
  <dimension ref="A1:I43"/>
  <sheetViews>
    <sheetView workbookViewId="0" topLeftCell="A1">
      <selection activeCell="J11" sqref="J11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38.710937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/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/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"Baltikums Asset Management"</v>
      </c>
      <c r="C4" s="64"/>
      <c r="D4" s="64"/>
      <c r="E4" s="64"/>
      <c r="F4" s="64"/>
      <c r="G4" s="17"/>
    </row>
    <row r="5" spans="1:9" ht="23.25" customHeight="1">
      <c r="A5" s="10" t="str">
        <f>CONCATENATE(Nosaukumi!A4,": ",Nosaukumi!B4)</f>
        <v>Reģistrācijas numurs : 000340801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18.75">
      <c r="A6" s="17"/>
      <c r="B6" s="49"/>
      <c r="C6" s="49"/>
      <c r="D6" s="49"/>
      <c r="E6" s="49"/>
      <c r="F6" s="49"/>
      <c r="G6" s="17"/>
      <c r="I6" s="19"/>
    </row>
    <row r="7" spans="1:9" ht="12.75">
      <c r="A7" s="17"/>
      <c r="B7" s="17"/>
      <c r="C7" s="17"/>
      <c r="D7" s="17"/>
      <c r="E7" s="17"/>
      <c r="F7" s="17"/>
      <c r="G7" s="17"/>
      <c r="I7" s="19"/>
    </row>
    <row r="8" spans="1:9" ht="30.75" customHeight="1">
      <c r="A8" s="22" t="s">
        <v>204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31.03.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592" t="s">
        <v>11</v>
      </c>
      <c r="C11" s="599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594" t="s">
        <v>13</v>
      </c>
      <c r="C12" s="600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16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14.25" customHeight="1">
      <c r="B15" s="200">
        <v>11110</v>
      </c>
      <c r="C15" s="207" t="s">
        <v>150</v>
      </c>
      <c r="D15" s="217">
        <v>11110</v>
      </c>
      <c r="E15" s="326">
        <f>'[1]Portfelis(001-1)'!E25+'Portfelis(002-1)'!E25+'Portfelis(003-1)'!E20+'Portfelis(004-1)'!E20+'Portfelis(005-1)'!E20</f>
        <v>513</v>
      </c>
      <c r="F15" s="326">
        <f>'[1]Portfelis(001-1)'!F25+'Portfelis(002-1)'!F25+'Portfelis(003-1)'!F20+'Portfelis(004-1)'!F20+'Portfelis(005-1)'!F20</f>
        <v>53519.56427488478</v>
      </c>
      <c r="G15" s="326">
        <f>'[1]Portfelis(001-1)'!G25+'Portfelis(002-1)'!G25+'Portfelis(003-1)'!G20+'Portfelis(004-1)'!G20+'Portfelis(005-1)'!G20</f>
        <v>53476.24</v>
      </c>
      <c r="H15" s="327">
        <f>IF(G15=0,0,G15/'Aktivi_Saistibas(Kopa)'!$F$19*100)</f>
        <v>49.35896217054406</v>
      </c>
      <c r="I15" s="53"/>
    </row>
    <row r="16" spans="2:9" ht="15.75" customHeight="1">
      <c r="B16" s="200">
        <v>11120</v>
      </c>
      <c r="C16" s="221" t="s">
        <v>155</v>
      </c>
      <c r="D16" s="217">
        <v>11120</v>
      </c>
      <c r="E16" s="326">
        <f>'[1]Portfelis(001-1)'!E29+'Portfelis(002-1)'!E29+'Portfelis(003-1)'!E25+'Portfelis(004-1)'!E25+'Portfelis(005-1)'!E25</f>
        <v>47</v>
      </c>
      <c r="F16" s="326">
        <f>'[1]Portfelis(001-1)'!F29+'Portfelis(002-1)'!F29+'Portfelis(003-1)'!F25+'Portfelis(004-1)'!F25+'Portfelis(005-1)'!F25</f>
        <v>10102.1</v>
      </c>
      <c r="G16" s="326">
        <f>'[1]Portfelis(001-1)'!G29+'Portfelis(002-1)'!G29+'Portfelis(003-1)'!G25+'Portfelis(004-1)'!G25+'Portfelis(005-1)'!G25</f>
        <v>9981.789999999999</v>
      </c>
      <c r="H16" s="328">
        <f>IF(G16=0,0,G16/'Aktivi_Saistibas(Kopa)'!$F$19*100)</f>
        <v>9.213265461526746</v>
      </c>
      <c r="I16" s="31"/>
    </row>
    <row r="17" spans="2:9" ht="15">
      <c r="B17" s="200">
        <v>11130</v>
      </c>
      <c r="C17" s="221" t="s">
        <v>158</v>
      </c>
      <c r="D17" s="217">
        <v>11130</v>
      </c>
      <c r="E17" s="326">
        <f>'[1]Portfelis(001-1)'!E33+'Portfelis(002-1)'!E34+'Portfelis(003-1)'!E30+'Portfelis(004-1)'!E30+'Portfelis(005-1)'!E30</f>
        <v>0</v>
      </c>
      <c r="F17" s="326">
        <f>'[1]Portfelis(001-1)'!F33+'Portfelis(002-1)'!F34+'Portfelis(003-1)'!F30+'Portfelis(004-1)'!F30+'Portfelis(005-1)'!F30</f>
        <v>0</v>
      </c>
      <c r="G17" s="326">
        <f>'[1]Portfelis(001-1)'!G33+'Portfelis(002-1)'!G34+'Portfelis(003-1)'!G30+'Portfelis(004-1)'!G30+'Portfelis(005-1)'!G30</f>
        <v>0</v>
      </c>
      <c r="H17" s="328">
        <f>IF(G17=0,0,G17/'Aktivi_Saistibas(Kopa)'!$F$19*100)</f>
        <v>0</v>
      </c>
      <c r="I17" s="53"/>
    </row>
    <row r="18" spans="2:9" ht="15">
      <c r="B18" s="166"/>
      <c r="C18" s="161" t="s">
        <v>161</v>
      </c>
      <c r="D18" s="76">
        <v>11100</v>
      </c>
      <c r="E18" s="329">
        <f>SUM(E15:E17)</f>
        <v>560</v>
      </c>
      <c r="F18" s="329">
        <f>SUM(F15:F17)</f>
        <v>63621.66427488478</v>
      </c>
      <c r="G18" s="329">
        <f>SUM(G15:G17)</f>
        <v>63458.03</v>
      </c>
      <c r="H18" s="330">
        <f>IF(G18=0,0,G18/'Aktivi_Saistibas(Kopa)'!$F$19*100)</f>
        <v>58.57222763207082</v>
      </c>
      <c r="I18" s="53"/>
    </row>
    <row r="19" spans="2:9" ht="25.5">
      <c r="B19" s="230">
        <v>11200</v>
      </c>
      <c r="C19" s="231" t="s">
        <v>162</v>
      </c>
      <c r="D19" s="238"/>
      <c r="E19" s="226"/>
      <c r="F19" s="226"/>
      <c r="G19" s="226"/>
      <c r="H19" s="232"/>
      <c r="I19" s="53"/>
    </row>
    <row r="20" spans="2:9" ht="14.25" customHeight="1">
      <c r="B20" s="200">
        <v>11210</v>
      </c>
      <c r="C20" s="207" t="s">
        <v>163</v>
      </c>
      <c r="D20" s="217">
        <v>11210</v>
      </c>
      <c r="E20" s="326">
        <f>'[1]Portfelis(001-1)'!E39+'Portfelis(002-1)'!E40+'Portfelis(003-1)'!E37+'Portfelis(004-1)'!E37+'Portfelis(005-1)'!E37</f>
        <v>0</v>
      </c>
      <c r="F20" s="326">
        <f>'[1]Portfelis(001-1)'!F39+'Portfelis(002-1)'!F40+'Portfelis(003-1)'!F37+'Portfelis(004-1)'!F37+'Portfelis(005-1)'!F37</f>
        <v>0</v>
      </c>
      <c r="G20" s="326">
        <f>'[1]Portfelis(001-1)'!G39+'Portfelis(002-1)'!G40+'Portfelis(003-1)'!G37+'Portfelis(004-1)'!G37+'Portfelis(005-1)'!G37</f>
        <v>0</v>
      </c>
      <c r="H20" s="328">
        <f>IF(G20=0,0,G20/'Aktivi_Saistibas(Kopa)'!$F$19*100)</f>
        <v>0</v>
      </c>
      <c r="I20" s="53"/>
    </row>
    <row r="21" spans="2:9" ht="12.75" customHeight="1">
      <c r="B21" s="200">
        <v>11220</v>
      </c>
      <c r="C21" s="207" t="s">
        <v>164</v>
      </c>
      <c r="D21" s="217">
        <v>11220</v>
      </c>
      <c r="E21" s="326">
        <f>'[1]Portfelis(001-1)'!E43+'Portfelis(002-1)'!E44+'Portfelis(003-1)'!E42+'Portfelis(004-1)'!E42+'Portfelis(005-1)'!E42</f>
        <v>3000</v>
      </c>
      <c r="F21" s="326">
        <f>'[1]Portfelis(001-1)'!F43+'Portfelis(002-1)'!F44+'Portfelis(003-1)'!F42+'Portfelis(004-1)'!F42+'Portfelis(005-1)'!F42</f>
        <v>1115.55</v>
      </c>
      <c r="G21" s="326">
        <f>'[1]Portfelis(001-1)'!G43+'Portfelis(002-1)'!G44+'Portfelis(003-1)'!G42+'Portfelis(004-1)'!G42+'Portfelis(005-1)'!G42</f>
        <v>1110</v>
      </c>
      <c r="H21" s="328">
        <f>IF(G21=0,0,G21/'Aktivi_Saistibas(Kopa)'!$F$19*100)</f>
        <v>1.0245381502009847</v>
      </c>
      <c r="I21" s="53"/>
    </row>
    <row r="22" spans="2:9" ht="13.5" customHeight="1">
      <c r="B22" s="166"/>
      <c r="C22" s="190" t="s">
        <v>165</v>
      </c>
      <c r="D22" s="76">
        <v>11200</v>
      </c>
      <c r="E22" s="329">
        <f>SUM(E20:E21)</f>
        <v>3000</v>
      </c>
      <c r="F22" s="329">
        <f>SUM(F20:F21)</f>
        <v>1115.55</v>
      </c>
      <c r="G22" s="329">
        <f>SUM(G20:G21)</f>
        <v>1110</v>
      </c>
      <c r="H22" s="330">
        <f>IF(G22=0,0,G22/'Aktivi_Saistibas(Kopa)'!$F$19*100)</f>
        <v>1.0245381502009847</v>
      </c>
      <c r="I22" s="53"/>
    </row>
    <row r="23" spans="2:9" ht="12.75" customHeight="1">
      <c r="B23" s="200">
        <v>11300</v>
      </c>
      <c r="C23" s="201" t="s">
        <v>168</v>
      </c>
      <c r="D23" s="76">
        <v>11300</v>
      </c>
      <c r="E23" s="329">
        <f>'[1]Portfelis(001-1)'!E52+'Portfelis(002-1)'!E51+'Portfelis(003-1)'!E50+'Portfelis(004-1)'!E50+'Portfelis(005-1)'!E50</f>
        <v>0</v>
      </c>
      <c r="F23" s="329">
        <f>'[1]Portfelis(001-1)'!F52+'Portfelis(002-1)'!F51+'Portfelis(003-1)'!F50+'Portfelis(004-1)'!F50+'Portfelis(005-1)'!F50</f>
        <v>0</v>
      </c>
      <c r="G23" s="329">
        <f>'[1]Portfelis(001-1)'!G52+'Portfelis(002-1)'!G51+'Portfelis(003-1)'!G50+'Portfelis(004-1)'!G50+'Portfelis(005-1)'!G50</f>
        <v>0</v>
      </c>
      <c r="H23" s="330">
        <f>IF(G23=0,0,G23/'Aktivi_Saistibas(Kopa)'!$F$19*100)</f>
        <v>0</v>
      </c>
      <c r="I23" s="53"/>
    </row>
    <row r="24" spans="2:9" ht="15">
      <c r="B24" s="230">
        <v>11400</v>
      </c>
      <c r="C24" s="231" t="s">
        <v>81</v>
      </c>
      <c r="D24" s="76">
        <v>11400</v>
      </c>
      <c r="E24" s="329">
        <f>'[1]Portfelis(001-1)'!E56+'Portfelis(002-1)'!E55+'Portfelis(003-1)'!E55+'Portfelis(004-1)'!E55+'Portfelis(005-1)'!E55</f>
        <v>0</v>
      </c>
      <c r="F24" s="329">
        <f>'[1]Portfelis(001-1)'!F56+'Portfelis(002-1)'!F55+'Portfelis(003-1)'!F55+'Portfelis(004-1)'!F55+'Portfelis(005-1)'!F55</f>
        <v>0</v>
      </c>
      <c r="G24" s="329">
        <f>'[1]Portfelis(001-1)'!G56+'Portfelis(002-1)'!G55+'Portfelis(003-1)'!G55+'Portfelis(004-1)'!G55+'Portfelis(005-1)'!G55</f>
        <v>0</v>
      </c>
      <c r="H24" s="330">
        <f>IF(G24=0,0,G24/'Aktivi_Saistibas(Kopa)'!$F$19*100)</f>
        <v>0</v>
      </c>
      <c r="I24" s="53"/>
    </row>
    <row r="25" spans="2:9" ht="26.25" customHeight="1">
      <c r="B25" s="225"/>
      <c r="C25" s="249" t="s">
        <v>174</v>
      </c>
      <c r="D25" s="78">
        <v>11000</v>
      </c>
      <c r="E25" s="331">
        <f>E18+E22+E23+E24</f>
        <v>3560</v>
      </c>
      <c r="F25" s="331">
        <f>F18+F22+F23+F24</f>
        <v>64737.214274884784</v>
      </c>
      <c r="G25" s="331">
        <f>G18+G22+G23+G24</f>
        <v>64568.03</v>
      </c>
      <c r="H25" s="332">
        <f>IF(G25=0,0,G25/'Aktivi_Saistibas(Kopa)'!$F$19*100)</f>
        <v>59.5967657822718</v>
      </c>
      <c r="I25" s="53"/>
    </row>
    <row r="26" spans="2:9" ht="15">
      <c r="B26" s="230">
        <v>12000</v>
      </c>
      <c r="C26" s="248" t="s">
        <v>173</v>
      </c>
      <c r="D26" s="238"/>
      <c r="E26" s="226"/>
      <c r="F26" s="226"/>
      <c r="G26" s="226"/>
      <c r="H26" s="232"/>
      <c r="I26" s="53"/>
    </row>
    <row r="27" spans="2:9" ht="25.5">
      <c r="B27" s="200">
        <v>12100</v>
      </c>
      <c r="C27" s="201" t="s">
        <v>149</v>
      </c>
      <c r="D27" s="208"/>
      <c r="E27" s="210"/>
      <c r="F27" s="210"/>
      <c r="G27" s="210"/>
      <c r="H27" s="224"/>
      <c r="I27" s="53"/>
    </row>
    <row r="28" spans="2:9" ht="15.75" customHeight="1">
      <c r="B28" s="200">
        <v>12110</v>
      </c>
      <c r="C28" s="207" t="s">
        <v>155</v>
      </c>
      <c r="D28" s="217">
        <v>12110</v>
      </c>
      <c r="E28" s="326">
        <f>'[1]Portfelis(001-1)'!E63+'Portfelis(002-1)'!E62+'Portfelis(003-1)'!E63+'Portfelis(004-1)'!E63+'Portfelis(005-1)'!E63</f>
        <v>0</v>
      </c>
      <c r="F28" s="326">
        <f>'[1]Portfelis(001-1)'!F63+'Portfelis(002-1)'!F62+'Portfelis(003-1)'!F63+'Portfelis(004-1)'!F63+'Portfelis(005-1)'!F63</f>
        <v>0</v>
      </c>
      <c r="G28" s="326">
        <f>'[1]Portfelis(001-1)'!G63+'Portfelis(002-1)'!G62+'Portfelis(003-1)'!G63+'Portfelis(004-1)'!G63+'Portfelis(005-1)'!G63</f>
        <v>0</v>
      </c>
      <c r="H28" s="328">
        <f>IF(G28=0,0,G28/'Aktivi_Saistibas(Kopa)'!$F$19*100)</f>
        <v>0</v>
      </c>
      <c r="I28" s="53"/>
    </row>
    <row r="29" spans="2:9" ht="12.75" customHeight="1">
      <c r="B29" s="200">
        <v>12120</v>
      </c>
      <c r="C29" s="207" t="s">
        <v>184</v>
      </c>
      <c r="D29" s="250">
        <v>12120</v>
      </c>
      <c r="E29" s="326">
        <f>'[1]Portfelis(001-1)'!E67+'Portfelis(002-1)'!E66+'Portfelis(003-1)'!E68+'Portfelis(004-1)'!E68+'Portfelis(005-1)'!E68</f>
        <v>0</v>
      </c>
      <c r="F29" s="326">
        <f>'[1]Portfelis(001-1)'!F67+'Portfelis(002-1)'!F66+'Portfelis(003-1)'!F68+'Portfelis(004-1)'!F68+'Portfelis(005-1)'!F68</f>
        <v>0</v>
      </c>
      <c r="G29" s="326">
        <f>'[1]Portfelis(001-1)'!G67+'Portfelis(002-1)'!G66+'Portfelis(003-1)'!G68+'Portfelis(004-1)'!G68+'Portfelis(005-1)'!G68</f>
        <v>0</v>
      </c>
      <c r="H29" s="328">
        <f>IF(G29=0,0,G29/'Aktivi_Saistibas(Kopa)'!$F$19*100)</f>
        <v>0</v>
      </c>
      <c r="I29" s="53"/>
    </row>
    <row r="30" spans="2:9" ht="15">
      <c r="B30" s="166"/>
      <c r="C30" s="190" t="s">
        <v>175</v>
      </c>
      <c r="D30" s="76">
        <v>12100</v>
      </c>
      <c r="E30" s="329">
        <f>SUM(E28:E29)</f>
        <v>0</v>
      </c>
      <c r="F30" s="329">
        <f>SUM(F28:F29)</f>
        <v>0</v>
      </c>
      <c r="G30" s="329">
        <f>SUM(G28:G29)</f>
        <v>0</v>
      </c>
      <c r="H30" s="330">
        <f>IF(G30=0,0,G30/'Aktivi_Saistibas(Kopa)'!$F$19*100)</f>
        <v>0</v>
      </c>
      <c r="I30" s="53"/>
    </row>
    <row r="31" spans="2:9" ht="25.5">
      <c r="B31" s="230">
        <v>12200</v>
      </c>
      <c r="C31" s="231" t="s">
        <v>162</v>
      </c>
      <c r="D31" s="238"/>
      <c r="E31" s="226"/>
      <c r="F31" s="226"/>
      <c r="G31" s="226"/>
      <c r="H31" s="232"/>
      <c r="I31" s="53"/>
    </row>
    <row r="32" spans="2:9" ht="15" customHeight="1">
      <c r="B32" s="200">
        <v>12210</v>
      </c>
      <c r="C32" s="207" t="s">
        <v>163</v>
      </c>
      <c r="D32" s="217">
        <v>12210</v>
      </c>
      <c r="E32" s="326">
        <f>'[1]Portfelis(001-1)'!E73+'Portfelis(002-1)'!E72+'Portfelis(003-1)'!E75+'Portfelis(004-1)'!E75+'Portfelis(005-1)'!E75</f>
        <v>0</v>
      </c>
      <c r="F32" s="326">
        <f>'[1]Portfelis(001-1)'!F73+'Portfelis(002-1)'!F72+'Portfelis(003-1)'!F75+'Portfelis(004-1)'!F75+'Portfelis(005-1)'!F75</f>
        <v>0</v>
      </c>
      <c r="G32" s="326">
        <f>'[1]Portfelis(001-1)'!G73+'Portfelis(002-1)'!G72+'Portfelis(003-1)'!G75+'Portfelis(004-1)'!G75+'Portfelis(005-1)'!G75</f>
        <v>0</v>
      </c>
      <c r="H32" s="328">
        <f>IF(G32=0,0,G32/'Aktivi_Saistibas(Kopa)'!$F$19*100)</f>
        <v>0</v>
      </c>
      <c r="I32" s="53"/>
    </row>
    <row r="33" spans="2:9" ht="12.75" customHeight="1">
      <c r="B33" s="200">
        <v>12220</v>
      </c>
      <c r="C33" s="207" t="s">
        <v>164</v>
      </c>
      <c r="D33" s="217">
        <v>12220</v>
      </c>
      <c r="E33" s="326">
        <f>'[1]Portfelis(001-1)'!E77+'Portfelis(002-1)'!E76+'Portfelis(003-1)'!E80+'Portfelis(004-1)'!E80+'Portfelis(005-1)'!E80</f>
        <v>0</v>
      </c>
      <c r="F33" s="326">
        <f>'[1]Portfelis(001-1)'!F77+'Portfelis(002-1)'!F76+'Portfelis(003-1)'!F80+'Portfelis(004-1)'!F80+'Portfelis(005-1)'!F80</f>
        <v>0</v>
      </c>
      <c r="G33" s="326">
        <f>'[1]Portfelis(001-1)'!G77+'Portfelis(002-1)'!G76+'Portfelis(003-1)'!G80+'Portfelis(004-1)'!G80+'Portfelis(005-1)'!G80</f>
        <v>0</v>
      </c>
      <c r="H33" s="328">
        <f>IF(G33=0,0,G33/'Aktivi_Saistibas(Kopa)'!$F$19*100)</f>
        <v>0</v>
      </c>
      <c r="I33" s="53"/>
    </row>
    <row r="34" spans="2:9" ht="15">
      <c r="B34" s="166"/>
      <c r="C34" s="190" t="s">
        <v>176</v>
      </c>
      <c r="D34" s="76">
        <v>12200</v>
      </c>
      <c r="E34" s="329">
        <f>SUM(E32:E33)</f>
        <v>0</v>
      </c>
      <c r="F34" s="329">
        <f>SUM(F32:F33)</f>
        <v>0</v>
      </c>
      <c r="G34" s="329">
        <f>SUM(G32:G33)</f>
        <v>0</v>
      </c>
      <c r="H34" s="330">
        <f>IF(G34=0,0,G34/'Aktivi_Saistibas(Kopa)'!$F$19*100)</f>
        <v>0</v>
      </c>
      <c r="I34" s="53"/>
    </row>
    <row r="35" spans="2:9" ht="12.75" customHeight="1">
      <c r="B35" s="333">
        <v>12300</v>
      </c>
      <c r="C35" s="334" t="s">
        <v>168</v>
      </c>
      <c r="D35" s="76">
        <v>12300</v>
      </c>
      <c r="E35" s="329">
        <f>'[1]Portfelis(001-1)'!E82+'Portfelis(002-1)'!E81+'Portfelis(003-1)'!E86+'Portfelis(004-1)'!E86+'Portfelis(005-1)'!E86</f>
        <v>0</v>
      </c>
      <c r="F35" s="329">
        <f>'[1]Portfelis(001-1)'!F82+'Portfelis(002-1)'!F81+'Portfelis(003-1)'!F86+'Portfelis(004-1)'!F86+'Portfelis(005-1)'!F86</f>
        <v>0</v>
      </c>
      <c r="G35" s="329">
        <f>'[1]Portfelis(001-1)'!G82+'Portfelis(002-1)'!G81+'Portfelis(003-1)'!G86+'Portfelis(004-1)'!G86+'Portfelis(005-1)'!G86</f>
        <v>0</v>
      </c>
      <c r="H35" s="330">
        <f>IF(G35=0,0,G35/'Aktivi_Saistibas(Kopa)'!$F$19*100)</f>
        <v>0</v>
      </c>
      <c r="I35" s="53"/>
    </row>
    <row r="36" spans="2:9" ht="15">
      <c r="B36" s="333">
        <v>12400</v>
      </c>
      <c r="C36" s="334" t="s">
        <v>81</v>
      </c>
      <c r="D36" s="76">
        <v>12400</v>
      </c>
      <c r="E36" s="329">
        <f>'[1]Portfelis(001-1)'!E86+'Portfelis(002-1)'!E85+'Portfelis(003-1)'!E91+'Portfelis(004-1)'!E91+'Portfelis(005-1)'!E91</f>
        <v>0</v>
      </c>
      <c r="F36" s="329">
        <f>'[1]Portfelis(001-1)'!F86+'Portfelis(002-1)'!F85+'Portfelis(003-1)'!F91+'Portfelis(004-1)'!F91+'Portfelis(005-1)'!F91</f>
        <v>0</v>
      </c>
      <c r="G36" s="329">
        <f>'[1]Portfelis(001-1)'!G86+'Portfelis(002-1)'!G85+'Portfelis(003-1)'!G91+'Portfelis(004-1)'!G91+'Portfelis(005-1)'!G91</f>
        <v>0</v>
      </c>
      <c r="H36" s="330">
        <f>IF(G36=0,0,G36/'Aktivi_Saistibas(Kopa)'!$F$19*100)</f>
        <v>0</v>
      </c>
      <c r="I36" s="53"/>
    </row>
    <row r="37" spans="2:9" ht="24" customHeight="1">
      <c r="B37" s="324"/>
      <c r="C37" s="325" t="s">
        <v>177</v>
      </c>
      <c r="D37" s="80">
        <v>12000</v>
      </c>
      <c r="E37" s="335">
        <f>E30+E34+E35+E36</f>
        <v>0</v>
      </c>
      <c r="F37" s="335">
        <f>F30+F34+F35+F36</f>
        <v>0</v>
      </c>
      <c r="G37" s="335">
        <f>G30+G34+G35+G36</f>
        <v>0</v>
      </c>
      <c r="H37" s="336">
        <f>IF(G37=0,0,G37/'Aktivi_Saistibas(Kopa)'!$F$19*100)</f>
        <v>0</v>
      </c>
      <c r="I37" s="53"/>
    </row>
    <row r="38" spans="2:9" ht="15">
      <c r="B38" s="230">
        <v>13000</v>
      </c>
      <c r="C38" s="231" t="s">
        <v>178</v>
      </c>
      <c r="D38" s="80">
        <v>13000</v>
      </c>
      <c r="E38" s="335">
        <f>'[1]Portfelis(001-1)'!E92+'Portfelis(002-1)'!E91+'Portfelis(003-1)'!E99+'Portfelis(004-1)'!E99+'Portfelis(005-1)'!E99</f>
        <v>0</v>
      </c>
      <c r="F38" s="335">
        <f>'[1]Portfelis(001-1)'!F92+'Portfelis(002-1)'!F91+'Portfelis(003-1)'!F99+'Portfelis(004-1)'!F99+'Portfelis(005-1)'!F99</f>
        <v>0</v>
      </c>
      <c r="G38" s="335">
        <f>'[1]Portfelis(001-1)'!G92+'Portfelis(002-1)'!G91+'Portfelis(003-1)'!G99+'Portfelis(004-1)'!G99+'Portfelis(005-1)'!G99</f>
        <v>9730</v>
      </c>
      <c r="H38" s="336">
        <f>IF(G38=0,0,G38/'Aktivi_Saistibas(Kopa)'!$F$19*100)</f>
        <v>8.980861442752778</v>
      </c>
      <c r="I38" s="53"/>
    </row>
    <row r="39" spans="2:9" ht="26.25" thickBot="1">
      <c r="B39" s="184"/>
      <c r="C39" s="256" t="s">
        <v>181</v>
      </c>
      <c r="D39" s="79">
        <v>10000</v>
      </c>
      <c r="E39" s="337">
        <f>E25+E37+E38</f>
        <v>3560</v>
      </c>
      <c r="F39" s="337">
        <f>F25+F37+F38</f>
        <v>64737.214274884784</v>
      </c>
      <c r="G39" s="337">
        <f>G25+G37+G38</f>
        <v>74298.03</v>
      </c>
      <c r="H39" s="338">
        <f>IF(G39=0,0,G39/'Aktivi_Saistibas(Kopa)'!$F$19*100)</f>
        <v>68.57762722502457</v>
      </c>
      <c r="I39" s="53"/>
    </row>
    <row r="40" s="8" customFormat="1" ht="15">
      <c r="I40" s="53"/>
    </row>
    <row r="41" ht="15">
      <c r="I41" s="53"/>
    </row>
    <row r="42" ht="15">
      <c r="I42" s="53"/>
    </row>
    <row r="43" ht="12.75">
      <c r="I43" s="8"/>
    </row>
  </sheetData>
  <sheetProtection password="C0DD" sheet="1" objects="1" scenarios="1"/>
  <mergeCells count="2">
    <mergeCell ref="B11:C11"/>
    <mergeCell ref="B12:C12"/>
  </mergeCells>
  <dataValidations count="1">
    <dataValidation type="decimal" allowBlank="1" showErrorMessage="1" errorTitle="Oops!" error="Šeit jāievada skatlis" sqref="I13:I42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I5" sqref="I5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45.00390625" style="0" customWidth="1"/>
    <col min="4" max="4" width="8.7109375" style="0" customWidth="1"/>
    <col min="5" max="8" width="12.7109375" style="0" customWidth="1"/>
  </cols>
  <sheetData>
    <row r="1" spans="1:8" ht="16.5" thickBot="1">
      <c r="A1" s="8"/>
      <c r="B1" s="189" t="s">
        <v>182</v>
      </c>
      <c r="C1" s="212"/>
      <c r="D1" s="227"/>
      <c r="E1" s="209"/>
      <c r="F1" s="209"/>
      <c r="G1" s="209"/>
      <c r="H1" s="257"/>
    </row>
    <row r="2" spans="1:8" ht="90" thickBot="1">
      <c r="A2" s="1"/>
      <c r="B2" s="592" t="s">
        <v>11</v>
      </c>
      <c r="C2" s="599"/>
      <c r="D2" s="65" t="s">
        <v>12</v>
      </c>
      <c r="E2" s="65" t="s">
        <v>143</v>
      </c>
      <c r="F2" s="186" t="s">
        <v>144</v>
      </c>
      <c r="G2" s="65" t="s">
        <v>146</v>
      </c>
      <c r="H2" s="182" t="s">
        <v>145</v>
      </c>
    </row>
    <row r="3" spans="1:8" ht="13.5" thickBot="1">
      <c r="A3" s="1"/>
      <c r="B3" s="594" t="s">
        <v>13</v>
      </c>
      <c r="C3" s="600"/>
      <c r="D3" s="67" t="s">
        <v>64</v>
      </c>
      <c r="E3" s="240" t="s">
        <v>66</v>
      </c>
      <c r="F3" s="67" t="s">
        <v>166</v>
      </c>
      <c r="G3" s="67" t="s">
        <v>167</v>
      </c>
      <c r="H3" s="187" t="s">
        <v>183</v>
      </c>
    </row>
    <row r="4" spans="1:8" ht="15" customHeight="1">
      <c r="A4" s="1"/>
      <c r="B4" s="193">
        <v>21000</v>
      </c>
      <c r="C4" s="194" t="s">
        <v>185</v>
      </c>
      <c r="D4" s="195"/>
      <c r="E4" s="242"/>
      <c r="F4" s="242"/>
      <c r="G4" s="242"/>
      <c r="H4" s="245"/>
    </row>
    <row r="5" spans="1:8" ht="27" customHeight="1">
      <c r="A5" s="1"/>
      <c r="B5" s="200">
        <v>21100</v>
      </c>
      <c r="C5" s="201" t="s">
        <v>149</v>
      </c>
      <c r="D5" s="202"/>
      <c r="E5" s="210"/>
      <c r="F5" s="210"/>
      <c r="G5" s="210"/>
      <c r="H5" s="224"/>
    </row>
    <row r="6" spans="1:8" ht="15.75" customHeight="1">
      <c r="A6" s="1"/>
      <c r="B6" s="200">
        <v>21110</v>
      </c>
      <c r="C6" s="207" t="s">
        <v>150</v>
      </c>
      <c r="D6" s="217">
        <v>21110</v>
      </c>
      <c r="E6" s="326">
        <f>'[1]Portfelis(001-2)'!F11+'Portfelis(002-2)'!F11+'Portfelis(003-2)'!F11+'Portfelis(004-2)'!F11+'Portfelis(005-2)'!F11</f>
        <v>0</v>
      </c>
      <c r="F6" s="326">
        <f>'[1]Portfelis(001-2)'!G11+'Portfelis(002-2)'!G11+'Portfelis(003-2)'!G11+'Portfelis(004-2)'!G11+'Portfelis(005-2)'!G11</f>
        <v>0</v>
      </c>
      <c r="G6" s="326">
        <f>'[1]Portfelis(001-2)'!H11+'Portfelis(002-2)'!H11+'Portfelis(003-2)'!H11+'Portfelis(004-2)'!H11+'Portfelis(005-2)'!H11</f>
        <v>0</v>
      </c>
      <c r="H6" s="328">
        <f>IF(G6=0,0,G6/'Aktivi_Saistibas(Kopa)'!$F$19*100)</f>
        <v>0</v>
      </c>
    </row>
    <row r="7" spans="1:8" ht="15" customHeight="1">
      <c r="A7" s="1"/>
      <c r="B7" s="200">
        <v>21120</v>
      </c>
      <c r="C7" s="221" t="s">
        <v>155</v>
      </c>
      <c r="D7" s="217">
        <v>21120</v>
      </c>
      <c r="E7" s="326">
        <f>'[1]Portfelis(001-2)'!F16+'Portfelis(002-2)'!F16+'Portfelis(003-2)'!F16+'Portfelis(004-2)'!F16+'Portfelis(005-2)'!F16</f>
        <v>0</v>
      </c>
      <c r="F7" s="326">
        <f>'[1]Portfelis(001-2)'!G16+'Portfelis(002-2)'!G16+'Portfelis(003-2)'!G16+'Portfelis(004-2)'!G16+'Portfelis(005-2)'!G16</f>
        <v>0</v>
      </c>
      <c r="G7" s="326">
        <f>'[1]Portfelis(001-2)'!H16+'Portfelis(002-2)'!H16+'Portfelis(003-2)'!H16+'Portfelis(004-2)'!H16+'Portfelis(005-2)'!H16</f>
        <v>0</v>
      </c>
      <c r="H7" s="328">
        <f>IF(G7=0,0,G7/'Aktivi_Saistibas(Kopa)'!$F$19*100)</f>
        <v>0</v>
      </c>
    </row>
    <row r="8" spans="1:8" ht="14.25" customHeight="1">
      <c r="A8" s="1"/>
      <c r="B8" s="200">
        <v>21130</v>
      </c>
      <c r="C8" s="221" t="s">
        <v>158</v>
      </c>
      <c r="D8" s="217">
        <v>21130</v>
      </c>
      <c r="E8" s="326">
        <f>'[1]Portfelis(001-2)'!F21+'Portfelis(002-2)'!F21+'Portfelis(003-2)'!F21+'Portfelis(004-2)'!F21+'Portfelis(005-2)'!F21</f>
        <v>0</v>
      </c>
      <c r="F8" s="326">
        <f>'[1]Portfelis(001-2)'!G21+'Portfelis(002-2)'!G21+'Portfelis(003-2)'!G21+'Portfelis(004-2)'!G21+'Portfelis(005-2)'!G21</f>
        <v>0</v>
      </c>
      <c r="G8" s="326">
        <f>'[1]Portfelis(001-2)'!H21+'Portfelis(002-2)'!H21+'Portfelis(003-2)'!H21+'Portfelis(004-2)'!H21+'Portfelis(005-2)'!H21</f>
        <v>0</v>
      </c>
      <c r="H8" s="328">
        <f>IF(G8=0,0,G8/'Aktivi_Saistibas(Kopa)'!$F$19*100)</f>
        <v>0</v>
      </c>
    </row>
    <row r="9" spans="1:8" ht="11.25" customHeight="1">
      <c r="A9" s="1"/>
      <c r="B9" s="166"/>
      <c r="C9" s="161" t="s">
        <v>187</v>
      </c>
      <c r="D9" s="76">
        <v>21000</v>
      </c>
      <c r="E9" s="329">
        <f>SUM(E6:E8)</f>
        <v>0</v>
      </c>
      <c r="F9" s="329">
        <f>SUM(F6:F8)</f>
        <v>0</v>
      </c>
      <c r="G9" s="329">
        <f>SUM(G6:G8)</f>
        <v>0</v>
      </c>
      <c r="H9" s="330">
        <f>IF(G9=0,0,G9/'Aktivi_Saistibas(Kopa)'!$F$19*100)</f>
        <v>0</v>
      </c>
    </row>
    <row r="10" spans="1:8" ht="15" customHeight="1">
      <c r="A10" s="1"/>
      <c r="B10" s="230">
        <v>21200</v>
      </c>
      <c r="C10" s="231" t="s">
        <v>162</v>
      </c>
      <c r="D10" s="238"/>
      <c r="E10" s="226"/>
      <c r="F10" s="226"/>
      <c r="G10" s="226"/>
      <c r="H10" s="232"/>
    </row>
    <row r="11" spans="1:8" ht="16.5" customHeight="1">
      <c r="A11" s="1"/>
      <c r="B11" s="200">
        <v>21210</v>
      </c>
      <c r="C11" s="207" t="s">
        <v>163</v>
      </c>
      <c r="D11" s="217">
        <v>21210</v>
      </c>
      <c r="E11" s="326">
        <f>'[1]Portfelis(001-2)'!F30+'Portfelis(002-2)'!F28+'Portfelis(003-2)'!F28+'Portfelis(004-2)'!F28+'Portfelis(005-2)'!F28</f>
        <v>3300</v>
      </c>
      <c r="F11" s="326">
        <f>'[1]Portfelis(001-2)'!G30+'Portfelis(002-2)'!G28+'Portfelis(003-2)'!G28+'Portfelis(004-2)'!G28+'Portfelis(005-2)'!G28</f>
        <v>3141.41965</v>
      </c>
      <c r="G11" s="326">
        <f>'[1]Portfelis(001-2)'!H30+'Portfelis(002-2)'!H28+'Portfelis(003-2)'!H28+'Portfelis(004-2)'!H28+'Portfelis(005-2)'!H28</f>
        <v>3050.26</v>
      </c>
      <c r="H11" s="328">
        <f>IF(G11=0,0,G11/'Aktivi_Saistibas(Kopa)'!$F$19*100)</f>
        <v>2.815412376605456</v>
      </c>
    </row>
    <row r="12" spans="1:8" ht="15.75" customHeight="1">
      <c r="A12" s="1"/>
      <c r="B12" s="200">
        <v>21220</v>
      </c>
      <c r="C12" s="207" t="s">
        <v>164</v>
      </c>
      <c r="D12" s="217">
        <v>21220</v>
      </c>
      <c r="E12" s="326">
        <f>'[1]Portfelis(001-2)'!F35+'Portfelis(002-2)'!F33+'Portfelis(003-2)'!F33+'Portfelis(004-2)'!F33+'Portfelis(005-2)'!F33</f>
        <v>0</v>
      </c>
      <c r="F12" s="326">
        <f>'[1]Portfelis(001-2)'!G35+'Portfelis(002-2)'!G33+'Portfelis(003-2)'!G33+'Portfelis(004-2)'!G33+'Portfelis(005-2)'!G33</f>
        <v>0</v>
      </c>
      <c r="G12" s="326">
        <f>'[1]Portfelis(001-2)'!H35+'Portfelis(002-2)'!H33+'Portfelis(003-2)'!H33+'Portfelis(004-2)'!H33+'Portfelis(005-2)'!H33</f>
        <v>0</v>
      </c>
      <c r="H12" s="328">
        <f>IF(G12=0,0,G12/'Aktivi_Saistibas(Kopa)'!$F$19*100)</f>
        <v>0</v>
      </c>
    </row>
    <row r="13" spans="1:8" ht="12.75">
      <c r="A13" s="1"/>
      <c r="B13" s="166"/>
      <c r="C13" s="190" t="s">
        <v>188</v>
      </c>
      <c r="D13" s="76">
        <v>21200</v>
      </c>
      <c r="E13" s="329">
        <f>SUM(E11:E12)</f>
        <v>3300</v>
      </c>
      <c r="F13" s="329">
        <f>SUM(F11:F12)</f>
        <v>3141.41965</v>
      </c>
      <c r="G13" s="329">
        <f>SUM(G11:G12)</f>
        <v>3050.26</v>
      </c>
      <c r="H13" s="330">
        <f>IF(G13=0,0,G13/'Aktivi_Saistibas(Kopa)'!$F$19*100)</f>
        <v>2.815412376605456</v>
      </c>
    </row>
    <row r="14" spans="1:8" ht="15.75" customHeight="1">
      <c r="A14" s="1"/>
      <c r="B14" s="200">
        <v>21300</v>
      </c>
      <c r="C14" s="201" t="s">
        <v>168</v>
      </c>
      <c r="D14" s="76">
        <v>21300</v>
      </c>
      <c r="E14" s="329">
        <f>'[1]Portfelis(001-2)'!F41+'Portfelis(002-2)'!F39+'Portfelis(003-2)'!F39+'Portfelis(004-2)'!F39+'Portfelis(005-2)'!F39</f>
        <v>0</v>
      </c>
      <c r="F14" s="329">
        <f>'[1]Portfelis(001-2)'!G41+'Portfelis(002-2)'!G39+'Portfelis(003-2)'!G39+'Portfelis(004-2)'!G39+'Portfelis(005-2)'!G39</f>
        <v>0</v>
      </c>
      <c r="G14" s="329">
        <f>'[1]Portfelis(001-2)'!H41+'Portfelis(002-2)'!H39+'Portfelis(003-2)'!H39+'Portfelis(004-2)'!H39+'Portfelis(005-2)'!H39</f>
        <v>0</v>
      </c>
      <c r="H14" s="330">
        <f>IF(G14=0,0,G14/'Aktivi_Saistibas(Kopa)'!$F$19*100)</f>
        <v>0</v>
      </c>
    </row>
    <row r="15" spans="1:8" ht="12.75">
      <c r="A15" s="1"/>
      <c r="B15" s="230">
        <v>21400</v>
      </c>
      <c r="C15" s="231" t="s">
        <v>81</v>
      </c>
      <c r="D15" s="76">
        <v>21400</v>
      </c>
      <c r="E15" s="329">
        <f>'[1]Portfelis(001-2)'!F46+'Portfelis(002-2)'!F44+'Portfelis(003-2)'!F44+'Portfelis(004-2)'!F44+'Portfelis(005-2)'!F44</f>
        <v>0</v>
      </c>
      <c r="F15" s="329">
        <f>'[1]Portfelis(001-2)'!G46+'Portfelis(002-2)'!G44+'Portfelis(003-2)'!G44+'Portfelis(004-2)'!G44+'Portfelis(005-2)'!G44</f>
        <v>0</v>
      </c>
      <c r="G15" s="329">
        <f>'[1]Portfelis(001-2)'!H46+'Portfelis(002-2)'!H44+'Portfelis(003-2)'!H44+'Portfelis(004-2)'!H44+'Portfelis(005-2)'!H44</f>
        <v>0</v>
      </c>
      <c r="H15" s="330">
        <f>IF(G15=0,0,G15/'Aktivi_Saistibas(Kopa)'!$F$19*100)</f>
        <v>0</v>
      </c>
    </row>
    <row r="16" spans="1:8" ht="24" customHeight="1">
      <c r="A16" s="1"/>
      <c r="B16" s="183"/>
      <c r="C16" s="249" t="s">
        <v>189</v>
      </c>
      <c r="D16" s="78">
        <v>21000</v>
      </c>
      <c r="E16" s="331">
        <f>E9+E13+E14+E15</f>
        <v>3300</v>
      </c>
      <c r="F16" s="331">
        <f>F9+F13+F14+F15</f>
        <v>3141.41965</v>
      </c>
      <c r="G16" s="331">
        <f>G9+G13+G14+G15</f>
        <v>3050.26</v>
      </c>
      <c r="H16" s="339">
        <f>IF(G16=0,0,G16/'Aktivi_Saistibas(Kopa)'!$F$19*100)</f>
        <v>2.815412376605456</v>
      </c>
    </row>
    <row r="17" spans="1:8" ht="24.75" customHeight="1">
      <c r="A17" s="1"/>
      <c r="B17" s="200">
        <v>22000</v>
      </c>
      <c r="C17" s="248" t="s">
        <v>190</v>
      </c>
      <c r="D17" s="341"/>
      <c r="E17" s="273"/>
      <c r="F17" s="273"/>
      <c r="G17" s="273"/>
      <c r="H17" s="282"/>
    </row>
    <row r="18" spans="1:8" ht="28.5" customHeight="1">
      <c r="A18" s="1"/>
      <c r="B18" s="200">
        <v>22100</v>
      </c>
      <c r="C18" s="201" t="s">
        <v>149</v>
      </c>
      <c r="D18" s="202"/>
      <c r="E18" s="273"/>
      <c r="F18" s="273"/>
      <c r="G18" s="273"/>
      <c r="H18" s="282"/>
    </row>
    <row r="19" spans="1:8" ht="14.25" customHeight="1">
      <c r="A19" s="1"/>
      <c r="B19" s="200">
        <v>22110</v>
      </c>
      <c r="C19" s="207" t="s">
        <v>150</v>
      </c>
      <c r="D19" s="217">
        <v>22110</v>
      </c>
      <c r="E19" s="326">
        <f>'[1]Portfelis(001-2)'!F57+'Portfelis(002-2)'!F55+'Portfelis(003-2)'!F55+'Portfelis(004-2)'!F55+'Portfelis(005-2)'!F55</f>
        <v>0</v>
      </c>
      <c r="F19" s="326">
        <f>'[1]Portfelis(001-2)'!G57+'Portfelis(002-2)'!G55+'Portfelis(003-2)'!G55+'Portfelis(004-2)'!G55+'Portfelis(005-2)'!G55</f>
        <v>0</v>
      </c>
      <c r="G19" s="326">
        <f>'[1]Portfelis(001-2)'!H57+'Portfelis(002-2)'!H55+'Portfelis(003-2)'!H55+'Portfelis(004-2)'!H55+'Portfelis(005-2)'!H55</f>
        <v>0</v>
      </c>
      <c r="H19" s="328">
        <f>IF(G19=0,0,G19/'Aktivi_Saistibas(Kopa)'!$F$19*100)</f>
        <v>0</v>
      </c>
    </row>
    <row r="20" spans="1:8" ht="14.25" customHeight="1">
      <c r="A20" s="1"/>
      <c r="B20" s="200">
        <v>22120</v>
      </c>
      <c r="C20" s="207" t="s">
        <v>155</v>
      </c>
      <c r="D20" s="217">
        <v>22120</v>
      </c>
      <c r="E20" s="326">
        <f>'[1]Portfelis(001-2)'!F62+'Portfelis(002-2)'!F60+'Portfelis(003-2)'!F60+'Portfelis(004-2)'!F60+'Portfelis(005-2)'!F60</f>
        <v>0</v>
      </c>
      <c r="F20" s="326">
        <f>'[1]Portfelis(001-2)'!G62+'Portfelis(002-2)'!G60+'Portfelis(003-2)'!G60+'Portfelis(004-2)'!G60+'Portfelis(005-2)'!G60</f>
        <v>0</v>
      </c>
      <c r="G20" s="326">
        <f>'[1]Portfelis(001-2)'!H62+'Portfelis(002-2)'!H60+'Portfelis(003-2)'!H60+'Portfelis(004-2)'!H60+'Portfelis(005-2)'!H60</f>
        <v>0</v>
      </c>
      <c r="H20" s="328">
        <f>IF(G20=0,0,G20/'Aktivi_Saistibas(Kopa)'!$F$19*100)</f>
        <v>0</v>
      </c>
    </row>
    <row r="21" spans="1:8" ht="16.5" customHeight="1">
      <c r="A21" s="1"/>
      <c r="B21" s="200">
        <v>22130</v>
      </c>
      <c r="C21" s="207" t="s">
        <v>158</v>
      </c>
      <c r="D21" s="217">
        <v>22130</v>
      </c>
      <c r="E21" s="326">
        <f>'[1]Portfelis(001-2)'!F67+'Portfelis(002-2)'!F65+'Portfelis(003-2)'!F65+'Portfelis(004-2)'!F65+'Portfelis(005-2)'!F65</f>
        <v>0</v>
      </c>
      <c r="F21" s="326">
        <f>'[1]Portfelis(001-2)'!G67+'Portfelis(002-2)'!G65+'Portfelis(003-2)'!G65+'Portfelis(004-2)'!G65+'Portfelis(005-2)'!G65</f>
        <v>0</v>
      </c>
      <c r="G21" s="326">
        <f>'[1]Portfelis(001-2)'!H67+'Portfelis(002-2)'!H65+'Portfelis(003-2)'!H65+'Portfelis(004-2)'!H65+'Portfelis(005-2)'!H65</f>
        <v>0</v>
      </c>
      <c r="H21" s="328">
        <f>IF(G21=0,0,G21/'Aktivi_Saistibas(Kopa)'!$F$19*100)</f>
        <v>0</v>
      </c>
    </row>
    <row r="22" spans="1:8" ht="12.75">
      <c r="A22" s="1"/>
      <c r="B22" s="166"/>
      <c r="C22" s="190" t="s">
        <v>191</v>
      </c>
      <c r="D22" s="76">
        <v>22100</v>
      </c>
      <c r="E22" s="329">
        <f>SUM(E19:E21)</f>
        <v>0</v>
      </c>
      <c r="F22" s="329">
        <f>SUM(F19:F21)</f>
        <v>0</v>
      </c>
      <c r="G22" s="329">
        <f>SUM(G19:G21)</f>
        <v>0</v>
      </c>
      <c r="H22" s="330">
        <f>IF(G22=0,0,G22/'Aktivi_Saistibas(Kopa)'!$F$19*100)</f>
        <v>0</v>
      </c>
    </row>
    <row r="23" spans="1:8" ht="15.75" customHeight="1">
      <c r="A23" s="1"/>
      <c r="B23" s="230">
        <v>22200</v>
      </c>
      <c r="C23" s="231" t="s">
        <v>162</v>
      </c>
      <c r="D23" s="238"/>
      <c r="E23" s="284"/>
      <c r="F23" s="284"/>
      <c r="G23" s="284"/>
      <c r="H23" s="285"/>
    </row>
    <row r="24" spans="1:8" ht="17.25" customHeight="1">
      <c r="A24" s="1"/>
      <c r="B24" s="200">
        <v>22210</v>
      </c>
      <c r="C24" s="207" t="s">
        <v>163</v>
      </c>
      <c r="D24" s="217">
        <v>22210</v>
      </c>
      <c r="E24" s="326">
        <f>'[1]Portfelis(001-2)'!F74+'Portfelis(002-2)'!F72+'Portfelis(003-2)'!F72+'Portfelis(004-2)'!F72+'Portfelis(005-2)'!F72</f>
        <v>0</v>
      </c>
      <c r="F24" s="326">
        <f>'[1]Portfelis(001-2)'!G74+'Portfelis(002-2)'!G72+'Portfelis(003-2)'!G72+'Portfelis(004-2)'!G72+'Portfelis(005-2)'!G72</f>
        <v>0</v>
      </c>
      <c r="G24" s="326">
        <f>'[1]Portfelis(001-2)'!H74+'Portfelis(002-2)'!H72+'Portfelis(003-2)'!H72+'Portfelis(004-2)'!H72+'Portfelis(005-2)'!H72</f>
        <v>0</v>
      </c>
      <c r="H24" s="328">
        <f>IF(G24=0,0,G24/'Aktivi_Saistibas(Kopa)'!$F$19*100)</f>
        <v>0</v>
      </c>
    </row>
    <row r="25" spans="1:8" ht="15.75" customHeight="1">
      <c r="A25" s="1"/>
      <c r="B25" s="200">
        <v>22220</v>
      </c>
      <c r="C25" s="207" t="s">
        <v>164</v>
      </c>
      <c r="D25" s="217">
        <v>22220</v>
      </c>
      <c r="E25" s="326">
        <f>'[1]Portfelis(001-2)'!F79+'Portfelis(002-2)'!F77+'Portfelis(003-2)'!F77+'Portfelis(004-2)'!F77+'Portfelis(005-2)'!F77</f>
        <v>0</v>
      </c>
      <c r="F25" s="326">
        <f>'[1]Portfelis(001-2)'!G79+'Portfelis(002-2)'!G77+'Portfelis(003-2)'!G77+'Portfelis(004-2)'!G77+'Portfelis(005-2)'!G77</f>
        <v>0</v>
      </c>
      <c r="G25" s="326">
        <f>'[1]Portfelis(001-2)'!H79+'Portfelis(002-2)'!H77+'Portfelis(003-2)'!H77+'Portfelis(004-2)'!H77+'Portfelis(005-2)'!H77</f>
        <v>0</v>
      </c>
      <c r="H25" s="328">
        <f>IF(G25=0,0,G25/'Aktivi_Saistibas(Kopa)'!$F$19*100)</f>
        <v>0</v>
      </c>
    </row>
    <row r="26" spans="1:8" ht="12.75">
      <c r="A26" s="1"/>
      <c r="B26" s="166"/>
      <c r="C26" s="190" t="s">
        <v>188</v>
      </c>
      <c r="D26" s="76">
        <v>22200</v>
      </c>
      <c r="E26" s="329">
        <f>SUM(E24:E25)</f>
        <v>0</v>
      </c>
      <c r="F26" s="329">
        <f>SUM(F24:F25)</f>
        <v>0</v>
      </c>
      <c r="G26" s="329">
        <f>SUM(G24:G25)</f>
        <v>0</v>
      </c>
      <c r="H26" s="330">
        <f>IF(G26=0,0,G26/'Aktivi_Saistibas(Kopa)'!$F$19*100)</f>
        <v>0</v>
      </c>
    </row>
    <row r="27" spans="1:8" ht="15" customHeight="1">
      <c r="A27" s="1"/>
      <c r="B27" s="200">
        <v>22300</v>
      </c>
      <c r="C27" s="201" t="s">
        <v>168</v>
      </c>
      <c r="D27" s="76">
        <v>22300</v>
      </c>
      <c r="E27" s="329">
        <f>'[1]Portfelis(001-2)'!F85+'Portfelis(002-2)'!F83+'Portfelis(003-2)'!F83+'Portfelis(004-2)'!F83+'Portfelis(005-2)'!F83</f>
        <v>0</v>
      </c>
      <c r="F27" s="329">
        <f>'[1]Portfelis(001-2)'!G85+'Portfelis(002-2)'!G83+'Portfelis(003-2)'!G83+'Portfelis(004-2)'!G83+'Portfelis(005-2)'!G83</f>
        <v>0</v>
      </c>
      <c r="G27" s="329">
        <f>'[1]Portfelis(001-2)'!H85+'Portfelis(002-2)'!H83+'Portfelis(003-2)'!H83+'Portfelis(004-2)'!H83+'Portfelis(005-2)'!H83</f>
        <v>0</v>
      </c>
      <c r="H27" s="330">
        <f>IF(G27=0,0,G27/'Aktivi_Saistibas(Kopa)'!$F$19*100)</f>
        <v>0</v>
      </c>
    </row>
    <row r="28" spans="1:8" ht="12.75">
      <c r="A28" s="1"/>
      <c r="B28" s="230">
        <v>22400</v>
      </c>
      <c r="C28" s="231" t="s">
        <v>81</v>
      </c>
      <c r="D28" s="76">
        <v>22400</v>
      </c>
      <c r="E28" s="329">
        <f>'[1]Portfelis(001-2)'!F90+'Portfelis(002-2)'!F88+'Portfelis(003-2)'!F88+'Portfelis(004-2)'!F88+'Portfelis(005-2)'!F88</f>
        <v>0</v>
      </c>
      <c r="F28" s="329">
        <f>'[1]Portfelis(001-2)'!G90+'Portfelis(002-2)'!G88+'Portfelis(003-2)'!G88+'Portfelis(004-2)'!G88+'Portfelis(005-2)'!G88</f>
        <v>0</v>
      </c>
      <c r="G28" s="329">
        <f>'[1]Portfelis(001-2)'!H90+'Portfelis(002-2)'!H88+'Portfelis(003-2)'!H88+'Portfelis(004-2)'!H88+'Portfelis(005-2)'!H88</f>
        <v>0</v>
      </c>
      <c r="H28" s="330">
        <f>IF(G28=0,0,G28/'Aktivi_Saistibas(Kopa)'!$F$19*100)</f>
        <v>0</v>
      </c>
    </row>
    <row r="29" spans="1:8" ht="27.75" customHeight="1">
      <c r="A29" s="1"/>
      <c r="B29" s="183"/>
      <c r="C29" s="191" t="s">
        <v>192</v>
      </c>
      <c r="D29" s="78">
        <v>22000</v>
      </c>
      <c r="E29" s="331">
        <f>E22+E26+E27+E28</f>
        <v>0</v>
      </c>
      <c r="F29" s="331">
        <f>F22+F26+F27+F28</f>
        <v>0</v>
      </c>
      <c r="G29" s="331">
        <f>G22+G26+G27+G28</f>
        <v>0</v>
      </c>
      <c r="H29" s="339">
        <f>IF(G29=0,0,G29/'Aktivi_Saistibas(Kopa)'!$F$19*100)</f>
        <v>0</v>
      </c>
    </row>
    <row r="30" spans="1:8" ht="12.75">
      <c r="A30" s="1"/>
      <c r="B30" s="200">
        <v>23000</v>
      </c>
      <c r="C30" s="288" t="s">
        <v>193</v>
      </c>
      <c r="D30" s="238"/>
      <c r="E30" s="226"/>
      <c r="F30" s="226"/>
      <c r="G30" s="226"/>
      <c r="H30" s="232"/>
    </row>
    <row r="31" spans="1:8" ht="25.5">
      <c r="A31" s="1"/>
      <c r="B31" s="200">
        <v>23100</v>
      </c>
      <c r="C31" s="201" t="s">
        <v>149</v>
      </c>
      <c r="D31" s="208"/>
      <c r="E31" s="210"/>
      <c r="F31" s="210"/>
      <c r="G31" s="210"/>
      <c r="H31" s="224"/>
    </row>
    <row r="32" spans="1:8" ht="12.75">
      <c r="A32" s="1"/>
      <c r="B32" s="200">
        <v>23110</v>
      </c>
      <c r="C32" s="207" t="s">
        <v>150</v>
      </c>
      <c r="D32" s="217">
        <v>23110</v>
      </c>
      <c r="E32" s="326">
        <f>'[1]Portfelis(001-2)'!F101+'Portfelis(002-2)'!F99+'Portfelis(003-2)'!F99+'Portfelis(004-2)'!F99+'Portfelis(005-2)'!F99</f>
        <v>0</v>
      </c>
      <c r="F32" s="326">
        <f>'[1]Portfelis(001-2)'!G101+'Portfelis(002-2)'!G99+'Portfelis(003-2)'!G99+'Portfelis(004-2)'!G99+'Portfelis(005-2)'!G99</f>
        <v>0</v>
      </c>
      <c r="G32" s="326">
        <f>'[1]Portfelis(001-2)'!H101+'Portfelis(002-2)'!H99+'Portfelis(003-2)'!H99+'Portfelis(004-2)'!H99+'Portfelis(005-2)'!H99</f>
        <v>0</v>
      </c>
      <c r="H32" s="328">
        <f>IF(G32=0,0,G32/'Aktivi_Saistibas(Kopa)'!$F$19*100)</f>
        <v>0</v>
      </c>
    </row>
    <row r="33" spans="1:8" ht="12.75">
      <c r="A33" s="1"/>
      <c r="B33" s="200">
        <v>23120</v>
      </c>
      <c r="C33" s="207" t="s">
        <v>155</v>
      </c>
      <c r="D33" s="217">
        <v>23120</v>
      </c>
      <c r="E33" s="326">
        <f>'[1]Portfelis(001-2)'!F106+'Portfelis(002-2)'!F104+'Portfelis(003-2)'!F104+'Portfelis(004-2)'!F104+'Portfelis(005-2)'!F104</f>
        <v>0</v>
      </c>
      <c r="F33" s="326">
        <f>'[1]Portfelis(001-2)'!G106+'Portfelis(002-2)'!G104+'Portfelis(003-2)'!G104+'Portfelis(004-2)'!G104+'Portfelis(005-2)'!G104</f>
        <v>0</v>
      </c>
      <c r="G33" s="326">
        <f>'[1]Portfelis(001-2)'!H106+'Portfelis(002-2)'!H104+'Portfelis(003-2)'!H104+'Portfelis(004-2)'!H104+'Portfelis(005-2)'!H104</f>
        <v>0</v>
      </c>
      <c r="H33" s="328">
        <f>IF(G33=0,0,G33/'Aktivi_Saistibas(Kopa)'!$F$19*100)</f>
        <v>0</v>
      </c>
    </row>
    <row r="34" spans="1:8" ht="12.75">
      <c r="A34" s="1"/>
      <c r="B34" s="200">
        <v>23130</v>
      </c>
      <c r="C34" s="207" t="s">
        <v>158</v>
      </c>
      <c r="D34" s="217">
        <v>23130</v>
      </c>
      <c r="E34" s="326">
        <f>'[1]Portfelis(001-2)'!F111+'Portfelis(002-2)'!F109+'Portfelis(003-2)'!F109+'Portfelis(004-2)'!F109+'Portfelis(005-2)'!F109</f>
        <v>0</v>
      </c>
      <c r="F34" s="326">
        <f>'[1]Portfelis(001-2)'!G111+'Portfelis(002-2)'!G109+'Portfelis(003-2)'!G109+'Portfelis(004-2)'!G109+'Portfelis(005-2)'!G109</f>
        <v>0</v>
      </c>
      <c r="G34" s="326">
        <f>'[1]Portfelis(001-2)'!H111+'Portfelis(002-2)'!H109+'Portfelis(003-2)'!H109+'Portfelis(004-2)'!H109+'Portfelis(005-2)'!H109</f>
        <v>0</v>
      </c>
      <c r="H34" s="328">
        <f>IF(G34=0,0,G34/'Aktivi_Saistibas(Kopa)'!$F$19*100)</f>
        <v>0</v>
      </c>
    </row>
    <row r="35" spans="1:8" ht="12.75">
      <c r="A35" s="1"/>
      <c r="B35" s="166"/>
      <c r="C35" s="190" t="s">
        <v>194</v>
      </c>
      <c r="D35" s="76">
        <v>23100</v>
      </c>
      <c r="E35" s="329">
        <f>SUM(E32:E34)</f>
        <v>0</v>
      </c>
      <c r="F35" s="329">
        <f>SUM(F32:F34)</f>
        <v>0</v>
      </c>
      <c r="G35" s="329">
        <f>SUM(G32:G34)</f>
        <v>0</v>
      </c>
      <c r="H35" s="330">
        <f>IF(G35=0,0,G35/'Aktivi_Saistibas(Kopa)'!$F$19*100)</f>
        <v>0</v>
      </c>
    </row>
    <row r="36" spans="1:8" ht="13.5" customHeight="1">
      <c r="A36" s="1"/>
      <c r="B36" s="230">
        <v>23200</v>
      </c>
      <c r="C36" s="231" t="s">
        <v>162</v>
      </c>
      <c r="D36" s="238"/>
      <c r="E36" s="226"/>
      <c r="F36" s="226"/>
      <c r="G36" s="226"/>
      <c r="H36" s="232"/>
    </row>
    <row r="37" spans="1:8" ht="12.75">
      <c r="A37" s="1"/>
      <c r="B37" s="200">
        <v>23210</v>
      </c>
      <c r="C37" s="207" t="s">
        <v>163</v>
      </c>
      <c r="D37" s="217">
        <v>23210</v>
      </c>
      <c r="E37" s="326">
        <f>'[1]Portfelis(001-2)'!F118+'Portfelis(002-2)'!F116+'Portfelis(003-2)'!F116+'Portfelis(004-2)'!F116+'Portfelis(005-2)'!F116</f>
        <v>0</v>
      </c>
      <c r="F37" s="326">
        <f>'[1]Portfelis(001-2)'!G118+'Portfelis(002-2)'!G116+'Portfelis(003-2)'!G116+'Portfelis(004-2)'!G116+'Portfelis(005-2)'!G116</f>
        <v>0</v>
      </c>
      <c r="G37" s="326">
        <f>'[1]Portfelis(001-2)'!H118+'Portfelis(002-2)'!H116+'Portfelis(003-2)'!H116+'Portfelis(004-2)'!H116+'Portfelis(005-2)'!H116</f>
        <v>0</v>
      </c>
      <c r="H37" s="328">
        <f>IF(G37=0,0,G37/'Aktivi_Saistibas(Kopa)'!$F$19*100)</f>
        <v>0</v>
      </c>
    </row>
    <row r="38" spans="1:8" ht="12.75">
      <c r="A38" s="1"/>
      <c r="B38" s="200">
        <v>23220</v>
      </c>
      <c r="C38" s="207" t="s">
        <v>164</v>
      </c>
      <c r="D38" s="217">
        <v>23220</v>
      </c>
      <c r="E38" s="326">
        <f>'[1]Portfelis(001-2)'!F123+'Portfelis(002-2)'!F121+'Portfelis(003-2)'!F121+'Portfelis(004-2)'!F121+'Portfelis(005-2)'!F121</f>
        <v>0</v>
      </c>
      <c r="F38" s="326">
        <f>'[1]Portfelis(001-2)'!G123+'Portfelis(002-2)'!G121+'Portfelis(003-2)'!G121+'Portfelis(004-2)'!G121+'Portfelis(005-2)'!G121</f>
        <v>0</v>
      </c>
      <c r="G38" s="326">
        <f>'[1]Portfelis(001-2)'!H123+'Portfelis(002-2)'!H121+'Portfelis(003-2)'!H121+'Portfelis(004-2)'!H121+'Portfelis(005-2)'!H121</f>
        <v>0</v>
      </c>
      <c r="H38" s="328">
        <f>IF(G38=0,0,G38/'Aktivi_Saistibas(Kopa)'!$F$19*100)</f>
        <v>0</v>
      </c>
    </row>
    <row r="39" spans="1:8" ht="12.75">
      <c r="A39" s="1"/>
      <c r="B39" s="166"/>
      <c r="C39" s="190" t="s">
        <v>188</v>
      </c>
      <c r="D39" s="76">
        <v>23200</v>
      </c>
      <c r="E39" s="329">
        <f>SUM(E37:E38)</f>
        <v>0</v>
      </c>
      <c r="F39" s="329">
        <f>SUM(F37:F38)</f>
        <v>0</v>
      </c>
      <c r="G39" s="329">
        <f>SUM(G37:G38)</f>
        <v>0</v>
      </c>
      <c r="H39" s="330">
        <f>IF(G39=0,0,G39/'Aktivi_Saistibas(Kopa)'!$F$19*100)</f>
        <v>0</v>
      </c>
    </row>
    <row r="40" spans="1:8" ht="12.75">
      <c r="A40" s="1"/>
      <c r="B40" s="200">
        <v>23300</v>
      </c>
      <c r="C40" s="201" t="s">
        <v>168</v>
      </c>
      <c r="D40" s="76">
        <v>23300</v>
      </c>
      <c r="E40" s="329">
        <f>'[1]Portfelis(001-2)'!F129+'Portfelis(002-2)'!F127+'Portfelis(003-2)'!F127+'Portfelis(004-2)'!F127+'Portfelis(005-2)'!F127</f>
        <v>0</v>
      </c>
      <c r="F40" s="329">
        <f>'[1]Portfelis(001-2)'!G129+'Portfelis(002-2)'!G127+'Portfelis(003-2)'!G127+'Portfelis(004-2)'!G127+'Portfelis(005-2)'!G127</f>
        <v>0</v>
      </c>
      <c r="G40" s="329">
        <f>'[1]Portfelis(001-2)'!H129+'Portfelis(002-2)'!H127+'Portfelis(003-2)'!H127+'Portfelis(004-2)'!H127+'Portfelis(005-2)'!H127</f>
        <v>0</v>
      </c>
      <c r="H40" s="330">
        <f>IF(G40=0,0,G40/'Aktivi_Saistibas(Kopa)'!$F$19*100)</f>
        <v>0</v>
      </c>
    </row>
    <row r="41" spans="1:8" ht="12.75">
      <c r="A41" s="1"/>
      <c r="B41" s="230">
        <v>23400</v>
      </c>
      <c r="C41" s="231" t="s">
        <v>81</v>
      </c>
      <c r="D41" s="76">
        <v>23400</v>
      </c>
      <c r="E41" s="329">
        <f>'[1]Portfelis(001-2)'!F140+'Portfelis(002-2)'!F138+'Portfelis(003-2)'!F138+'Portfelis(004-2)'!F138+'Portfelis(005-2)'!F138</f>
        <v>0</v>
      </c>
      <c r="F41" s="329">
        <f>'[1]Portfelis(001-2)'!G140+'Portfelis(002-2)'!G138+'Portfelis(003-2)'!G138+'Portfelis(004-2)'!G138+'Portfelis(005-2)'!G138</f>
        <v>0</v>
      </c>
      <c r="G41" s="329">
        <f>'[1]Portfelis(001-2)'!H140+'Portfelis(002-2)'!H138+'Portfelis(003-2)'!H138+'Portfelis(004-2)'!H138+'Portfelis(005-2)'!H138</f>
        <v>0</v>
      </c>
      <c r="H41" s="330">
        <f>IF(G41=0,0,G41/'Aktivi_Saistibas(Kopa)'!$F$19*100)</f>
        <v>0</v>
      </c>
    </row>
    <row r="42" spans="1:8" ht="13.5" customHeight="1">
      <c r="A42" s="1"/>
      <c r="B42" s="183"/>
      <c r="C42" s="191" t="s">
        <v>195</v>
      </c>
      <c r="D42" s="74">
        <v>23000</v>
      </c>
      <c r="E42" s="331">
        <f>E35+E39+E40+E41</f>
        <v>0</v>
      </c>
      <c r="F42" s="331">
        <f>F35+F39+F40+F41</f>
        <v>0</v>
      </c>
      <c r="G42" s="331">
        <f>G35+G39+G40+G41</f>
        <v>0</v>
      </c>
      <c r="H42" s="336">
        <f>IF(G42=0,0,G42/'Aktivi_Saistibas(Kopa)'!$F$19*100)</f>
        <v>0</v>
      </c>
    </row>
    <row r="43" spans="1:8" ht="12.75">
      <c r="A43" s="1"/>
      <c r="B43" s="200">
        <v>24000</v>
      </c>
      <c r="C43" s="231" t="s">
        <v>178</v>
      </c>
      <c r="D43" s="80">
        <v>24000</v>
      </c>
      <c r="E43" s="335">
        <f>'[1]Portfelis(001-2)'!F140+'Portfelis(002-2)'!F138+'Portfelis(003-2)'!F138+'Portfelis(004-2)'!F138+'Portfelis(005-2)'!F138</f>
        <v>0</v>
      </c>
      <c r="F43" s="335">
        <f>'[1]Portfelis(001-2)'!G140+'Portfelis(002-2)'!G138+'Portfelis(003-2)'!G138+'Portfelis(004-2)'!G138+'Portfelis(005-2)'!G138</f>
        <v>0</v>
      </c>
      <c r="G43" s="335">
        <f>'[1]Portfelis(001-2)'!H140+'Portfelis(002-2)'!H138+'Portfelis(003-2)'!H138+'Portfelis(004-2)'!H138+'Portfelis(005-2)'!H138</f>
        <v>0</v>
      </c>
      <c r="H43" s="330">
        <f>IF(G43=0,0,G43/'Aktivi_Saistibas(Kopa)'!$F$19*100)</f>
        <v>0</v>
      </c>
    </row>
    <row r="44" spans="1:8" ht="14.25" customHeight="1">
      <c r="A44" s="1"/>
      <c r="B44" s="183"/>
      <c r="C44" s="191" t="s">
        <v>196</v>
      </c>
      <c r="D44" s="78">
        <v>20000</v>
      </c>
      <c r="E44" s="331">
        <f>E16+E29+E42+E43</f>
        <v>3300</v>
      </c>
      <c r="F44" s="331">
        <f>F16+F29+F42+F43</f>
        <v>3141.41965</v>
      </c>
      <c r="G44" s="331">
        <f>G16+G29+G42+G43</f>
        <v>3050.26</v>
      </c>
      <c r="H44" s="336">
        <f>IF(G44=0,0,G44/'Aktivi_Saistibas(Kopa)'!$F$19*100)</f>
        <v>2.815412376605456</v>
      </c>
    </row>
    <row r="45" spans="1:8" ht="14.25" customHeight="1" thickBot="1">
      <c r="A45" s="1"/>
      <c r="B45" s="294">
        <v>30000</v>
      </c>
      <c r="C45" s="256" t="s">
        <v>197</v>
      </c>
      <c r="D45" s="79">
        <v>30000</v>
      </c>
      <c r="E45" s="337">
        <f>'Portfelis(Kopa-1)'!E39+'Portfelis(Kopa-2)'!E44</f>
        <v>6860</v>
      </c>
      <c r="F45" s="337">
        <f>'Portfelis(Kopa-1)'!F39+'Portfelis(Kopa-2)'!F44</f>
        <v>67878.63392488478</v>
      </c>
      <c r="G45" s="337">
        <f>'Portfelis(Kopa-1)'!G39+'Portfelis(Kopa-2)'!G44</f>
        <v>77348.29</v>
      </c>
      <c r="H45" s="338">
        <f>IF(G45=0,0,G45/'Aktivi_Saistibas(Kopa)'!$F$19*100)</f>
        <v>71.39303960163002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</sheetData>
  <sheetProtection password="C0DD" sheet="1" objects="1" scenarios="1"/>
  <mergeCells count="2">
    <mergeCell ref="B2:C2"/>
    <mergeCell ref="B3:C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41"/>
  <sheetViews>
    <sheetView workbookViewId="0" topLeftCell="A1">
      <selection activeCell="A9" sqref="A9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63" t="str">
        <f>Nosaukumi!B13</f>
        <v>Baltikums universālais ieguldījumu plāns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"Baltikums Asset Management"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Mazā Pils 13, Rīga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000340801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592" t="s">
        <v>11</v>
      </c>
      <c r="C10" s="593"/>
      <c r="D10" s="65" t="s">
        <v>12</v>
      </c>
      <c r="E10" s="65" t="s">
        <v>89</v>
      </c>
      <c r="F10" s="66" t="str">
        <f>CONCATENATE("Atlikumi ",Parametri!A15)</f>
        <v>Atlikumi 2004. gada 31.03.</v>
      </c>
    </row>
    <row r="11" spans="2:6" ht="16.5" customHeight="1" thickBot="1">
      <c r="B11" s="594" t="s">
        <v>13</v>
      </c>
      <c r="C11" s="593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408"/>
      <c r="F12" s="409"/>
    </row>
    <row r="13" spans="2:6" ht="12.75">
      <c r="B13" s="71"/>
      <c r="C13" s="160" t="s">
        <v>91</v>
      </c>
      <c r="D13" s="137" t="s">
        <v>92</v>
      </c>
      <c r="E13" s="138">
        <v>19</v>
      </c>
      <c r="F13" s="139">
        <v>130.26</v>
      </c>
    </row>
    <row r="14" spans="2:6" ht="12.75">
      <c r="B14" s="71"/>
      <c r="C14" s="160" t="s">
        <v>95</v>
      </c>
      <c r="D14" s="137" t="s">
        <v>93</v>
      </c>
      <c r="E14" s="138"/>
      <c r="F14" s="139">
        <v>823.8</v>
      </c>
    </row>
    <row r="15" spans="2:6" ht="12.75">
      <c r="B15" s="71"/>
      <c r="C15" s="160" t="s">
        <v>96</v>
      </c>
      <c r="D15" s="137" t="s">
        <v>94</v>
      </c>
      <c r="E15" s="138"/>
      <c r="F15" s="140">
        <v>198.9</v>
      </c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19</v>
      </c>
      <c r="F17" s="143">
        <f>SUM(F13:F16)</f>
        <v>1152.96</v>
      </c>
    </row>
    <row r="18" spans="2:6" ht="12.75">
      <c r="B18" s="70" t="s">
        <v>67</v>
      </c>
      <c r="C18" s="162" t="s">
        <v>99</v>
      </c>
      <c r="D18" s="144"/>
      <c r="E18" s="410"/>
      <c r="F18" s="411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>
        <v>10.59</v>
      </c>
      <c r="F20" s="139">
        <v>203.56</v>
      </c>
    </row>
    <row r="21" spans="2:6" ht="12.75">
      <c r="B21" s="71"/>
      <c r="C21" s="160" t="s">
        <v>106</v>
      </c>
      <c r="D21" s="137" t="s">
        <v>102</v>
      </c>
      <c r="E21" s="138">
        <v>3.54</v>
      </c>
      <c r="F21" s="139"/>
    </row>
    <row r="22" spans="2:6" ht="12.75">
      <c r="B22" s="71"/>
      <c r="C22" s="160" t="s">
        <v>107</v>
      </c>
      <c r="D22" s="137" t="s">
        <v>103</v>
      </c>
      <c r="E22" s="138">
        <v>1.93</v>
      </c>
      <c r="F22" s="139">
        <f>30.15+10.74</f>
        <v>40.89</v>
      </c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16.06</v>
      </c>
      <c r="F24" s="145">
        <f>SUM(F19:F23)</f>
        <v>244.45</v>
      </c>
    </row>
    <row r="25" spans="2:6" ht="15" customHeight="1">
      <c r="B25" s="70" t="s">
        <v>69</v>
      </c>
      <c r="C25" s="162" t="s">
        <v>109</v>
      </c>
      <c r="D25" s="144"/>
      <c r="E25" s="410"/>
      <c r="F25" s="411"/>
    </row>
    <row r="26" spans="2:6" ht="12.75">
      <c r="B26" s="71"/>
      <c r="C26" s="160" t="s">
        <v>110</v>
      </c>
      <c r="D26" s="137" t="s">
        <v>70</v>
      </c>
      <c r="E26" s="138"/>
      <c r="F26" s="139">
        <v>1259.06</v>
      </c>
    </row>
    <row r="27" spans="2:6" ht="12.75">
      <c r="B27" s="71"/>
      <c r="C27" s="160" t="s">
        <v>114</v>
      </c>
      <c r="D27" s="137" t="s">
        <v>71</v>
      </c>
      <c r="E27" s="138"/>
      <c r="F27" s="139">
        <v>1278.01</v>
      </c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-18.950000000000045</v>
      </c>
    </row>
    <row r="29" spans="2:6" ht="25.5">
      <c r="B29" s="71"/>
      <c r="C29" s="160" t="s">
        <v>116</v>
      </c>
      <c r="D29" s="137" t="s">
        <v>111</v>
      </c>
      <c r="E29" s="138"/>
      <c r="F29" s="139">
        <v>152.81</v>
      </c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133.85999999999996</v>
      </c>
    </row>
    <row r="31" spans="2:6" ht="12.75">
      <c r="B31" s="71"/>
      <c r="C31" s="160" t="s">
        <v>118</v>
      </c>
      <c r="D31" s="137" t="s">
        <v>113</v>
      </c>
      <c r="E31" s="138">
        <v>126</v>
      </c>
      <c r="F31" s="140">
        <v>786.54</v>
      </c>
    </row>
    <row r="32" spans="2:6" ht="12.75">
      <c r="B32" s="72"/>
      <c r="C32" s="161" t="s">
        <v>119</v>
      </c>
      <c r="D32" s="141" t="s">
        <v>69</v>
      </c>
      <c r="E32" s="142">
        <f>E30+E31</f>
        <v>126</v>
      </c>
      <c r="F32" s="143">
        <f>F30+F31</f>
        <v>920.3999999999999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>
        <v>-43.96</v>
      </c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128.94</v>
      </c>
      <c r="F35" s="153">
        <f>F17-F24+F32+F33-F34</f>
        <v>1784.9499999999998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Ralfs Drēska/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CONCATENATE(Nosaukumi!B14,"/")</f>
        <v>Ralfs Drēska/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CONCATENATE(Nosaukumi!B17,"; ",Nosaukumi!C17)</f>
        <v>Marina Baranovska; 7028425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49" header="0.15748031496062992" footer="0.4724409448818898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27"/>
  <sheetViews>
    <sheetView workbookViewId="0" topLeftCell="C1">
      <selection activeCell="C8" sqref="C8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63" t="str">
        <f>Nosaukumi!B13</f>
        <v>Baltikums universālais ieguldījumu plāns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"Baltikums Asset Management"</v>
      </c>
      <c r="C4" s="17"/>
      <c r="D4" s="17"/>
      <c r="G4" s="21"/>
    </row>
    <row r="5" spans="1:7" ht="24.75" customHeight="1">
      <c r="A5" s="10" t="str">
        <f>CONCATENATE(Parametri!A16,": ",Nosaukumi!B3)</f>
        <v>Adrese: Mazā Pils 13, Rīga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000340801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592" t="s">
        <v>11</v>
      </c>
      <c r="C10" s="593"/>
      <c r="D10" s="65" t="s">
        <v>12</v>
      </c>
      <c r="E10" s="65" t="s">
        <v>65</v>
      </c>
      <c r="F10" s="66" t="str">
        <f>CONCATENATE("Atlikumi ",Parametri!A15)</f>
        <v>Atlikumi 2004. gada 31.03.</v>
      </c>
    </row>
    <row r="11" spans="2:6" ht="13.5" thickBot="1">
      <c r="B11" s="594" t="s">
        <v>13</v>
      </c>
      <c r="C11" s="593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21">
        <v>0</v>
      </c>
      <c r="F12" s="178">
        <f>'Aktivi_Saistibas(001)'!E31</f>
        <v>52597.259999999995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>
        <v>1080</v>
      </c>
      <c r="F13" s="179">
        <f>'Ien.,Izd.(001)'!F35</f>
        <v>1784.9499999999998</v>
      </c>
    </row>
    <row r="14" spans="2:6" ht="25.5">
      <c r="B14" s="176" t="s">
        <v>69</v>
      </c>
      <c r="C14" s="163" t="s">
        <v>128</v>
      </c>
      <c r="D14" s="150" t="s">
        <v>69</v>
      </c>
      <c r="E14" s="75">
        <v>51951.84</v>
      </c>
      <c r="F14" s="75">
        <v>16787.65</v>
      </c>
    </row>
    <row r="15" spans="2:6" ht="25.5" customHeight="1">
      <c r="B15" s="176" t="s">
        <v>76</v>
      </c>
      <c r="C15" s="163" t="s">
        <v>130</v>
      </c>
      <c r="D15" s="150" t="s">
        <v>76</v>
      </c>
      <c r="E15" s="75">
        <v>434.8</v>
      </c>
      <c r="F15" s="75">
        <v>2054.23</v>
      </c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52597.03999999999</v>
      </c>
      <c r="F16" s="181">
        <f>F13+F14-F15</f>
        <v>16518.370000000003</v>
      </c>
    </row>
    <row r="17" spans="2:6" ht="12.75">
      <c r="B17" s="68" t="s">
        <v>122</v>
      </c>
      <c r="C17" s="163" t="s">
        <v>132</v>
      </c>
      <c r="D17" s="69" t="s">
        <v>122</v>
      </c>
      <c r="E17" s="422">
        <f>E12+E16</f>
        <v>52597.03999999999</v>
      </c>
      <c r="F17" s="423">
        <f>F12+F16</f>
        <v>69115.63</v>
      </c>
    </row>
    <row r="18" spans="2:6" ht="12.75">
      <c r="B18" s="68" t="s">
        <v>133</v>
      </c>
      <c r="C18" s="163" t="s">
        <v>134</v>
      </c>
      <c r="D18" s="69" t="s">
        <v>133</v>
      </c>
      <c r="E18" s="425">
        <v>0</v>
      </c>
      <c r="F18" s="425">
        <f>E19</f>
        <v>50558.7957288</v>
      </c>
    </row>
    <row r="19" spans="2:6" ht="12.75">
      <c r="B19" s="68" t="s">
        <v>135</v>
      </c>
      <c r="C19" s="163" t="s">
        <v>136</v>
      </c>
      <c r="D19" s="69" t="s">
        <v>135</v>
      </c>
      <c r="E19" s="425">
        <v>50558.7957288</v>
      </c>
      <c r="F19" s="425">
        <v>64485.5110311</v>
      </c>
    </row>
    <row r="20" spans="2:6" ht="25.5" customHeight="1">
      <c r="B20" s="176" t="s">
        <v>137</v>
      </c>
      <c r="C20" s="163" t="s">
        <v>138</v>
      </c>
      <c r="D20" s="150" t="s">
        <v>137</v>
      </c>
      <c r="E20" s="422">
        <f>IF(E18=0,0,E12/E18)</f>
        <v>0</v>
      </c>
      <c r="F20" s="423">
        <f>IF(F18=0,0,F12/F18)</f>
        <v>1.0403186872198147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26">
        <f>IF(E19=0,0,E17/E19)</f>
        <v>1.0403143358503482</v>
      </c>
      <c r="F21" s="427">
        <f>IF(F19=0,0,F17/F19)</f>
        <v>1.071800919227685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Ralfs Drēska/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CONCATENATE(Nosaukumi!B14,"/")</f>
        <v>Ralfs Drēska/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CONCATENATE(Nosaukumi!B18,"; ",Nosaukumi!C18)</f>
        <v>Marina Baranovska; 7028425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22:F22 E12:F19">
      <formula1>-999999999999999</formula1>
      <formula2>999999999999999</formula2>
    </dataValidation>
  </dataValidations>
  <printOptions horizontalCentered="1"/>
  <pageMargins left="0.7480314960629921" right="0.7480314960629921" top="0.51" bottom="0.3937007874015748" header="0.31496062992125984" footer="0.36"/>
  <pageSetup horizontalDpi="300" verticalDpi="3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98"/>
  <sheetViews>
    <sheetView workbookViewId="0" topLeftCell="A58">
      <selection activeCell="E12" sqref="E12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421875" style="1" customWidth="1"/>
    <col min="5" max="5" width="12.7109375" style="1" customWidth="1"/>
    <col min="6" max="6" width="13.7109375" style="1" customWidth="1"/>
    <col min="7" max="7" width="13.00390625" style="1" customWidth="1"/>
    <col min="8" max="8" width="17.8515625" style="1" customWidth="1"/>
    <col min="9" max="9" width="0.85546875" style="1" customWidth="1"/>
    <col min="10" max="16384" width="9.140625" style="1" customWidth="1"/>
  </cols>
  <sheetData>
    <row r="1" spans="1:9" s="605" customFormat="1" ht="11.25">
      <c r="A1" s="613" t="str">
        <f>'[3]Parametri'!$A$12</f>
        <v>Ieguldījumu plāna nosaukums </v>
      </c>
      <c r="B1" s="614"/>
      <c r="C1" s="613"/>
      <c r="D1" s="615"/>
      <c r="E1" s="615"/>
      <c r="F1" s="615"/>
      <c r="G1" s="615"/>
      <c r="I1" s="616" t="str">
        <f>'[3]Parametri'!$A$2</f>
        <v>"Valsts fondēto pensiju shēmas līdzekļu pārvaldīšanas</v>
      </c>
    </row>
    <row r="2" spans="1:9" s="605" customFormat="1" ht="11.25">
      <c r="A2" s="614"/>
      <c r="B2" s="617" t="str">
        <f>'[3]Nosaukumi'!B13</f>
        <v>Baltikums universālais ieguldījumu plāns</v>
      </c>
      <c r="C2" s="614"/>
      <c r="D2" s="618"/>
      <c r="E2" s="618"/>
      <c r="F2" s="618"/>
      <c r="G2" s="615"/>
      <c r="I2" s="619" t="str">
        <f>'[3]Parametri'!$A$3</f>
        <v>pārskatu sagatavošanas noteikumu"</v>
      </c>
    </row>
    <row r="3" spans="1:9" s="605" customFormat="1" ht="11.25">
      <c r="A3" s="613" t="str">
        <f>'[3]Nosaukumi'!A2</f>
        <v>Līdzekļu pārvaldītāja nosaukums</v>
      </c>
      <c r="B3" s="614"/>
      <c r="C3" s="613"/>
      <c r="D3" s="620"/>
      <c r="E3" s="620"/>
      <c r="F3" s="620"/>
      <c r="G3" s="615"/>
      <c r="I3" s="616"/>
    </row>
    <row r="4" spans="1:9" s="605" customFormat="1" ht="11.25">
      <c r="A4" s="614"/>
      <c r="B4" s="617" t="str">
        <f>'[3]Parametri'!A14</f>
        <v>Akciju sabiedrība "Baltikums Asset Management"</v>
      </c>
      <c r="C4" s="614"/>
      <c r="D4" s="615"/>
      <c r="E4" s="615"/>
      <c r="F4" s="615"/>
      <c r="G4" s="615"/>
      <c r="I4" s="616"/>
    </row>
    <row r="5" spans="1:9" s="605" customFormat="1" ht="11.25">
      <c r="A5" s="613" t="str">
        <f>CONCATENATE('[3]Parametri'!A16,": ",'[3]Nosaukumi'!B3)</f>
        <v>Adrese: Mazā Pils 13, Rīga</v>
      </c>
      <c r="B5" s="614"/>
      <c r="C5" s="613"/>
      <c r="D5" s="615"/>
      <c r="E5" s="615"/>
      <c r="F5" s="615"/>
      <c r="G5" s="615"/>
      <c r="I5" s="616"/>
    </row>
    <row r="6" spans="1:7" s="605" customFormat="1" ht="11.25">
      <c r="A6" s="613" t="s">
        <v>252</v>
      </c>
      <c r="B6" s="614"/>
      <c r="C6" s="621"/>
      <c r="D6" s="615"/>
      <c r="E6" s="615"/>
      <c r="F6" s="615"/>
      <c r="G6" s="615"/>
    </row>
    <row r="7" spans="1:9" s="625" customFormat="1" ht="15.75">
      <c r="A7" s="622" t="s">
        <v>199</v>
      </c>
      <c r="B7" s="623"/>
      <c r="C7" s="623"/>
      <c r="D7" s="623"/>
      <c r="E7" s="623"/>
      <c r="F7" s="623"/>
      <c r="G7" s="623"/>
      <c r="H7" s="624"/>
      <c r="I7" s="624"/>
    </row>
    <row r="8" spans="1:9" ht="19.5" customHeight="1">
      <c r="A8" s="453" t="s">
        <v>249</v>
      </c>
      <c r="B8" s="452"/>
      <c r="C8" s="452"/>
      <c r="D8" s="452"/>
      <c r="E8" s="452"/>
      <c r="F8" s="452"/>
      <c r="G8" s="452"/>
      <c r="H8" s="50"/>
      <c r="I8" s="50"/>
    </row>
    <row r="9" spans="1:8" s="12" customFormat="1" ht="13.5" thickBot="1">
      <c r="A9" s="450"/>
      <c r="B9" s="604" t="s">
        <v>147</v>
      </c>
      <c r="C9" s="450"/>
      <c r="D9" s="450"/>
      <c r="E9" s="450"/>
      <c r="F9" s="450"/>
      <c r="G9" s="450"/>
      <c r="H9" s="451" t="str">
        <f>'[3]Neto_Aktivi(001)'!F9</f>
        <v>(latos)</v>
      </c>
    </row>
    <row r="10" spans="2:9" s="606" customFormat="1" ht="48.75" thickBot="1">
      <c r="B10" s="607" t="s">
        <v>11</v>
      </c>
      <c r="C10" s="608"/>
      <c r="D10" s="609" t="s">
        <v>12</v>
      </c>
      <c r="E10" s="609" t="s">
        <v>143</v>
      </c>
      <c r="F10" s="610" t="s">
        <v>144</v>
      </c>
      <c r="G10" s="609" t="s">
        <v>146</v>
      </c>
      <c r="H10" s="611" t="s">
        <v>145</v>
      </c>
      <c r="I10" s="612"/>
    </row>
    <row r="11" spans="2:9" ht="18" customHeight="1" thickBot="1">
      <c r="B11" s="596" t="s">
        <v>13</v>
      </c>
      <c r="C11" s="597"/>
      <c r="D11" s="455" t="s">
        <v>64</v>
      </c>
      <c r="E11" s="456" t="s">
        <v>63</v>
      </c>
      <c r="F11" s="455" t="s">
        <v>66</v>
      </c>
      <c r="G11" s="457" t="s">
        <v>166</v>
      </c>
      <c r="H11" s="458" t="s">
        <v>167</v>
      </c>
      <c r="I11" s="26"/>
    </row>
    <row r="12" spans="2:9" ht="25.5" customHeight="1">
      <c r="B12" s="459">
        <v>11000</v>
      </c>
      <c r="C12" s="460" t="s">
        <v>148</v>
      </c>
      <c r="D12" s="461"/>
      <c r="E12" s="462"/>
      <c r="F12" s="463"/>
      <c r="G12" s="464"/>
      <c r="H12" s="199"/>
      <c r="I12" s="31"/>
    </row>
    <row r="13" spans="2:9" ht="25.5" customHeight="1">
      <c r="B13" s="465">
        <v>11100</v>
      </c>
      <c r="C13" s="466" t="s">
        <v>149</v>
      </c>
      <c r="D13" s="467"/>
      <c r="E13" s="468"/>
      <c r="F13" s="469"/>
      <c r="G13" s="470"/>
      <c r="H13" s="206"/>
      <c r="I13" s="52"/>
    </row>
    <row r="14" spans="2:9" ht="25.5">
      <c r="B14" s="465">
        <v>11110</v>
      </c>
      <c r="C14" s="471" t="s">
        <v>150</v>
      </c>
      <c r="D14" s="472"/>
      <c r="E14" s="473"/>
      <c r="F14" s="474"/>
      <c r="G14" s="470"/>
      <c r="H14" s="206"/>
      <c r="I14" s="53"/>
    </row>
    <row r="15" spans="2:9" ht="15">
      <c r="B15" s="475"/>
      <c r="C15" s="476" t="s">
        <v>151</v>
      </c>
      <c r="D15" s="477"/>
      <c r="E15" s="478"/>
      <c r="F15" s="479"/>
      <c r="G15" s="479"/>
      <c r="H15" s="233"/>
      <c r="I15" s="31"/>
    </row>
    <row r="16" spans="2:19" ht="15">
      <c r="B16" s="475"/>
      <c r="C16" s="476" t="s">
        <v>222</v>
      </c>
      <c r="D16" s="477"/>
      <c r="E16" s="478">
        <f>25+31</f>
        <v>56</v>
      </c>
      <c r="F16" s="479">
        <f>2692.24444445+3421.17</f>
        <v>6113.41444445</v>
      </c>
      <c r="G16" s="479">
        <v>6079.61</v>
      </c>
      <c r="H16" s="233">
        <f>G16/'Aktivi_Saistibas(001)'!$F$19*100</f>
        <v>8.78209262668584</v>
      </c>
      <c r="I16" s="53"/>
      <c r="J16" s="598" t="s">
        <v>226</v>
      </c>
      <c r="K16" s="598"/>
      <c r="L16" s="598" t="s">
        <v>227</v>
      </c>
      <c r="M16" s="598"/>
      <c r="N16" s="598" t="s">
        <v>228</v>
      </c>
      <c r="O16" s="598"/>
      <c r="P16" s="598" t="s">
        <v>229</v>
      </c>
      <c r="Q16" s="598"/>
      <c r="R16" s="598" t="s">
        <v>238</v>
      </c>
      <c r="S16" s="598"/>
    </row>
    <row r="17" spans="2:19" ht="15">
      <c r="B17" s="475"/>
      <c r="C17" s="476" t="s">
        <v>231</v>
      </c>
      <c r="D17" s="477"/>
      <c r="E17" s="478">
        <v>90</v>
      </c>
      <c r="F17" s="479">
        <v>9027.55</v>
      </c>
      <c r="G17" s="479">
        <v>8984.13</v>
      </c>
      <c r="H17" s="233">
        <f>G17/'Aktivi_Saistibas(001)'!$F$19*100</f>
        <v>12.977717621720315</v>
      </c>
      <c r="I17" s="53"/>
      <c r="J17" s="449"/>
      <c r="K17" s="449"/>
      <c r="L17" s="449"/>
      <c r="M17" s="449"/>
      <c r="N17" s="449"/>
      <c r="O17" s="449"/>
      <c r="P17" s="449"/>
      <c r="Q17" s="449"/>
      <c r="R17" s="449"/>
      <c r="S17" s="449"/>
    </row>
    <row r="18" spans="2:19" ht="15">
      <c r="B18" s="475"/>
      <c r="C18" s="476" t="s">
        <v>221</v>
      </c>
      <c r="D18" s="477"/>
      <c r="E18" s="478">
        <v>13</v>
      </c>
      <c r="F18" s="479">
        <v>1384.9</v>
      </c>
      <c r="G18" s="479">
        <v>1389.68</v>
      </c>
      <c r="H18" s="233">
        <f>G18/'Aktivi_Saistibas(001)'!$F$19*100</f>
        <v>2.0074146995371045</v>
      </c>
      <c r="I18" s="53"/>
      <c r="J18" s="1">
        <v>10</v>
      </c>
      <c r="K18" s="1">
        <v>1021.7</v>
      </c>
      <c r="L18" s="1">
        <v>80</v>
      </c>
      <c r="M18" s="1">
        <v>8125.76</v>
      </c>
      <c r="N18" s="1">
        <v>35</v>
      </c>
      <c r="O18" s="1">
        <v>3851.61</v>
      </c>
      <c r="P18" s="1">
        <v>22</v>
      </c>
      <c r="Q18" s="1">
        <v>2513.37</v>
      </c>
      <c r="R18" s="1">
        <v>2</v>
      </c>
      <c r="S18" s="1">
        <v>2130.97</v>
      </c>
    </row>
    <row r="19" spans="2:19" ht="15">
      <c r="B19" s="475"/>
      <c r="C19" s="476" t="s">
        <v>223</v>
      </c>
      <c r="D19" s="477"/>
      <c r="E19" s="478">
        <v>37</v>
      </c>
      <c r="F19" s="479">
        <v>3758.14</v>
      </c>
      <c r="G19" s="479">
        <v>3756.05</v>
      </c>
      <c r="H19" s="233">
        <f>G19/'Aktivi_Saistibas(001)'!$F$19*100</f>
        <v>5.425673523542357</v>
      </c>
      <c r="I19" s="53"/>
      <c r="J19" s="1">
        <v>30</v>
      </c>
      <c r="K19" s="1">
        <v>3158.51</v>
      </c>
      <c r="L19" s="1">
        <v>-60</v>
      </c>
      <c r="M19" s="1">
        <v>-6224.21</v>
      </c>
      <c r="N19" s="1">
        <v>-22</v>
      </c>
      <c r="O19" s="1">
        <v>-2443.2</v>
      </c>
      <c r="P19" s="1">
        <v>4</v>
      </c>
      <c r="Q19" s="1">
        <v>462.03</v>
      </c>
      <c r="R19" s="1">
        <v>1</v>
      </c>
      <c r="S19" s="1">
        <f>1033.78+1.03</f>
        <v>1034.81</v>
      </c>
    </row>
    <row r="20" spans="2:19" ht="15">
      <c r="B20" s="475"/>
      <c r="C20" s="476" t="s">
        <v>239</v>
      </c>
      <c r="D20" s="477"/>
      <c r="E20" s="478">
        <v>82</v>
      </c>
      <c r="F20" s="479">
        <v>8904.8413</v>
      </c>
      <c r="G20" s="479">
        <v>8615.91</v>
      </c>
      <c r="H20" s="233">
        <f>G20/'Aktivi_Saistibas(001)'!$F$19*100</f>
        <v>12.445818018456576</v>
      </c>
      <c r="I20" s="53"/>
      <c r="J20" s="1">
        <v>-7</v>
      </c>
      <c r="K20" s="1">
        <v>-742.01</v>
      </c>
      <c r="L20" s="1">
        <v>25</v>
      </c>
      <c r="M20" s="1">
        <v>2586.24</v>
      </c>
      <c r="N20" s="447">
        <f aca="true" t="shared" si="0" ref="N20:S20">SUM(N18:N19)</f>
        <v>13</v>
      </c>
      <c r="O20" s="447">
        <f t="shared" si="0"/>
        <v>1408.4100000000003</v>
      </c>
      <c r="P20" s="447">
        <f t="shared" si="0"/>
        <v>26</v>
      </c>
      <c r="Q20" s="447">
        <f t="shared" si="0"/>
        <v>2975.3999999999996</v>
      </c>
      <c r="R20" s="447">
        <f t="shared" si="0"/>
        <v>3</v>
      </c>
      <c r="S20" s="447">
        <f t="shared" si="0"/>
        <v>3165.7799999999997</v>
      </c>
    </row>
    <row r="21" spans="2:13" ht="15">
      <c r="B21" s="475"/>
      <c r="C21" s="476" t="s">
        <v>233</v>
      </c>
      <c r="D21" s="477"/>
      <c r="E21" s="478">
        <v>17</v>
      </c>
      <c r="F21" s="479">
        <v>1652.81</v>
      </c>
      <c r="G21" s="479">
        <v>1669.74</v>
      </c>
      <c r="H21" s="233">
        <f>G21/'Aktivi_Saistibas(001)'!$F$19*100</f>
        <v>2.411965790977121</v>
      </c>
      <c r="I21" s="53"/>
      <c r="J21" s="1">
        <v>11</v>
      </c>
      <c r="K21" s="1">
        <v>1162.71</v>
      </c>
      <c r="L21" s="447">
        <f>SUM(L18:L20)</f>
        <v>45</v>
      </c>
      <c r="M21" s="447">
        <f>SUM(M18:M20)</f>
        <v>4487.79</v>
      </c>
    </row>
    <row r="22" spans="2:11" ht="15">
      <c r="B22" s="475"/>
      <c r="C22" s="476" t="s">
        <v>235</v>
      </c>
      <c r="D22" s="477"/>
      <c r="E22" s="478">
        <v>8</v>
      </c>
      <c r="F22" s="479">
        <v>771.96</v>
      </c>
      <c r="G22" s="479">
        <v>779.04</v>
      </c>
      <c r="H22" s="233">
        <f>G22/'Aktivi_Saistibas(001)'!$F$19*100</f>
        <v>1.1253355790738775</v>
      </c>
      <c r="I22" s="53"/>
      <c r="J22" s="1">
        <v>14</v>
      </c>
      <c r="K22" s="1">
        <v>1503.95</v>
      </c>
    </row>
    <row r="23" spans="2:11" ht="15">
      <c r="B23" s="475"/>
      <c r="C23" s="476" t="s">
        <v>154</v>
      </c>
      <c r="D23" s="480">
        <v>11110</v>
      </c>
      <c r="E23" s="481">
        <f>SUM(E15:E22)</f>
        <v>303</v>
      </c>
      <c r="F23" s="481">
        <f>SUM(F15:F22)</f>
        <v>31613.61574445</v>
      </c>
      <c r="G23" s="481">
        <f>SUM(G15:G22)</f>
        <v>31274.16</v>
      </c>
      <c r="H23" s="482">
        <f>SUM(H16:H22)</f>
        <v>45.17601785999319</v>
      </c>
      <c r="I23" s="31"/>
      <c r="J23" s="447">
        <f>SUM(J18:J22)</f>
        <v>58</v>
      </c>
      <c r="K23" s="447">
        <f>SUM(K18:K22)</f>
        <v>6104.86</v>
      </c>
    </row>
    <row r="24" spans="2:9" ht="25.5">
      <c r="B24" s="465">
        <v>11120</v>
      </c>
      <c r="C24" s="483" t="s">
        <v>155</v>
      </c>
      <c r="D24" s="484"/>
      <c r="E24" s="485"/>
      <c r="F24" s="485"/>
      <c r="G24" s="470"/>
      <c r="H24" s="235"/>
      <c r="I24" s="31"/>
    </row>
    <row r="25" spans="2:9" ht="15">
      <c r="B25" s="475"/>
      <c r="C25" s="486" t="s">
        <v>225</v>
      </c>
      <c r="D25" s="472"/>
      <c r="E25" s="479">
        <v>28</v>
      </c>
      <c r="F25" s="479">
        <f>3172.25+33.92+0.32+1.03</f>
        <v>3207.5200000000004</v>
      </c>
      <c r="G25" s="479">
        <v>3107.74</v>
      </c>
      <c r="H25" s="233">
        <f>G25/'Aktivi_Saistibas(001)'!$F$19*100</f>
        <v>4.489179493364977</v>
      </c>
      <c r="I25" s="53"/>
    </row>
    <row r="26" spans="2:9" ht="15">
      <c r="B26" s="475"/>
      <c r="C26" s="486" t="s">
        <v>240</v>
      </c>
      <c r="D26" s="472"/>
      <c r="E26" s="479">
        <v>3</v>
      </c>
      <c r="F26" s="479">
        <v>3177.57</v>
      </c>
      <c r="G26" s="479">
        <v>3093.53</v>
      </c>
      <c r="H26" s="233">
        <f>G26/'Aktivi_Saistibas(001)'!$F$19*100</f>
        <v>4.46865292402497</v>
      </c>
      <c r="I26" s="53"/>
    </row>
    <row r="27" spans="2:9" ht="15">
      <c r="B27" s="475"/>
      <c r="C27" s="486" t="s">
        <v>154</v>
      </c>
      <c r="D27" s="480">
        <v>11120</v>
      </c>
      <c r="E27" s="481">
        <f>SUM(E25:E26)</f>
        <v>31</v>
      </c>
      <c r="F27" s="481">
        <f>SUM(F25:F26)</f>
        <v>6385.09</v>
      </c>
      <c r="G27" s="481">
        <f>SUM(G25:G26)</f>
        <v>6201.27</v>
      </c>
      <c r="H27" s="236">
        <f>SUM(H25:H26)</f>
        <v>8.957832417389948</v>
      </c>
      <c r="I27" s="53"/>
    </row>
    <row r="28" spans="2:9" ht="15" hidden="1">
      <c r="B28" s="465">
        <v>11130</v>
      </c>
      <c r="C28" s="483" t="s">
        <v>158</v>
      </c>
      <c r="D28" s="472"/>
      <c r="E28" s="474"/>
      <c r="F28" s="474"/>
      <c r="G28" s="474"/>
      <c r="H28" s="235"/>
      <c r="I28" s="53"/>
    </row>
    <row r="29" spans="2:9" ht="15" hidden="1">
      <c r="B29" s="475"/>
      <c r="C29" s="486" t="s">
        <v>159</v>
      </c>
      <c r="D29" s="472"/>
      <c r="E29" s="479"/>
      <c r="F29" s="479"/>
      <c r="G29" s="479"/>
      <c r="H29" s="236">
        <v>0</v>
      </c>
      <c r="I29" s="53"/>
    </row>
    <row r="30" spans="2:9" ht="13.5" customHeight="1" hidden="1">
      <c r="B30" s="475"/>
      <c r="C30" s="486" t="s">
        <v>160</v>
      </c>
      <c r="D30" s="472"/>
      <c r="E30" s="479"/>
      <c r="F30" s="479"/>
      <c r="G30" s="479"/>
      <c r="H30" s="236">
        <v>0</v>
      </c>
      <c r="I30" s="53"/>
    </row>
    <row r="31" spans="2:9" ht="15" hidden="1">
      <c r="B31" s="475"/>
      <c r="C31" s="486" t="s">
        <v>154</v>
      </c>
      <c r="D31" s="480">
        <v>11130</v>
      </c>
      <c r="E31" s="481">
        <f>SUM(E29:E30)</f>
        <v>0</v>
      </c>
      <c r="F31" s="481">
        <f>SUM(F29:F30)</f>
        <v>0</v>
      </c>
      <c r="G31" s="481">
        <f>SUM(G29:G30)</f>
        <v>0</v>
      </c>
      <c r="H31" s="236">
        <v>0</v>
      </c>
      <c r="I31" s="53"/>
    </row>
    <row r="32" spans="2:9" ht="15">
      <c r="B32" s="487"/>
      <c r="C32" s="488" t="s">
        <v>161</v>
      </c>
      <c r="D32" s="489">
        <v>11100</v>
      </c>
      <c r="E32" s="490">
        <f>E23+E27+E31</f>
        <v>334</v>
      </c>
      <c r="F32" s="490">
        <f>F23+F27+F31</f>
        <v>37998.705744449995</v>
      </c>
      <c r="G32" s="490">
        <f>G23+G27+G31</f>
        <v>37475.43</v>
      </c>
      <c r="H32" s="237">
        <f>H27+H23</f>
        <v>54.13385027738313</v>
      </c>
      <c r="I32" s="53"/>
    </row>
    <row r="33" spans="2:9" ht="25.5">
      <c r="B33" s="491">
        <v>11200</v>
      </c>
      <c r="C33" s="492" t="s">
        <v>162</v>
      </c>
      <c r="D33" s="493"/>
      <c r="E33" s="494"/>
      <c r="F33" s="494"/>
      <c r="G33" s="494"/>
      <c r="H33" s="232"/>
      <c r="I33" s="53"/>
    </row>
    <row r="34" spans="2:9" ht="25.5">
      <c r="B34" s="465">
        <v>11210</v>
      </c>
      <c r="C34" s="471" t="s">
        <v>163</v>
      </c>
      <c r="D34" s="472"/>
      <c r="E34" s="474"/>
      <c r="F34" s="474"/>
      <c r="G34" s="474"/>
      <c r="H34" s="224"/>
      <c r="I34" s="53"/>
    </row>
    <row r="35" spans="2:9" ht="15" hidden="1">
      <c r="B35" s="475"/>
      <c r="C35" s="476" t="s">
        <v>156</v>
      </c>
      <c r="D35" s="472"/>
      <c r="E35" s="479"/>
      <c r="F35" s="479"/>
      <c r="G35" s="479"/>
      <c r="H35" s="236">
        <v>0</v>
      </c>
      <c r="I35" s="53"/>
    </row>
    <row r="36" spans="2:9" ht="15" hidden="1">
      <c r="B36" s="475"/>
      <c r="C36" s="476" t="s">
        <v>157</v>
      </c>
      <c r="D36" s="472"/>
      <c r="E36" s="479"/>
      <c r="F36" s="479"/>
      <c r="G36" s="479"/>
      <c r="H36" s="236">
        <v>0</v>
      </c>
      <c r="I36" s="53"/>
    </row>
    <row r="37" spans="2:9" ht="15" hidden="1">
      <c r="B37" s="475"/>
      <c r="C37" s="476" t="s">
        <v>154</v>
      </c>
      <c r="D37" s="480">
        <v>11210</v>
      </c>
      <c r="E37" s="481">
        <f>SUM(E35:E36)</f>
        <v>0</v>
      </c>
      <c r="F37" s="481">
        <f>SUM(F35:F36)</f>
        <v>0</v>
      </c>
      <c r="G37" s="481">
        <f>SUM(G35:G36)</f>
        <v>0</v>
      </c>
      <c r="H37" s="236">
        <v>0</v>
      </c>
      <c r="I37" s="53"/>
    </row>
    <row r="38" spans="2:9" ht="25.5">
      <c r="B38" s="465">
        <v>11220</v>
      </c>
      <c r="C38" s="471" t="s">
        <v>164</v>
      </c>
      <c r="D38" s="472"/>
      <c r="E38" s="474"/>
      <c r="F38" s="474"/>
      <c r="G38" s="474"/>
      <c r="H38" s="224"/>
      <c r="I38" s="53"/>
    </row>
    <row r="39" spans="2:9" ht="15">
      <c r="B39" s="475"/>
      <c r="C39" s="495" t="s">
        <v>241</v>
      </c>
      <c r="D39" s="472"/>
      <c r="E39" s="479">
        <v>3000</v>
      </c>
      <c r="F39" s="479">
        <v>1115.55</v>
      </c>
      <c r="G39" s="479">
        <v>1590</v>
      </c>
      <c r="H39" s="233">
        <f>G39/'Aktivi_Saistibas(001)'!$F$19*100</f>
        <v>2.2967801020839307</v>
      </c>
      <c r="I39" s="53"/>
    </row>
    <row r="40" spans="2:9" ht="14.25" customHeight="1">
      <c r="B40" s="475"/>
      <c r="C40" s="476" t="s">
        <v>154</v>
      </c>
      <c r="D40" s="480">
        <v>11220</v>
      </c>
      <c r="E40" s="481">
        <f>SUM(E39:E39)</f>
        <v>3000</v>
      </c>
      <c r="F40" s="481">
        <f>SUM(F39:F39)</f>
        <v>1115.55</v>
      </c>
      <c r="G40" s="481">
        <f>SUM(G39:G39)</f>
        <v>1590</v>
      </c>
      <c r="H40" s="233">
        <f>SUM(H39:H39)</f>
        <v>2.2967801020839307</v>
      </c>
      <c r="I40" s="53"/>
    </row>
    <row r="41" spans="2:9" ht="16.5" customHeight="1" thickBot="1">
      <c r="B41" s="497"/>
      <c r="C41" s="498" t="s">
        <v>165</v>
      </c>
      <c r="D41" s="499">
        <v>11200</v>
      </c>
      <c r="E41" s="500">
        <f>E37+E40</f>
        <v>3000</v>
      </c>
      <c r="F41" s="500">
        <f>F37+F40</f>
        <v>1115.55</v>
      </c>
      <c r="G41" s="500">
        <f>G37+G40</f>
        <v>1590</v>
      </c>
      <c r="H41" s="236">
        <f>H37+H40</f>
        <v>2.2967801020839307</v>
      </c>
      <c r="I41" s="53"/>
    </row>
    <row r="42" spans="2:9" ht="15.75" customHeight="1" hidden="1">
      <c r="B42" s="501"/>
      <c r="C42" s="502"/>
      <c r="D42" s="503"/>
      <c r="E42" s="504"/>
      <c r="F42" s="504"/>
      <c r="G42" s="504"/>
      <c r="H42" s="505"/>
      <c r="I42" s="53"/>
    </row>
    <row r="43" spans="2:9" ht="15.75" customHeight="1" hidden="1">
      <c r="B43" s="506"/>
      <c r="C43" s="507"/>
      <c r="D43" s="508"/>
      <c r="E43" s="509"/>
      <c r="F43" s="509"/>
      <c r="G43" s="509"/>
      <c r="H43" s="510"/>
      <c r="I43" s="53"/>
    </row>
    <row r="44" spans="2:9" ht="15.75" customHeight="1" hidden="1">
      <c r="B44" s="506"/>
      <c r="C44" s="507"/>
      <c r="D44" s="508"/>
      <c r="E44" s="509"/>
      <c r="F44" s="509"/>
      <c r="G44" s="509"/>
      <c r="H44" s="510"/>
      <c r="I44" s="53"/>
    </row>
    <row r="45" spans="2:9" ht="15.75" customHeight="1" hidden="1">
      <c r="B45" s="506"/>
      <c r="C45" s="507"/>
      <c r="D45" s="508"/>
      <c r="E45" s="509"/>
      <c r="F45" s="509"/>
      <c r="G45" s="509"/>
      <c r="H45" s="510"/>
      <c r="I45" s="53"/>
    </row>
    <row r="46" spans="2:9" ht="15" hidden="1">
      <c r="B46" s="506"/>
      <c r="C46" s="507"/>
      <c r="D46" s="508"/>
      <c r="E46" s="509"/>
      <c r="F46" s="509"/>
      <c r="G46" s="509"/>
      <c r="H46" s="510"/>
      <c r="I46" s="53"/>
    </row>
    <row r="47" spans="2:9" ht="15" hidden="1">
      <c r="B47" s="506"/>
      <c r="C47" s="507"/>
      <c r="D47" s="508"/>
      <c r="E47" s="509"/>
      <c r="F47" s="509"/>
      <c r="G47" s="509"/>
      <c r="H47" s="510"/>
      <c r="I47" s="53"/>
    </row>
    <row r="48" spans="2:9" ht="15.75" hidden="1" thickBot="1">
      <c r="B48" s="511"/>
      <c r="C48" s="512"/>
      <c r="D48" s="513"/>
      <c r="E48" s="514"/>
      <c r="F48" s="514"/>
      <c r="G48" s="514"/>
      <c r="H48" s="419"/>
      <c r="I48" s="53"/>
    </row>
    <row r="49" spans="2:9" ht="15.75" hidden="1" thickBot="1">
      <c r="B49" s="596" t="s">
        <v>13</v>
      </c>
      <c r="C49" s="597"/>
      <c r="D49" s="457" t="s">
        <v>64</v>
      </c>
      <c r="E49" s="515" t="s">
        <v>63</v>
      </c>
      <c r="F49" s="457" t="s">
        <v>66</v>
      </c>
      <c r="G49" s="457" t="s">
        <v>166</v>
      </c>
      <c r="H49" s="458" t="s">
        <v>167</v>
      </c>
      <c r="I49" s="53"/>
    </row>
    <row r="50" spans="2:9" ht="25.5" hidden="1">
      <c r="B50" s="459">
        <v>11300</v>
      </c>
      <c r="C50" s="516" t="s">
        <v>168</v>
      </c>
      <c r="D50" s="517"/>
      <c r="E50" s="518"/>
      <c r="F50" s="518"/>
      <c r="G50" s="518"/>
      <c r="H50" s="245"/>
      <c r="I50" s="53"/>
    </row>
    <row r="51" spans="2:9" ht="15" hidden="1">
      <c r="B51" s="475"/>
      <c r="C51" s="476" t="s">
        <v>169</v>
      </c>
      <c r="D51" s="472"/>
      <c r="E51" s="479"/>
      <c r="F51" s="479"/>
      <c r="G51" s="479"/>
      <c r="H51" s="236">
        <v>0</v>
      </c>
      <c r="I51" s="53"/>
    </row>
    <row r="52" spans="2:9" ht="15" hidden="1">
      <c r="B52" s="475"/>
      <c r="C52" s="476" t="s">
        <v>170</v>
      </c>
      <c r="D52" s="472"/>
      <c r="E52" s="479"/>
      <c r="F52" s="479"/>
      <c r="G52" s="479"/>
      <c r="H52" s="236">
        <v>0</v>
      </c>
      <c r="I52" s="53"/>
    </row>
    <row r="53" spans="2:9" ht="15" hidden="1">
      <c r="B53" s="487"/>
      <c r="C53" s="519" t="s">
        <v>154</v>
      </c>
      <c r="D53" s="489">
        <v>11300</v>
      </c>
      <c r="E53" s="520">
        <f>SUM(E51:E52)</f>
        <v>0</v>
      </c>
      <c r="F53" s="520">
        <f>SUM(F51:F52)</f>
        <v>0</v>
      </c>
      <c r="G53" s="520">
        <f>SUM(G51:G52)</f>
        <v>0</v>
      </c>
      <c r="H53" s="239">
        <v>0</v>
      </c>
      <c r="I53" s="53"/>
    </row>
    <row r="54" spans="2:9" ht="15" hidden="1">
      <c r="B54" s="491">
        <v>11400</v>
      </c>
      <c r="C54" s="492" t="s">
        <v>81</v>
      </c>
      <c r="D54" s="493"/>
      <c r="E54" s="494"/>
      <c r="F54" s="494"/>
      <c r="G54" s="494"/>
      <c r="H54" s="232"/>
      <c r="I54" s="53"/>
    </row>
    <row r="55" spans="2:9" ht="15" hidden="1">
      <c r="B55" s="475"/>
      <c r="C55" s="476" t="s">
        <v>171</v>
      </c>
      <c r="D55" s="472"/>
      <c r="E55" s="479"/>
      <c r="F55" s="479"/>
      <c r="G55" s="479"/>
      <c r="H55" s="236">
        <v>0</v>
      </c>
      <c r="I55" s="53"/>
    </row>
    <row r="56" spans="2:9" ht="15" hidden="1">
      <c r="B56" s="475"/>
      <c r="C56" s="476" t="s">
        <v>172</v>
      </c>
      <c r="D56" s="472"/>
      <c r="E56" s="479"/>
      <c r="F56" s="479"/>
      <c r="G56" s="479"/>
      <c r="H56" s="236">
        <v>0</v>
      </c>
      <c r="I56" s="53"/>
    </row>
    <row r="57" spans="2:9" ht="15" hidden="1">
      <c r="B57" s="487"/>
      <c r="C57" s="519" t="s">
        <v>154</v>
      </c>
      <c r="D57" s="489">
        <v>11400</v>
      </c>
      <c r="E57" s="520">
        <f>SUM(E55:E56)</f>
        <v>0</v>
      </c>
      <c r="F57" s="520">
        <f>SUM(F55:F56)</f>
        <v>0</v>
      </c>
      <c r="G57" s="520">
        <f>SUM(G55:G56)</f>
        <v>0</v>
      </c>
      <c r="H57" s="239">
        <v>0</v>
      </c>
      <c r="I57" s="53"/>
    </row>
    <row r="58" spans="2:9" ht="38.25">
      <c r="B58" s="521"/>
      <c r="C58" s="522" t="s">
        <v>174</v>
      </c>
      <c r="D58" s="523">
        <v>11000</v>
      </c>
      <c r="E58" s="524">
        <f>E32+E41+E53+E57</f>
        <v>3334</v>
      </c>
      <c r="F58" s="524">
        <f>F32+F41+F53+F57</f>
        <v>39114.25574445</v>
      </c>
      <c r="G58" s="524">
        <f>G32+G41+G53+G57</f>
        <v>39065.43</v>
      </c>
      <c r="H58" s="587">
        <f>H32+H41+H53+H57</f>
        <v>56.43063037946706</v>
      </c>
      <c r="I58" s="53"/>
    </row>
    <row r="59" spans="2:9" ht="15.75" thickBot="1">
      <c r="B59" s="491">
        <v>12000</v>
      </c>
      <c r="C59" s="525" t="s">
        <v>173</v>
      </c>
      <c r="D59" s="493"/>
      <c r="E59" s="494"/>
      <c r="F59" s="494"/>
      <c r="G59" s="494"/>
      <c r="H59" s="232"/>
      <c r="I59" s="53"/>
    </row>
    <row r="60" spans="2:9" ht="25.5" hidden="1">
      <c r="B60" s="465">
        <v>12100</v>
      </c>
      <c r="C60" s="466" t="s">
        <v>149</v>
      </c>
      <c r="D60" s="472"/>
      <c r="E60" s="474"/>
      <c r="F60" s="474"/>
      <c r="G60" s="474"/>
      <c r="H60" s="224"/>
      <c r="I60" s="53"/>
    </row>
    <row r="61" spans="2:9" ht="25.5" hidden="1">
      <c r="B61" s="465">
        <v>12110</v>
      </c>
      <c r="C61" s="471" t="s">
        <v>155</v>
      </c>
      <c r="D61" s="472"/>
      <c r="E61" s="474"/>
      <c r="F61" s="474"/>
      <c r="G61" s="474"/>
      <c r="H61" s="224"/>
      <c r="I61" s="53"/>
    </row>
    <row r="62" spans="2:9" ht="15" hidden="1">
      <c r="B62" s="475"/>
      <c r="C62" s="476" t="s">
        <v>156</v>
      </c>
      <c r="D62" s="472"/>
      <c r="E62" s="479"/>
      <c r="F62" s="479"/>
      <c r="G62" s="479"/>
      <c r="H62" s="236">
        <v>0</v>
      </c>
      <c r="I62" s="53"/>
    </row>
    <row r="63" spans="2:9" ht="15" hidden="1">
      <c r="B63" s="475"/>
      <c r="C63" s="476" t="s">
        <v>157</v>
      </c>
      <c r="D63" s="472"/>
      <c r="E63" s="479"/>
      <c r="F63" s="479"/>
      <c r="G63" s="479"/>
      <c r="H63" s="236">
        <v>0</v>
      </c>
      <c r="I63" s="53"/>
    </row>
    <row r="64" spans="2:9" ht="15" hidden="1">
      <c r="B64" s="475"/>
      <c r="C64" s="476" t="s">
        <v>154</v>
      </c>
      <c r="D64" s="480">
        <v>12110</v>
      </c>
      <c r="E64" s="481">
        <f>SUM(E62:E63)</f>
        <v>0</v>
      </c>
      <c r="F64" s="481">
        <f>SUM(F62:F63)</f>
        <v>0</v>
      </c>
      <c r="G64" s="481">
        <f>SUM(G62:G63)</f>
        <v>0</v>
      </c>
      <c r="H64" s="236">
        <v>0</v>
      </c>
      <c r="I64" s="53"/>
    </row>
    <row r="65" spans="2:9" ht="15" hidden="1">
      <c r="B65" s="465">
        <v>12120</v>
      </c>
      <c r="C65" s="471" t="s">
        <v>184</v>
      </c>
      <c r="D65" s="472"/>
      <c r="E65" s="474"/>
      <c r="F65" s="474"/>
      <c r="G65" s="474"/>
      <c r="H65" s="224"/>
      <c r="I65" s="53"/>
    </row>
    <row r="66" spans="2:9" ht="15" hidden="1">
      <c r="B66" s="475"/>
      <c r="C66" s="476" t="s">
        <v>159</v>
      </c>
      <c r="D66" s="472"/>
      <c r="E66" s="479"/>
      <c r="F66" s="479"/>
      <c r="G66" s="479"/>
      <c r="H66" s="236">
        <v>0</v>
      </c>
      <c r="I66" s="53"/>
    </row>
    <row r="67" spans="2:9" ht="15" hidden="1">
      <c r="B67" s="475"/>
      <c r="C67" s="476" t="s">
        <v>160</v>
      </c>
      <c r="D67" s="472"/>
      <c r="E67" s="479"/>
      <c r="F67" s="479"/>
      <c r="G67" s="479"/>
      <c r="H67" s="236">
        <v>0</v>
      </c>
      <c r="I67" s="53"/>
    </row>
    <row r="68" spans="2:9" ht="15" hidden="1">
      <c r="B68" s="475"/>
      <c r="C68" s="476" t="s">
        <v>154</v>
      </c>
      <c r="D68" s="526">
        <v>12120</v>
      </c>
      <c r="E68" s="481">
        <f>SUM(E66:E67)</f>
        <v>0</v>
      </c>
      <c r="F68" s="481">
        <f>SUM(F66:F67)</f>
        <v>0</v>
      </c>
      <c r="G68" s="481">
        <f>SUM(G66:G67)</f>
        <v>0</v>
      </c>
      <c r="H68" s="236">
        <v>0</v>
      </c>
      <c r="I68" s="53"/>
    </row>
    <row r="69" spans="2:9" ht="15" hidden="1">
      <c r="B69" s="487"/>
      <c r="C69" s="527" t="s">
        <v>175</v>
      </c>
      <c r="D69" s="489">
        <v>12100</v>
      </c>
      <c r="E69" s="520">
        <f>E64+E68</f>
        <v>0</v>
      </c>
      <c r="F69" s="520">
        <f>F64+F68</f>
        <v>0</v>
      </c>
      <c r="G69" s="520">
        <f>G64+G68</f>
        <v>0</v>
      </c>
      <c r="H69" s="239">
        <v>0</v>
      </c>
      <c r="I69" s="53"/>
    </row>
    <row r="70" spans="2:9" ht="25.5" hidden="1">
      <c r="B70" s="491">
        <v>12200</v>
      </c>
      <c r="C70" s="492" t="s">
        <v>162</v>
      </c>
      <c r="D70" s="493"/>
      <c r="E70" s="494"/>
      <c r="F70" s="494"/>
      <c r="G70" s="494"/>
      <c r="H70" s="232"/>
      <c r="I70" s="53"/>
    </row>
    <row r="71" spans="2:9" ht="25.5" hidden="1">
      <c r="B71" s="465">
        <v>12210</v>
      </c>
      <c r="C71" s="471" t="s">
        <v>163</v>
      </c>
      <c r="D71" s="472"/>
      <c r="E71" s="474"/>
      <c r="F71" s="474"/>
      <c r="G71" s="474"/>
      <c r="H71" s="224"/>
      <c r="I71" s="53"/>
    </row>
    <row r="72" spans="2:9" ht="15" hidden="1">
      <c r="B72" s="475"/>
      <c r="C72" s="476" t="s">
        <v>156</v>
      </c>
      <c r="D72" s="472"/>
      <c r="E72" s="479"/>
      <c r="F72" s="479"/>
      <c r="G72" s="479"/>
      <c r="H72" s="236">
        <v>0</v>
      </c>
      <c r="I72" s="53"/>
    </row>
    <row r="73" spans="2:9" ht="15" hidden="1">
      <c r="B73" s="475"/>
      <c r="C73" s="476" t="s">
        <v>157</v>
      </c>
      <c r="D73" s="472"/>
      <c r="E73" s="479"/>
      <c r="F73" s="479"/>
      <c r="G73" s="479"/>
      <c r="H73" s="236">
        <v>0</v>
      </c>
      <c r="I73" s="53"/>
    </row>
    <row r="74" spans="2:9" ht="15" hidden="1">
      <c r="B74" s="475"/>
      <c r="C74" s="476" t="s">
        <v>154</v>
      </c>
      <c r="D74" s="480">
        <v>12210</v>
      </c>
      <c r="E74" s="481">
        <f>SUM(E72:E73)</f>
        <v>0</v>
      </c>
      <c r="F74" s="481">
        <f>SUM(F72:F73)</f>
        <v>0</v>
      </c>
      <c r="G74" s="481">
        <f>SUM(G72:G73)</f>
        <v>0</v>
      </c>
      <c r="H74" s="236">
        <v>0</v>
      </c>
      <c r="I74" s="53"/>
    </row>
    <row r="75" spans="2:9" ht="25.5" hidden="1">
      <c r="B75" s="465">
        <v>12220</v>
      </c>
      <c r="C75" s="471" t="s">
        <v>164</v>
      </c>
      <c r="D75" s="472"/>
      <c r="E75" s="474"/>
      <c r="F75" s="474"/>
      <c r="G75" s="474"/>
      <c r="H75" s="224"/>
      <c r="I75" s="53"/>
    </row>
    <row r="76" spans="2:9" ht="15" hidden="1">
      <c r="B76" s="475"/>
      <c r="C76" s="476" t="s">
        <v>159</v>
      </c>
      <c r="D76" s="472"/>
      <c r="E76" s="479"/>
      <c r="F76" s="479"/>
      <c r="G76" s="479"/>
      <c r="H76" s="236">
        <v>0</v>
      </c>
      <c r="I76" s="53"/>
    </row>
    <row r="77" spans="2:9" ht="15" hidden="1">
      <c r="B77" s="475"/>
      <c r="C77" s="476" t="s">
        <v>160</v>
      </c>
      <c r="D77" s="472"/>
      <c r="E77" s="479"/>
      <c r="F77" s="479"/>
      <c r="G77" s="479"/>
      <c r="H77" s="236">
        <v>0</v>
      </c>
      <c r="I77" s="53"/>
    </row>
    <row r="78" spans="2:9" ht="15" hidden="1">
      <c r="B78" s="475"/>
      <c r="C78" s="476" t="s">
        <v>154</v>
      </c>
      <c r="D78" s="480">
        <v>12220</v>
      </c>
      <c r="E78" s="481">
        <f>SUM(E76:E77)</f>
        <v>0</v>
      </c>
      <c r="F78" s="481">
        <f>SUM(F76:F77)</f>
        <v>0</v>
      </c>
      <c r="G78" s="481">
        <f>SUM(G76:G77)</f>
        <v>0</v>
      </c>
      <c r="H78" s="236">
        <v>0</v>
      </c>
      <c r="I78" s="53"/>
    </row>
    <row r="79" spans="2:9" ht="15" hidden="1">
      <c r="B79" s="487"/>
      <c r="C79" s="527" t="s">
        <v>176</v>
      </c>
      <c r="D79" s="489">
        <v>12200</v>
      </c>
      <c r="E79" s="520">
        <f>E74+E78</f>
        <v>0</v>
      </c>
      <c r="F79" s="520">
        <f>F74+F78</f>
        <v>0</v>
      </c>
      <c r="G79" s="520">
        <f>G74+G78</f>
        <v>0</v>
      </c>
      <c r="H79" s="239">
        <v>0</v>
      </c>
      <c r="I79" s="53"/>
    </row>
    <row r="80" spans="2:9" ht="25.5" hidden="1">
      <c r="B80" s="465">
        <v>12300</v>
      </c>
      <c r="C80" s="466" t="s">
        <v>168</v>
      </c>
      <c r="D80" s="493"/>
      <c r="E80" s="494"/>
      <c r="F80" s="494"/>
      <c r="G80" s="494"/>
      <c r="H80" s="232"/>
      <c r="I80" s="53"/>
    </row>
    <row r="81" spans="2:9" ht="15" hidden="1">
      <c r="B81" s="475"/>
      <c r="C81" s="476" t="s">
        <v>169</v>
      </c>
      <c r="D81" s="472"/>
      <c r="E81" s="479"/>
      <c r="F81" s="479"/>
      <c r="G81" s="479"/>
      <c r="H81" s="236">
        <v>0</v>
      </c>
      <c r="I81" s="53"/>
    </row>
    <row r="82" spans="2:9" ht="15" hidden="1">
      <c r="B82" s="475"/>
      <c r="C82" s="476" t="s">
        <v>170</v>
      </c>
      <c r="D82" s="472"/>
      <c r="E82" s="479"/>
      <c r="F82" s="479"/>
      <c r="G82" s="479"/>
      <c r="H82" s="236">
        <v>0</v>
      </c>
      <c r="I82" s="53"/>
    </row>
    <row r="83" spans="2:9" ht="15" hidden="1">
      <c r="B83" s="487"/>
      <c r="C83" s="519" t="s">
        <v>154</v>
      </c>
      <c r="D83" s="489">
        <v>12300</v>
      </c>
      <c r="E83" s="520">
        <f>SUM(E81:E82)</f>
        <v>0</v>
      </c>
      <c r="F83" s="520">
        <f>SUM(F81:F82)</f>
        <v>0</v>
      </c>
      <c r="G83" s="520">
        <f>SUM(G81:G82)</f>
        <v>0</v>
      </c>
      <c r="H83" s="239">
        <v>0</v>
      </c>
      <c r="I83" s="53"/>
    </row>
    <row r="84" spans="2:9" ht="15" hidden="1">
      <c r="B84" s="465">
        <v>12400</v>
      </c>
      <c r="C84" s="466" t="s">
        <v>81</v>
      </c>
      <c r="D84" s="472"/>
      <c r="E84" s="474"/>
      <c r="F84" s="474"/>
      <c r="G84" s="474"/>
      <c r="H84" s="224"/>
      <c r="I84" s="53"/>
    </row>
    <row r="85" spans="2:9" ht="15" hidden="1">
      <c r="B85" s="475"/>
      <c r="C85" s="476" t="s">
        <v>171</v>
      </c>
      <c r="D85" s="472"/>
      <c r="E85" s="479"/>
      <c r="F85" s="479"/>
      <c r="G85" s="479"/>
      <c r="H85" s="236">
        <v>0</v>
      </c>
      <c r="I85" s="53"/>
    </row>
    <row r="86" spans="2:9" ht="27" customHeight="1" hidden="1">
      <c r="B86" s="475"/>
      <c r="C86" s="476" t="s">
        <v>172</v>
      </c>
      <c r="D86" s="472"/>
      <c r="E86" s="479"/>
      <c r="F86" s="479"/>
      <c r="G86" s="479"/>
      <c r="H86" s="236">
        <v>0</v>
      </c>
      <c r="I86" s="53"/>
    </row>
    <row r="87" spans="2:9" ht="15" customHeight="1" hidden="1" thickBot="1">
      <c r="B87" s="497"/>
      <c r="C87" s="528" t="s">
        <v>154</v>
      </c>
      <c r="D87" s="499">
        <v>12400</v>
      </c>
      <c r="E87" s="500">
        <f>SUM(E85:E86)</f>
        <v>0</v>
      </c>
      <c r="F87" s="500">
        <f>SUM(F85:F86)</f>
        <v>0</v>
      </c>
      <c r="G87" s="500">
        <f>SUM(G85:G86)</f>
        <v>0</v>
      </c>
      <c r="H87" s="253">
        <v>0</v>
      </c>
      <c r="I87" s="53"/>
    </row>
    <row r="88" spans="2:9" ht="15.75" hidden="1" thickBot="1">
      <c r="B88" s="596" t="s">
        <v>13</v>
      </c>
      <c r="C88" s="597"/>
      <c r="D88" s="457" t="s">
        <v>64</v>
      </c>
      <c r="E88" s="515" t="s">
        <v>63</v>
      </c>
      <c r="F88" s="457" t="s">
        <v>66</v>
      </c>
      <c r="G88" s="457" t="s">
        <v>166</v>
      </c>
      <c r="H88" s="458" t="s">
        <v>167</v>
      </c>
      <c r="I88" s="53"/>
    </row>
    <row r="89" spans="2:9" ht="25.5">
      <c r="B89" s="529"/>
      <c r="C89" s="530" t="s">
        <v>177</v>
      </c>
      <c r="D89" s="531">
        <v>12000</v>
      </c>
      <c r="E89" s="532">
        <f>E69+E79+E83+E87</f>
        <v>0</v>
      </c>
      <c r="F89" s="532">
        <f>F69+F79+F83+F87</f>
        <v>0</v>
      </c>
      <c r="G89" s="532">
        <f>G69+G79+G83+G87</f>
        <v>0</v>
      </c>
      <c r="H89" s="259">
        <v>0</v>
      </c>
      <c r="I89" s="53"/>
    </row>
    <row r="90" spans="2:9" ht="15">
      <c r="B90" s="491">
        <v>13000</v>
      </c>
      <c r="C90" s="492" t="s">
        <v>178</v>
      </c>
      <c r="D90" s="493"/>
      <c r="E90" s="494"/>
      <c r="F90" s="494"/>
      <c r="G90" s="494"/>
      <c r="H90" s="232"/>
      <c r="I90" s="53"/>
    </row>
    <row r="91" spans="2:9" ht="15">
      <c r="B91" s="475"/>
      <c r="C91" s="476" t="s">
        <v>232</v>
      </c>
      <c r="D91" s="472"/>
      <c r="E91" s="479"/>
      <c r="F91" s="479"/>
      <c r="G91" s="479">
        <v>5000</v>
      </c>
      <c r="H91" s="233">
        <f>G91/'Aktivi_Saistibas(001)'!$F$19*100</f>
        <v>7.222578937370851</v>
      </c>
      <c r="I91" s="53"/>
    </row>
    <row r="92" spans="2:9" ht="15">
      <c r="B92" s="475"/>
      <c r="C92" s="476" t="s">
        <v>237</v>
      </c>
      <c r="D92" s="472"/>
      <c r="E92" s="479"/>
      <c r="F92" s="479"/>
      <c r="G92" s="479">
        <v>4000</v>
      </c>
      <c r="H92" s="233">
        <f>G92/'Aktivi_Saistibas(001)'!$F$19*100</f>
        <v>5.77806314989668</v>
      </c>
      <c r="I92" s="53"/>
    </row>
    <row r="93" spans="2:9" ht="15">
      <c r="B93" s="475"/>
      <c r="C93" s="476" t="s">
        <v>250</v>
      </c>
      <c r="D93" s="472"/>
      <c r="E93" s="479"/>
      <c r="F93" s="479"/>
      <c r="G93" s="479">
        <f>5000</f>
        <v>5000</v>
      </c>
      <c r="H93" s="233">
        <f>G93/'Aktivi_Saistibas(001)'!$F$19*100</f>
        <v>7.222578937370851</v>
      </c>
      <c r="I93" s="53"/>
    </row>
    <row r="94" spans="2:9" ht="15">
      <c r="B94" s="487"/>
      <c r="C94" s="519" t="s">
        <v>154</v>
      </c>
      <c r="D94" s="533">
        <v>13000</v>
      </c>
      <c r="E94" s="534">
        <f>SUM(E91:E92)</f>
        <v>0</v>
      </c>
      <c r="F94" s="534">
        <f>SUM(F91:F92)</f>
        <v>0</v>
      </c>
      <c r="G94" s="534">
        <f>SUM(G91:G93)</f>
        <v>14000</v>
      </c>
      <c r="H94" s="261">
        <f>SUM(H91:H93)</f>
        <v>20.22322102463838</v>
      </c>
      <c r="I94" s="53"/>
    </row>
    <row r="95" spans="2:9" s="8" customFormat="1" ht="26.25" thickBot="1">
      <c r="B95" s="535"/>
      <c r="C95" s="536" t="s">
        <v>181</v>
      </c>
      <c r="D95" s="537">
        <v>10000</v>
      </c>
      <c r="E95" s="538">
        <f>E58+E89+E94</f>
        <v>3334</v>
      </c>
      <c r="F95" s="538">
        <f>F58+F89+F94</f>
        <v>39114.25574445</v>
      </c>
      <c r="G95" s="538">
        <f>G58+G89+G94</f>
        <v>53065.43</v>
      </c>
      <c r="H95" s="263">
        <f>$H$94+$H$58</f>
        <v>76.65385140410544</v>
      </c>
      <c r="I95" s="53"/>
    </row>
    <row r="96" spans="2:9" ht="15">
      <c r="B96" s="8"/>
      <c r="C96" s="8"/>
      <c r="D96" s="8"/>
      <c r="E96" s="8"/>
      <c r="F96" s="8"/>
      <c r="G96" s="8"/>
      <c r="H96" s="8"/>
      <c r="I96" s="53"/>
    </row>
    <row r="97" ht="15">
      <c r="I97" s="53"/>
    </row>
    <row r="98" ht="12.75">
      <c r="I98" s="8"/>
    </row>
  </sheetData>
  <mergeCells count="9">
    <mergeCell ref="R16:S16"/>
    <mergeCell ref="J16:K16"/>
    <mergeCell ref="L16:M16"/>
    <mergeCell ref="N16:O16"/>
    <mergeCell ref="P16:Q16"/>
    <mergeCell ref="B10:C10"/>
    <mergeCell ref="B11:C11"/>
    <mergeCell ref="B49:C49"/>
    <mergeCell ref="B88:C88"/>
  </mergeCells>
  <dataValidations count="1">
    <dataValidation type="decimal" allowBlank="1" showErrorMessage="1" errorTitle="Oops!" error="Šeit jāievada skatlis" sqref="I12:I97">
      <formula1>-999999999999999</formula1>
      <formula2>999999999999999</formula2>
    </dataValidation>
  </dataValidations>
  <printOptions horizontalCentered="1"/>
  <pageMargins left="0.45" right="0.3937007874015748" top="0.22" bottom="0.2" header="0.15748031496062992" footer="0.2"/>
  <pageSetup fitToHeight="2" fitToWidth="1" horizontalDpi="300" verticalDpi="300" orientation="portrait" scale="95" r:id="rId1"/>
  <rowBreaks count="1" manualBreakCount="1">
    <brk id="4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14"/>
  <sheetViews>
    <sheetView workbookViewId="0" topLeftCell="A32">
      <selection activeCell="F144" sqref="F144"/>
    </sheetView>
  </sheetViews>
  <sheetFormatPr defaultColWidth="9.140625" defaultRowHeight="12.75"/>
  <cols>
    <col min="1" max="1" width="0.85546875" style="539" customWidth="1"/>
    <col min="2" max="2" width="7.140625" style="539" customWidth="1"/>
    <col min="3" max="3" width="23.57421875" style="539" customWidth="1"/>
    <col min="4" max="4" width="8.7109375" style="539" customWidth="1"/>
    <col min="5" max="9" width="12.7109375" style="539" customWidth="1"/>
    <col min="10" max="16384" width="9.140625" style="539" customWidth="1"/>
  </cols>
  <sheetData>
    <row r="1" spans="1:9" ht="16.5" thickBot="1">
      <c r="A1" s="8"/>
      <c r="B1" s="454" t="s">
        <v>182</v>
      </c>
      <c r="C1" s="476"/>
      <c r="D1" s="506"/>
      <c r="E1" s="506"/>
      <c r="F1" s="473"/>
      <c r="G1" s="473"/>
      <c r="H1" s="473"/>
      <c r="I1" s="257"/>
    </row>
    <row r="2" spans="1:9" ht="90" thickBot="1">
      <c r="A2" s="1"/>
      <c r="B2" s="592" t="s">
        <v>11</v>
      </c>
      <c r="C2" s="595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596" t="s">
        <v>13</v>
      </c>
      <c r="C3" s="597"/>
      <c r="D3" s="457" t="s">
        <v>64</v>
      </c>
      <c r="E3" s="515" t="s">
        <v>63</v>
      </c>
      <c r="F3" s="515" t="s">
        <v>66</v>
      </c>
      <c r="G3" s="457" t="s">
        <v>166</v>
      </c>
      <c r="H3" s="457" t="s">
        <v>167</v>
      </c>
      <c r="I3" s="458" t="s">
        <v>183</v>
      </c>
    </row>
    <row r="4" spans="1:9" ht="30" customHeight="1">
      <c r="A4" s="1"/>
      <c r="B4" s="459">
        <v>21000</v>
      </c>
      <c r="C4" s="460" t="s">
        <v>185</v>
      </c>
      <c r="D4" s="461"/>
      <c r="E4" s="517"/>
      <c r="F4" s="518"/>
      <c r="G4" s="518"/>
      <c r="H4" s="518"/>
      <c r="I4" s="245"/>
    </row>
    <row r="5" spans="1:9" ht="38.25">
      <c r="A5" s="1"/>
      <c r="B5" s="465">
        <v>21100</v>
      </c>
      <c r="C5" s="466" t="s">
        <v>149</v>
      </c>
      <c r="D5" s="467"/>
      <c r="E5" s="472"/>
      <c r="F5" s="474"/>
      <c r="G5" s="474"/>
      <c r="H5" s="474"/>
      <c r="I5" s="224"/>
    </row>
    <row r="6" spans="1:9" ht="25.5" hidden="1">
      <c r="A6" s="1"/>
      <c r="B6" s="465">
        <v>21110</v>
      </c>
      <c r="C6" s="471" t="s">
        <v>150</v>
      </c>
      <c r="D6" s="472"/>
      <c r="E6" s="472"/>
      <c r="F6" s="474"/>
      <c r="G6" s="474"/>
      <c r="H6" s="474"/>
      <c r="I6" s="224"/>
    </row>
    <row r="7" spans="1:9" ht="12.75" hidden="1">
      <c r="A7" s="1"/>
      <c r="B7" s="475"/>
      <c r="C7" s="476" t="s">
        <v>186</v>
      </c>
      <c r="D7" s="477"/>
      <c r="E7" s="540"/>
      <c r="F7" s="479"/>
      <c r="G7" s="479"/>
      <c r="H7" s="479"/>
      <c r="I7" s="236">
        <v>0</v>
      </c>
    </row>
    <row r="8" spans="1:9" ht="12.75" hidden="1">
      <c r="A8" s="1"/>
      <c r="B8" s="475"/>
      <c r="C8" s="476" t="s">
        <v>152</v>
      </c>
      <c r="D8" s="477"/>
      <c r="E8" s="540"/>
      <c r="F8" s="479"/>
      <c r="G8" s="479"/>
      <c r="H8" s="479"/>
      <c r="I8" s="236">
        <v>0</v>
      </c>
    </row>
    <row r="9" spans="1:9" ht="12.75" hidden="1">
      <c r="A9" s="1"/>
      <c r="B9" s="475"/>
      <c r="C9" s="476" t="s">
        <v>153</v>
      </c>
      <c r="D9" s="477"/>
      <c r="E9" s="540"/>
      <c r="F9" s="479"/>
      <c r="G9" s="479"/>
      <c r="H9" s="479"/>
      <c r="I9" s="236">
        <v>0</v>
      </c>
    </row>
    <row r="10" spans="1:9" ht="12.75" hidden="1">
      <c r="A10" s="1"/>
      <c r="B10" s="475"/>
      <c r="C10" s="508" t="s">
        <v>20</v>
      </c>
      <c r="D10" s="477"/>
      <c r="E10" s="540"/>
      <c r="F10" s="479"/>
      <c r="G10" s="479"/>
      <c r="H10" s="479"/>
      <c r="I10" s="236">
        <v>0</v>
      </c>
    </row>
    <row r="11" spans="1:9" ht="12.75" hidden="1">
      <c r="A11" s="1"/>
      <c r="B11" s="475"/>
      <c r="C11" s="476" t="s">
        <v>154</v>
      </c>
      <c r="D11" s="480">
        <v>21110</v>
      </c>
      <c r="E11" s="541"/>
      <c r="F11" s="542">
        <f>SUM(F7:F10)</f>
        <v>0</v>
      </c>
      <c r="G11" s="542">
        <f>SUM(G7:G10)</f>
        <v>0</v>
      </c>
      <c r="H11" s="542">
        <f>SUM(H7:H10)</f>
        <v>0</v>
      </c>
      <c r="I11" s="236">
        <v>0</v>
      </c>
    </row>
    <row r="12" spans="1:9" ht="25.5" hidden="1">
      <c r="A12" s="1"/>
      <c r="B12" s="465">
        <v>21120</v>
      </c>
      <c r="C12" s="483" t="s">
        <v>155</v>
      </c>
      <c r="D12" s="484"/>
      <c r="E12" s="543"/>
      <c r="F12" s="474"/>
      <c r="G12" s="474"/>
      <c r="H12" s="474"/>
      <c r="I12" s="224"/>
    </row>
    <row r="13" spans="1:9" ht="12.75" hidden="1">
      <c r="A13" s="1"/>
      <c r="B13" s="475"/>
      <c r="C13" s="486" t="s">
        <v>156</v>
      </c>
      <c r="D13" s="472"/>
      <c r="E13" s="540"/>
      <c r="F13" s="479"/>
      <c r="G13" s="479"/>
      <c r="H13" s="479"/>
      <c r="I13" s="236">
        <v>0</v>
      </c>
    </row>
    <row r="14" spans="1:9" ht="12.75" hidden="1">
      <c r="A14" s="1"/>
      <c r="B14" s="475"/>
      <c r="C14" s="486" t="s">
        <v>157</v>
      </c>
      <c r="D14" s="472"/>
      <c r="E14" s="540"/>
      <c r="F14" s="479"/>
      <c r="G14" s="479"/>
      <c r="H14" s="479"/>
      <c r="I14" s="236">
        <v>0</v>
      </c>
    </row>
    <row r="15" spans="1:9" ht="12.75" hidden="1">
      <c r="A15" s="1"/>
      <c r="B15" s="475"/>
      <c r="C15" s="544" t="s">
        <v>20</v>
      </c>
      <c r="D15" s="472"/>
      <c r="E15" s="540"/>
      <c r="F15" s="479"/>
      <c r="G15" s="479"/>
      <c r="H15" s="479"/>
      <c r="I15" s="236">
        <v>0</v>
      </c>
    </row>
    <row r="16" spans="1:9" ht="12.75" hidden="1">
      <c r="A16" s="1"/>
      <c r="B16" s="475"/>
      <c r="C16" s="486" t="s">
        <v>154</v>
      </c>
      <c r="D16" s="480">
        <v>21120</v>
      </c>
      <c r="E16" s="541"/>
      <c r="F16" s="542">
        <f>SUM(F13:F15)</f>
        <v>0</v>
      </c>
      <c r="G16" s="542">
        <f>SUM(G13:G15)</f>
        <v>0</v>
      </c>
      <c r="H16" s="542">
        <f>SUM(H13:H15)</f>
        <v>0</v>
      </c>
      <c r="I16" s="236">
        <v>0</v>
      </c>
    </row>
    <row r="17" spans="1:9" ht="25.5" hidden="1">
      <c r="A17" s="1"/>
      <c r="B17" s="465">
        <v>21130</v>
      </c>
      <c r="C17" s="483" t="s">
        <v>158</v>
      </c>
      <c r="D17" s="472"/>
      <c r="E17" s="543"/>
      <c r="F17" s="474"/>
      <c r="G17" s="474"/>
      <c r="H17" s="474"/>
      <c r="I17" s="224"/>
    </row>
    <row r="18" spans="1:9" ht="12.75" hidden="1">
      <c r="A18" s="1"/>
      <c r="B18" s="475"/>
      <c r="C18" s="486" t="s">
        <v>159</v>
      </c>
      <c r="D18" s="472"/>
      <c r="E18" s="540"/>
      <c r="F18" s="479"/>
      <c r="G18" s="479"/>
      <c r="H18" s="479"/>
      <c r="I18" s="236">
        <v>0</v>
      </c>
    </row>
    <row r="19" spans="1:9" ht="12.75" hidden="1">
      <c r="A19" s="1"/>
      <c r="B19" s="475"/>
      <c r="C19" s="486" t="s">
        <v>160</v>
      </c>
      <c r="D19" s="472"/>
      <c r="E19" s="540"/>
      <c r="F19" s="479"/>
      <c r="G19" s="479"/>
      <c r="H19" s="479"/>
      <c r="I19" s="236">
        <v>0</v>
      </c>
    </row>
    <row r="20" spans="1:9" ht="12.75" hidden="1">
      <c r="A20" s="1"/>
      <c r="B20" s="475"/>
      <c r="C20" s="544" t="s">
        <v>20</v>
      </c>
      <c r="D20" s="472"/>
      <c r="E20" s="540"/>
      <c r="F20" s="479"/>
      <c r="G20" s="479"/>
      <c r="H20" s="479"/>
      <c r="I20" s="236">
        <v>0</v>
      </c>
    </row>
    <row r="21" spans="1:9" ht="12.75">
      <c r="A21" s="1"/>
      <c r="B21" s="475"/>
      <c r="C21" s="486" t="s">
        <v>154</v>
      </c>
      <c r="D21" s="480">
        <v>21130</v>
      </c>
      <c r="E21" s="541"/>
      <c r="F21" s="542">
        <f>SUM(F18:F20)</f>
        <v>0</v>
      </c>
      <c r="G21" s="542">
        <f>SUM(G18:G20)</f>
        <v>0</v>
      </c>
      <c r="H21" s="542">
        <f>SUM(H18:H20)</f>
        <v>0</v>
      </c>
      <c r="I21" s="236">
        <v>0</v>
      </c>
    </row>
    <row r="22" spans="1:9" ht="15.75" customHeight="1" hidden="1">
      <c r="A22" s="1"/>
      <c r="B22" s="487"/>
      <c r="C22" s="488" t="s">
        <v>187</v>
      </c>
      <c r="D22" s="489">
        <v>21000</v>
      </c>
      <c r="E22" s="545"/>
      <c r="F22" s="546">
        <f>F11+F16+F21</f>
        <v>0</v>
      </c>
      <c r="G22" s="546">
        <f>G11+G16+G21</f>
        <v>0</v>
      </c>
      <c r="H22" s="546">
        <f>H11+H16+H21</f>
        <v>0</v>
      </c>
      <c r="I22" s="239">
        <v>0</v>
      </c>
    </row>
    <row r="23" spans="1:9" ht="24.75" customHeight="1">
      <c r="A23" s="1"/>
      <c r="B23" s="491">
        <v>21200</v>
      </c>
      <c r="C23" s="492" t="s">
        <v>162</v>
      </c>
      <c r="D23" s="493"/>
      <c r="E23" s="547"/>
      <c r="F23" s="494"/>
      <c r="G23" s="494"/>
      <c r="H23" s="494"/>
      <c r="I23" s="232"/>
    </row>
    <row r="24" spans="1:9" ht="25.5">
      <c r="A24" s="1"/>
      <c r="B24" s="465">
        <v>21210</v>
      </c>
      <c r="C24" s="471" t="s">
        <v>163</v>
      </c>
      <c r="D24" s="472"/>
      <c r="E24" s="543"/>
      <c r="F24" s="474"/>
      <c r="G24" s="474"/>
      <c r="H24" s="474"/>
      <c r="I24" s="224"/>
    </row>
    <row r="25" spans="1:9" ht="12.75">
      <c r="A25" s="1"/>
      <c r="B25" s="475"/>
      <c r="C25" s="496" t="s">
        <v>242</v>
      </c>
      <c r="D25" s="472"/>
      <c r="E25" s="540" t="s">
        <v>243</v>
      </c>
      <c r="F25" s="479">
        <v>4000</v>
      </c>
      <c r="G25" s="479">
        <f>597.09+724.37</f>
        <v>1321.46</v>
      </c>
      <c r="H25" s="479">
        <v>1734.28</v>
      </c>
      <c r="I25" s="233">
        <f>H25/'Aktivi_Saistibas(001)'!$F$19*100</f>
        <v>2.5051948399007036</v>
      </c>
    </row>
    <row r="26" spans="1:9" ht="12.75">
      <c r="A26" s="1"/>
      <c r="B26" s="475"/>
      <c r="C26" s="496" t="s">
        <v>251</v>
      </c>
      <c r="D26" s="472"/>
      <c r="E26" s="540" t="s">
        <v>243</v>
      </c>
      <c r="F26" s="479">
        <v>1500</v>
      </c>
      <c r="G26" s="479">
        <v>1893.13</v>
      </c>
      <c r="H26" s="479">
        <v>2005.5</v>
      </c>
      <c r="I26" s="233">
        <f>H26/'Aktivi_Saistibas(001)'!$F$19*100</f>
        <v>2.8969764117794483</v>
      </c>
    </row>
    <row r="27" spans="1:9" ht="12.75">
      <c r="A27" s="1"/>
      <c r="B27" s="475"/>
      <c r="C27" s="496" t="s">
        <v>244</v>
      </c>
      <c r="D27" s="472"/>
      <c r="E27" s="540" t="s">
        <v>243</v>
      </c>
      <c r="F27" s="479">
        <v>1000</v>
      </c>
      <c r="G27" s="479">
        <v>1198.96</v>
      </c>
      <c r="H27" s="479">
        <v>1680.8</v>
      </c>
      <c r="I27" s="233">
        <f>H27/'Aktivi_Saistibas(001)'!$F$19*100</f>
        <v>2.427942135586585</v>
      </c>
    </row>
    <row r="28" spans="1:9" ht="12.75">
      <c r="A28" s="1"/>
      <c r="B28" s="475"/>
      <c r="C28" s="496" t="s">
        <v>245</v>
      </c>
      <c r="D28" s="472"/>
      <c r="E28" s="540" t="s">
        <v>246</v>
      </c>
      <c r="F28" s="479">
        <v>300</v>
      </c>
      <c r="G28" s="479">
        <v>1299.18</v>
      </c>
      <c r="H28" s="479">
        <v>1400.45</v>
      </c>
      <c r="I28" s="233">
        <f>H28/'Aktivi_Saistibas(001)'!$F$19*100</f>
        <v>2.0229721345682017</v>
      </c>
    </row>
    <row r="29" spans="1:9" ht="12.75">
      <c r="A29" s="1"/>
      <c r="B29" s="475"/>
      <c r="C29" s="496" t="s">
        <v>248</v>
      </c>
      <c r="D29" s="472"/>
      <c r="E29" s="540" t="s">
        <v>246</v>
      </c>
      <c r="F29" s="479">
        <v>150</v>
      </c>
      <c r="G29" s="479">
        <v>2311.21</v>
      </c>
      <c r="H29" s="479">
        <v>2555.29</v>
      </c>
      <c r="I29" s="233">
        <f>H29/'Aktivi_Saistibas(001)'!$F$19*100</f>
        <v>3.6911567465748725</v>
      </c>
    </row>
    <row r="30" spans="1:9" ht="12.75">
      <c r="A30" s="1"/>
      <c r="B30" s="475"/>
      <c r="C30" s="496" t="s">
        <v>247</v>
      </c>
      <c r="D30" s="472"/>
      <c r="E30" s="540" t="s">
        <v>246</v>
      </c>
      <c r="F30" s="479">
        <v>300</v>
      </c>
      <c r="G30" s="479">
        <v>1391.98</v>
      </c>
      <c r="H30" s="479">
        <v>1539.08</v>
      </c>
      <c r="I30" s="233">
        <f>H30/'Aktivi_Saistibas(001)'!$F$19*100</f>
        <v>2.2232253581857453</v>
      </c>
    </row>
    <row r="31" spans="1:9" ht="12.75">
      <c r="A31" s="1"/>
      <c r="B31" s="475"/>
      <c r="C31" s="476" t="s">
        <v>154</v>
      </c>
      <c r="D31" s="480">
        <v>21210</v>
      </c>
      <c r="E31" s="541"/>
      <c r="F31" s="542">
        <f>SUM(F25:F30)</f>
        <v>7250</v>
      </c>
      <c r="G31" s="542">
        <f>SUM(G25:G30)</f>
        <v>9415.92</v>
      </c>
      <c r="H31" s="542">
        <f>SUM(H25:H30)</f>
        <v>10915.4</v>
      </c>
      <c r="I31" s="236">
        <f>SUM(I25:I30)</f>
        <v>15.767467626595556</v>
      </c>
    </row>
    <row r="32" spans="1:9" ht="27" customHeight="1">
      <c r="A32" s="1"/>
      <c r="B32" s="465">
        <v>21220</v>
      </c>
      <c r="C32" s="471" t="s">
        <v>164</v>
      </c>
      <c r="D32" s="472"/>
      <c r="E32" s="543"/>
      <c r="F32" s="474"/>
      <c r="G32" s="474"/>
      <c r="H32" s="474"/>
      <c r="I32" s="224"/>
    </row>
    <row r="33" spans="1:9" ht="12.75" hidden="1">
      <c r="A33" s="1"/>
      <c r="B33" s="475"/>
      <c r="C33" s="486" t="s">
        <v>159</v>
      </c>
      <c r="D33" s="472"/>
      <c r="E33" s="540"/>
      <c r="F33" s="479"/>
      <c r="G33" s="479"/>
      <c r="H33" s="479"/>
      <c r="I33" s="236">
        <v>0</v>
      </c>
    </row>
    <row r="34" spans="1:9" ht="12.75" hidden="1">
      <c r="A34" s="1"/>
      <c r="B34" s="475"/>
      <c r="C34" s="486" t="s">
        <v>160</v>
      </c>
      <c r="D34" s="472"/>
      <c r="E34" s="540"/>
      <c r="F34" s="479"/>
      <c r="G34" s="479"/>
      <c r="H34" s="479"/>
      <c r="I34" s="236">
        <v>0</v>
      </c>
    </row>
    <row r="35" spans="1:9" ht="12.75" hidden="1">
      <c r="A35" s="1"/>
      <c r="B35" s="475"/>
      <c r="C35" s="544" t="s">
        <v>20</v>
      </c>
      <c r="D35" s="472"/>
      <c r="E35" s="540"/>
      <c r="F35" s="479"/>
      <c r="G35" s="479"/>
      <c r="H35" s="479"/>
      <c r="I35" s="236">
        <v>0</v>
      </c>
    </row>
    <row r="36" spans="1:9" ht="12.75" hidden="1">
      <c r="A36" s="1"/>
      <c r="B36" s="475"/>
      <c r="C36" s="476" t="s">
        <v>154</v>
      </c>
      <c r="D36" s="480">
        <v>21220</v>
      </c>
      <c r="E36" s="541"/>
      <c r="F36" s="542">
        <f>SUM(F33:F35)</f>
        <v>0</v>
      </c>
      <c r="G36" s="542">
        <f>SUM(G33:G35)</f>
        <v>0</v>
      </c>
      <c r="H36" s="542">
        <f>SUM(H33:H35)</f>
        <v>0</v>
      </c>
      <c r="I36" s="236">
        <v>0</v>
      </c>
    </row>
    <row r="37" spans="1:9" ht="12.75">
      <c r="A37" s="1"/>
      <c r="B37" s="487"/>
      <c r="C37" s="527" t="s">
        <v>188</v>
      </c>
      <c r="D37" s="489">
        <v>21200</v>
      </c>
      <c r="E37" s="545"/>
      <c r="F37" s="546">
        <f>F31+F36</f>
        <v>7250</v>
      </c>
      <c r="G37" s="546">
        <f>G31+G36</f>
        <v>9415.92</v>
      </c>
      <c r="H37" s="546">
        <f>H31+H36</f>
        <v>10915.4</v>
      </c>
      <c r="I37" s="236">
        <f>I31+I36</f>
        <v>15.767467626595556</v>
      </c>
    </row>
    <row r="38" spans="1:9" ht="25.5" hidden="1">
      <c r="A38" s="1"/>
      <c r="B38" s="465">
        <v>21300</v>
      </c>
      <c r="C38" s="466" t="s">
        <v>168</v>
      </c>
      <c r="D38" s="472"/>
      <c r="E38" s="547"/>
      <c r="F38" s="494"/>
      <c r="G38" s="494"/>
      <c r="H38" s="494"/>
      <c r="I38" s="232"/>
    </row>
    <row r="39" spans="1:9" ht="12.75" hidden="1">
      <c r="A39" s="1"/>
      <c r="B39" s="475"/>
      <c r="C39" s="476" t="s">
        <v>169</v>
      </c>
      <c r="D39" s="472"/>
      <c r="E39" s="540"/>
      <c r="F39" s="479"/>
      <c r="G39" s="479"/>
      <c r="H39" s="479"/>
      <c r="I39" s="236">
        <v>0</v>
      </c>
    </row>
    <row r="40" spans="1:9" ht="12.75" hidden="1">
      <c r="A40" s="1"/>
      <c r="B40" s="475"/>
      <c r="C40" s="476" t="s">
        <v>170</v>
      </c>
      <c r="D40" s="472"/>
      <c r="E40" s="540"/>
      <c r="F40" s="479"/>
      <c r="G40" s="479"/>
      <c r="H40" s="479"/>
      <c r="I40" s="236">
        <v>0</v>
      </c>
    </row>
    <row r="41" spans="1:9" ht="12.75" hidden="1">
      <c r="A41" s="1"/>
      <c r="B41" s="475"/>
      <c r="C41" s="508" t="s">
        <v>20</v>
      </c>
      <c r="D41" s="472"/>
      <c r="E41" s="540"/>
      <c r="F41" s="479"/>
      <c r="G41" s="479"/>
      <c r="H41" s="479"/>
      <c r="I41" s="236">
        <v>0</v>
      </c>
    </row>
    <row r="42" spans="1:9" ht="12.75" hidden="1">
      <c r="A42" s="1"/>
      <c r="B42" s="487"/>
      <c r="C42" s="519" t="s">
        <v>154</v>
      </c>
      <c r="D42" s="489">
        <v>21300</v>
      </c>
      <c r="E42" s="545"/>
      <c r="F42" s="546">
        <f>SUM(F39:F41)</f>
        <v>0</v>
      </c>
      <c r="G42" s="546">
        <f>SUM(G39:G41)</f>
        <v>0</v>
      </c>
      <c r="H42" s="546">
        <f>SUM(H39:H41)</f>
        <v>0</v>
      </c>
      <c r="I42" s="239">
        <v>0</v>
      </c>
    </row>
    <row r="43" spans="1:9" ht="12.75" hidden="1">
      <c r="A43" s="1"/>
      <c r="B43" s="491">
        <v>21400</v>
      </c>
      <c r="C43" s="492" t="s">
        <v>81</v>
      </c>
      <c r="D43" s="493"/>
      <c r="E43" s="547"/>
      <c r="F43" s="494"/>
      <c r="G43" s="494"/>
      <c r="H43" s="494"/>
      <c r="I43" s="232"/>
    </row>
    <row r="44" spans="1:9" ht="12.75" hidden="1">
      <c r="A44" s="1"/>
      <c r="B44" s="475"/>
      <c r="C44" s="476" t="s">
        <v>171</v>
      </c>
      <c r="D44" s="472"/>
      <c r="E44" s="540"/>
      <c r="F44" s="479"/>
      <c r="G44" s="479"/>
      <c r="H44" s="479"/>
      <c r="I44" s="236">
        <v>0</v>
      </c>
    </row>
    <row r="45" spans="1:9" ht="12.75" hidden="1">
      <c r="A45" s="1"/>
      <c r="B45" s="475"/>
      <c r="C45" s="476" t="s">
        <v>172</v>
      </c>
      <c r="D45" s="472"/>
      <c r="E45" s="540"/>
      <c r="F45" s="479"/>
      <c r="G45" s="479"/>
      <c r="H45" s="479"/>
      <c r="I45" s="236">
        <v>0</v>
      </c>
    </row>
    <row r="46" spans="1:9" ht="12.75" hidden="1">
      <c r="A46" s="1"/>
      <c r="B46" s="475"/>
      <c r="C46" s="508" t="s">
        <v>20</v>
      </c>
      <c r="D46" s="472"/>
      <c r="E46" s="540"/>
      <c r="F46" s="479"/>
      <c r="G46" s="479"/>
      <c r="H46" s="479"/>
      <c r="I46" s="236">
        <v>0</v>
      </c>
    </row>
    <row r="47" spans="1:9" ht="12.75" hidden="1">
      <c r="A47" s="1"/>
      <c r="B47" s="487"/>
      <c r="C47" s="519" t="s">
        <v>154</v>
      </c>
      <c r="D47" s="489">
        <v>21400</v>
      </c>
      <c r="E47" s="545"/>
      <c r="F47" s="546">
        <f>SUM(F44:F46)</f>
        <v>0</v>
      </c>
      <c r="G47" s="546">
        <f>SUM(G44:G46)</f>
        <v>0</v>
      </c>
      <c r="H47" s="546">
        <f>SUM(H44:H46)</f>
        <v>0</v>
      </c>
      <c r="I47" s="239">
        <v>0</v>
      </c>
    </row>
    <row r="48" spans="1:9" ht="41.25" customHeight="1" thickBot="1">
      <c r="A48" s="1"/>
      <c r="B48" s="535"/>
      <c r="C48" s="548" t="s">
        <v>189</v>
      </c>
      <c r="D48" s="537">
        <v>21000</v>
      </c>
      <c r="E48" s="549"/>
      <c r="F48" s="550">
        <f>F22+F37+F42+F47</f>
        <v>7250</v>
      </c>
      <c r="G48" s="550">
        <f>G22+G37+G42+G47</f>
        <v>9415.92</v>
      </c>
      <c r="H48" s="550">
        <f>H22+H37+H42+H47</f>
        <v>10915.4</v>
      </c>
      <c r="I48" s="263">
        <f>$I$37</f>
        <v>15.767467626595556</v>
      </c>
    </row>
    <row r="49" spans="1:9" s="555" customFormat="1" ht="13.5" hidden="1" thickBot="1">
      <c r="A49" s="274"/>
      <c r="B49" s="551"/>
      <c r="C49" s="552"/>
      <c r="D49" s="553"/>
      <c r="E49" s="554"/>
      <c r="F49" s="554"/>
      <c r="G49" s="554"/>
      <c r="H49" s="554"/>
      <c r="I49" s="276"/>
    </row>
    <row r="50" spans="1:9" ht="13.5" hidden="1" thickBot="1">
      <c r="A50" s="1"/>
      <c r="B50" s="596" t="s">
        <v>13</v>
      </c>
      <c r="C50" s="597"/>
      <c r="D50" s="457" t="s">
        <v>64</v>
      </c>
      <c r="E50" s="515" t="s">
        <v>63</v>
      </c>
      <c r="F50" s="457" t="s">
        <v>66</v>
      </c>
      <c r="G50" s="457" t="s">
        <v>166</v>
      </c>
      <c r="H50" s="457" t="s">
        <v>167</v>
      </c>
      <c r="I50" s="458" t="s">
        <v>183</v>
      </c>
    </row>
    <row r="51" spans="1:9" ht="38.25" customHeight="1">
      <c r="A51" s="1"/>
      <c r="B51" s="465">
        <v>22000</v>
      </c>
      <c r="C51" s="525" t="s">
        <v>190</v>
      </c>
      <c r="D51" s="556"/>
      <c r="E51" s="557"/>
      <c r="F51" s="557"/>
      <c r="G51" s="557"/>
      <c r="H51" s="557"/>
      <c r="I51" s="281"/>
    </row>
    <row r="52" spans="1:9" ht="38.25" hidden="1">
      <c r="A52" s="1"/>
      <c r="B52" s="465">
        <v>22100</v>
      </c>
      <c r="C52" s="466" t="s">
        <v>149</v>
      </c>
      <c r="D52" s="467"/>
      <c r="E52" s="558"/>
      <c r="F52" s="558"/>
      <c r="G52" s="558"/>
      <c r="H52" s="558"/>
      <c r="I52" s="282"/>
    </row>
    <row r="53" spans="1:9" ht="25.5" hidden="1">
      <c r="A53" s="1"/>
      <c r="B53" s="465">
        <v>22110</v>
      </c>
      <c r="C53" s="471" t="s">
        <v>150</v>
      </c>
      <c r="D53" s="472"/>
      <c r="E53" s="558"/>
      <c r="F53" s="558"/>
      <c r="G53" s="558"/>
      <c r="H53" s="558"/>
      <c r="I53" s="282"/>
    </row>
    <row r="54" spans="1:9" ht="12.75" hidden="1">
      <c r="A54" s="1"/>
      <c r="B54" s="475"/>
      <c r="C54" s="476" t="s">
        <v>186</v>
      </c>
      <c r="D54" s="477"/>
      <c r="E54" s="559"/>
      <c r="F54" s="559"/>
      <c r="G54" s="559"/>
      <c r="H54" s="559"/>
      <c r="I54" s="236">
        <v>0</v>
      </c>
    </row>
    <row r="55" spans="1:9" ht="12.75" hidden="1">
      <c r="A55" s="1"/>
      <c r="B55" s="475"/>
      <c r="C55" s="476" t="s">
        <v>152</v>
      </c>
      <c r="D55" s="477"/>
      <c r="E55" s="559"/>
      <c r="F55" s="559"/>
      <c r="G55" s="559"/>
      <c r="H55" s="559"/>
      <c r="I55" s="236">
        <v>0</v>
      </c>
    </row>
    <row r="56" spans="1:9" ht="12.75" hidden="1">
      <c r="A56" s="1"/>
      <c r="B56" s="475"/>
      <c r="C56" s="476" t="s">
        <v>153</v>
      </c>
      <c r="D56" s="477"/>
      <c r="E56" s="559"/>
      <c r="F56" s="559"/>
      <c r="G56" s="559"/>
      <c r="H56" s="559"/>
      <c r="I56" s="236">
        <v>0</v>
      </c>
    </row>
    <row r="57" spans="1:9" ht="12.75" hidden="1">
      <c r="A57" s="1"/>
      <c r="B57" s="475"/>
      <c r="C57" s="508" t="s">
        <v>20</v>
      </c>
      <c r="D57" s="477"/>
      <c r="E57" s="559"/>
      <c r="F57" s="559"/>
      <c r="G57" s="559"/>
      <c r="H57" s="559"/>
      <c r="I57" s="236">
        <v>0</v>
      </c>
    </row>
    <row r="58" spans="1:9" ht="12.75" hidden="1">
      <c r="A58" s="1"/>
      <c r="B58" s="475"/>
      <c r="C58" s="476" t="s">
        <v>154</v>
      </c>
      <c r="D58" s="480">
        <v>22110</v>
      </c>
      <c r="E58" s="541"/>
      <c r="F58" s="542">
        <f>SUM(F54:F57)</f>
        <v>0</v>
      </c>
      <c r="G58" s="542">
        <f>SUM(G54:G57)</f>
        <v>0</v>
      </c>
      <c r="H58" s="542">
        <f>SUM(H54:H57)</f>
        <v>0</v>
      </c>
      <c r="I58" s="236">
        <v>0</v>
      </c>
    </row>
    <row r="59" spans="1:9" ht="25.5" hidden="1">
      <c r="A59" s="1"/>
      <c r="B59" s="465">
        <v>22120</v>
      </c>
      <c r="C59" s="471" t="s">
        <v>155</v>
      </c>
      <c r="D59" s="484"/>
      <c r="E59" s="558"/>
      <c r="F59" s="558"/>
      <c r="G59" s="558"/>
      <c r="H59" s="558"/>
      <c r="I59" s="282"/>
    </row>
    <row r="60" spans="1:9" ht="12.75" hidden="1">
      <c r="A60" s="1"/>
      <c r="B60" s="475"/>
      <c r="C60" s="476" t="s">
        <v>156</v>
      </c>
      <c r="D60" s="472"/>
      <c r="E60" s="559"/>
      <c r="F60" s="559"/>
      <c r="G60" s="559"/>
      <c r="H60" s="559"/>
      <c r="I60" s="236">
        <v>0</v>
      </c>
    </row>
    <row r="61" spans="1:9" ht="12.75" hidden="1">
      <c r="A61" s="1"/>
      <c r="B61" s="475"/>
      <c r="C61" s="476" t="s">
        <v>157</v>
      </c>
      <c r="D61" s="472"/>
      <c r="E61" s="559"/>
      <c r="F61" s="559"/>
      <c r="G61" s="559"/>
      <c r="H61" s="559"/>
      <c r="I61" s="236">
        <v>0</v>
      </c>
    </row>
    <row r="62" spans="1:9" ht="12.75" hidden="1">
      <c r="A62" s="1"/>
      <c r="B62" s="475"/>
      <c r="C62" s="508" t="s">
        <v>20</v>
      </c>
      <c r="D62" s="472"/>
      <c r="E62" s="559"/>
      <c r="F62" s="559"/>
      <c r="G62" s="559"/>
      <c r="H62" s="559"/>
      <c r="I62" s="236">
        <v>0</v>
      </c>
    </row>
    <row r="63" spans="1:9" ht="12.75" hidden="1">
      <c r="A63" s="1"/>
      <c r="B63" s="475"/>
      <c r="C63" s="476" t="s">
        <v>154</v>
      </c>
      <c r="D63" s="480">
        <v>22120</v>
      </c>
      <c r="E63" s="541"/>
      <c r="F63" s="542">
        <f>SUM(F60:F62)</f>
        <v>0</v>
      </c>
      <c r="G63" s="542">
        <f>SUM(G60:G62)</f>
        <v>0</v>
      </c>
      <c r="H63" s="542">
        <f>SUM(H60:H62)</f>
        <v>0</v>
      </c>
      <c r="I63" s="236">
        <v>0</v>
      </c>
    </row>
    <row r="64" spans="1:9" ht="25.5" hidden="1">
      <c r="A64" s="1"/>
      <c r="B64" s="465">
        <v>22130</v>
      </c>
      <c r="C64" s="471" t="s">
        <v>158</v>
      </c>
      <c r="D64" s="472"/>
      <c r="E64" s="558"/>
      <c r="F64" s="558"/>
      <c r="G64" s="558"/>
      <c r="H64" s="558"/>
      <c r="I64" s="282"/>
    </row>
    <row r="65" spans="1:9" ht="12.75" hidden="1">
      <c r="A65" s="1"/>
      <c r="B65" s="475"/>
      <c r="C65" s="476" t="s">
        <v>159</v>
      </c>
      <c r="D65" s="472"/>
      <c r="E65" s="559"/>
      <c r="F65" s="559"/>
      <c r="G65" s="559"/>
      <c r="H65" s="559"/>
      <c r="I65" s="236">
        <v>0</v>
      </c>
    </row>
    <row r="66" spans="1:9" ht="12.75" hidden="1">
      <c r="A66" s="1"/>
      <c r="B66" s="475"/>
      <c r="C66" s="476" t="s">
        <v>160</v>
      </c>
      <c r="D66" s="472"/>
      <c r="E66" s="559"/>
      <c r="F66" s="559"/>
      <c r="G66" s="559"/>
      <c r="H66" s="559"/>
      <c r="I66" s="236">
        <v>0</v>
      </c>
    </row>
    <row r="67" spans="1:9" ht="12.75" hidden="1">
      <c r="A67" s="1"/>
      <c r="B67" s="475"/>
      <c r="C67" s="508" t="s">
        <v>20</v>
      </c>
      <c r="D67" s="472"/>
      <c r="E67" s="559"/>
      <c r="F67" s="559"/>
      <c r="G67" s="559"/>
      <c r="H67" s="559"/>
      <c r="I67" s="236">
        <v>0</v>
      </c>
    </row>
    <row r="68" spans="1:9" ht="12.75" hidden="1">
      <c r="A68" s="1"/>
      <c r="B68" s="475"/>
      <c r="C68" s="476" t="s">
        <v>154</v>
      </c>
      <c r="D68" s="480">
        <v>22130</v>
      </c>
      <c r="E68" s="541"/>
      <c r="F68" s="542">
        <f>SUM(F65:F67)</f>
        <v>0</v>
      </c>
      <c r="G68" s="542">
        <f>SUM(G65:G67)</f>
        <v>0</v>
      </c>
      <c r="H68" s="542">
        <f>SUM(H65:H67)</f>
        <v>0</v>
      </c>
      <c r="I68" s="236">
        <v>0</v>
      </c>
    </row>
    <row r="69" spans="1:9" ht="12.75" hidden="1">
      <c r="A69" s="1"/>
      <c r="B69" s="487"/>
      <c r="C69" s="527" t="s">
        <v>191</v>
      </c>
      <c r="D69" s="489">
        <v>22100</v>
      </c>
      <c r="E69" s="545"/>
      <c r="F69" s="546">
        <f>F58+F63+F68</f>
        <v>0</v>
      </c>
      <c r="G69" s="546">
        <f>G58+G63+G68</f>
        <v>0</v>
      </c>
      <c r="H69" s="546">
        <f>H58+H63+H68</f>
        <v>0</v>
      </c>
      <c r="I69" s="239">
        <v>0</v>
      </c>
    </row>
    <row r="70" spans="1:9" ht="25.5" hidden="1">
      <c r="A70" s="1"/>
      <c r="B70" s="491">
        <v>22200</v>
      </c>
      <c r="C70" s="492" t="s">
        <v>162</v>
      </c>
      <c r="D70" s="493"/>
      <c r="E70" s="560"/>
      <c r="F70" s="560"/>
      <c r="G70" s="560"/>
      <c r="H70" s="560"/>
      <c r="I70" s="285"/>
    </row>
    <row r="71" spans="1:9" ht="25.5" hidden="1">
      <c r="A71" s="1"/>
      <c r="B71" s="465">
        <v>22210</v>
      </c>
      <c r="C71" s="471" t="s">
        <v>163</v>
      </c>
      <c r="D71" s="472"/>
      <c r="E71" s="558"/>
      <c r="F71" s="558"/>
      <c r="G71" s="558"/>
      <c r="H71" s="558"/>
      <c r="I71" s="282"/>
    </row>
    <row r="72" spans="1:9" ht="12.75" hidden="1">
      <c r="A72" s="1"/>
      <c r="B72" s="475"/>
      <c r="C72" s="476" t="s">
        <v>156</v>
      </c>
      <c r="D72" s="472"/>
      <c r="E72" s="559"/>
      <c r="F72" s="559"/>
      <c r="G72" s="559"/>
      <c r="H72" s="559"/>
      <c r="I72" s="236">
        <v>0</v>
      </c>
    </row>
    <row r="73" spans="1:9" ht="12.75" hidden="1">
      <c r="A73" s="1"/>
      <c r="B73" s="475"/>
      <c r="C73" s="476" t="s">
        <v>157</v>
      </c>
      <c r="D73" s="472"/>
      <c r="E73" s="559"/>
      <c r="F73" s="559"/>
      <c r="G73" s="559"/>
      <c r="H73" s="559"/>
      <c r="I73" s="236">
        <v>0</v>
      </c>
    </row>
    <row r="74" spans="1:9" ht="12.75" hidden="1">
      <c r="A74" s="1"/>
      <c r="B74" s="475"/>
      <c r="C74" s="508" t="s">
        <v>20</v>
      </c>
      <c r="D74" s="472"/>
      <c r="E74" s="559"/>
      <c r="F74" s="559"/>
      <c r="G74" s="559"/>
      <c r="H74" s="559"/>
      <c r="I74" s="236">
        <v>0</v>
      </c>
    </row>
    <row r="75" spans="1:9" ht="12.75" hidden="1">
      <c r="A75" s="1"/>
      <c r="B75" s="475"/>
      <c r="C75" s="476" t="s">
        <v>154</v>
      </c>
      <c r="D75" s="480">
        <v>22210</v>
      </c>
      <c r="E75" s="541"/>
      <c r="F75" s="542">
        <f>SUM(F72:F74)</f>
        <v>0</v>
      </c>
      <c r="G75" s="542">
        <f>SUM(G72:G74)</f>
        <v>0</v>
      </c>
      <c r="H75" s="542">
        <f>SUM(H72:H74)</f>
        <v>0</v>
      </c>
      <c r="I75" s="236">
        <v>0</v>
      </c>
    </row>
    <row r="76" spans="1:9" ht="25.5" hidden="1">
      <c r="A76" s="1"/>
      <c r="B76" s="465">
        <v>22220</v>
      </c>
      <c r="C76" s="471" t="s">
        <v>164</v>
      </c>
      <c r="D76" s="472"/>
      <c r="E76" s="558"/>
      <c r="F76" s="558"/>
      <c r="G76" s="558"/>
      <c r="H76" s="558"/>
      <c r="I76" s="282"/>
    </row>
    <row r="77" spans="1:9" ht="12.75" hidden="1">
      <c r="A77" s="1"/>
      <c r="B77" s="475"/>
      <c r="C77" s="486" t="s">
        <v>159</v>
      </c>
      <c r="D77" s="472"/>
      <c r="E77" s="559"/>
      <c r="F77" s="559"/>
      <c r="G77" s="559"/>
      <c r="H77" s="559"/>
      <c r="I77" s="236">
        <v>0</v>
      </c>
    </row>
    <row r="78" spans="1:9" ht="12.75" hidden="1">
      <c r="A78" s="1"/>
      <c r="B78" s="475"/>
      <c r="C78" s="486" t="s">
        <v>160</v>
      </c>
      <c r="D78" s="472"/>
      <c r="E78" s="559"/>
      <c r="F78" s="559"/>
      <c r="G78" s="559"/>
      <c r="H78" s="559"/>
      <c r="I78" s="236">
        <v>0</v>
      </c>
    </row>
    <row r="79" spans="1:9" ht="12.75" hidden="1">
      <c r="A79" s="1"/>
      <c r="B79" s="475"/>
      <c r="C79" s="544" t="s">
        <v>20</v>
      </c>
      <c r="D79" s="472"/>
      <c r="E79" s="559"/>
      <c r="F79" s="559"/>
      <c r="G79" s="559"/>
      <c r="H79" s="559"/>
      <c r="I79" s="236">
        <v>0</v>
      </c>
    </row>
    <row r="80" spans="1:9" ht="12.75" hidden="1">
      <c r="A80" s="1"/>
      <c r="B80" s="475"/>
      <c r="C80" s="476" t="s">
        <v>154</v>
      </c>
      <c r="D80" s="480">
        <v>22220</v>
      </c>
      <c r="E80" s="541"/>
      <c r="F80" s="542">
        <f>SUM(F77:F79)</f>
        <v>0</v>
      </c>
      <c r="G80" s="542">
        <f>SUM(G77:G79)</f>
        <v>0</v>
      </c>
      <c r="H80" s="542">
        <f>SUM(H77:H79)</f>
        <v>0</v>
      </c>
      <c r="I80" s="236">
        <v>0</v>
      </c>
    </row>
    <row r="81" spans="1:9" ht="12.75" hidden="1">
      <c r="A81" s="1"/>
      <c r="B81" s="487"/>
      <c r="C81" s="527" t="s">
        <v>188</v>
      </c>
      <c r="D81" s="489">
        <v>22200</v>
      </c>
      <c r="E81" s="545"/>
      <c r="F81" s="546">
        <f>F75+F80</f>
        <v>0</v>
      </c>
      <c r="G81" s="546">
        <f>G75+G80</f>
        <v>0</v>
      </c>
      <c r="H81" s="546">
        <f>H75+H80</f>
        <v>0</v>
      </c>
      <c r="I81" s="239">
        <v>0</v>
      </c>
    </row>
    <row r="82" spans="1:9" ht="25.5" hidden="1">
      <c r="A82" s="1"/>
      <c r="B82" s="465">
        <v>22300</v>
      </c>
      <c r="C82" s="466" t="s">
        <v>168</v>
      </c>
      <c r="D82" s="472"/>
      <c r="E82" s="558"/>
      <c r="F82" s="558"/>
      <c r="G82" s="558"/>
      <c r="H82" s="558"/>
      <c r="I82" s="282"/>
    </row>
    <row r="83" spans="1:9" ht="12.75" hidden="1">
      <c r="A83" s="1"/>
      <c r="B83" s="475"/>
      <c r="C83" s="476" t="s">
        <v>169</v>
      </c>
      <c r="D83" s="472"/>
      <c r="E83" s="559"/>
      <c r="F83" s="559"/>
      <c r="G83" s="559"/>
      <c r="H83" s="559"/>
      <c r="I83" s="236">
        <v>0</v>
      </c>
    </row>
    <row r="84" spans="1:9" ht="12.75" hidden="1">
      <c r="A84" s="1"/>
      <c r="B84" s="475"/>
      <c r="C84" s="476" t="s">
        <v>170</v>
      </c>
      <c r="D84" s="472"/>
      <c r="E84" s="559"/>
      <c r="F84" s="559"/>
      <c r="G84" s="559"/>
      <c r="H84" s="559"/>
      <c r="I84" s="236">
        <v>0</v>
      </c>
    </row>
    <row r="85" spans="1:9" ht="12.75" hidden="1">
      <c r="A85" s="1"/>
      <c r="B85" s="475"/>
      <c r="C85" s="508" t="s">
        <v>20</v>
      </c>
      <c r="D85" s="472"/>
      <c r="E85" s="559"/>
      <c r="F85" s="559"/>
      <c r="G85" s="559"/>
      <c r="H85" s="559"/>
      <c r="I85" s="236">
        <v>0</v>
      </c>
    </row>
    <row r="86" spans="1:9" ht="12.75" hidden="1">
      <c r="A86" s="1"/>
      <c r="B86" s="487"/>
      <c r="C86" s="519" t="s">
        <v>154</v>
      </c>
      <c r="D86" s="489">
        <v>22300</v>
      </c>
      <c r="E86" s="545"/>
      <c r="F86" s="546">
        <f>SUM(F83:F85)</f>
        <v>0</v>
      </c>
      <c r="G86" s="546">
        <f>SUM(G83:G85)</f>
        <v>0</v>
      </c>
      <c r="H86" s="546">
        <f>SUM(H83:H85)</f>
        <v>0</v>
      </c>
      <c r="I86" s="239">
        <v>0</v>
      </c>
    </row>
    <row r="87" spans="1:9" ht="12.75" hidden="1">
      <c r="A87" s="1"/>
      <c r="B87" s="491">
        <v>22400</v>
      </c>
      <c r="C87" s="492" t="s">
        <v>81</v>
      </c>
      <c r="D87" s="493"/>
      <c r="E87" s="558"/>
      <c r="F87" s="558"/>
      <c r="G87" s="558"/>
      <c r="H87" s="558"/>
      <c r="I87" s="282"/>
    </row>
    <row r="88" spans="1:9" ht="12.75" hidden="1">
      <c r="A88" s="1"/>
      <c r="B88" s="475"/>
      <c r="C88" s="476" t="s">
        <v>171</v>
      </c>
      <c r="D88" s="472"/>
      <c r="E88" s="559"/>
      <c r="F88" s="559"/>
      <c r="G88" s="559"/>
      <c r="H88" s="559"/>
      <c r="I88" s="236">
        <v>0</v>
      </c>
    </row>
    <row r="89" spans="1:9" ht="12.75" hidden="1">
      <c r="A89" s="1"/>
      <c r="B89" s="475"/>
      <c r="C89" s="476" t="s">
        <v>172</v>
      </c>
      <c r="D89" s="472"/>
      <c r="E89" s="540"/>
      <c r="F89" s="479"/>
      <c r="G89" s="479"/>
      <c r="H89" s="479"/>
      <c r="I89" s="236">
        <v>0</v>
      </c>
    </row>
    <row r="90" spans="1:9" ht="12.75" hidden="1">
      <c r="A90" s="1"/>
      <c r="B90" s="475"/>
      <c r="C90" s="508" t="s">
        <v>20</v>
      </c>
      <c r="D90" s="472"/>
      <c r="E90" s="540"/>
      <c r="F90" s="479"/>
      <c r="G90" s="479"/>
      <c r="H90" s="479"/>
      <c r="I90" s="236">
        <v>0</v>
      </c>
    </row>
    <row r="91" spans="1:9" ht="12.75" hidden="1">
      <c r="A91" s="1"/>
      <c r="B91" s="487"/>
      <c r="C91" s="519" t="s">
        <v>154</v>
      </c>
      <c r="D91" s="489">
        <v>22400</v>
      </c>
      <c r="E91" s="545"/>
      <c r="F91" s="546">
        <f>SUM(F88:F90)</f>
        <v>0</v>
      </c>
      <c r="G91" s="546">
        <f>SUM(G88:G90)</f>
        <v>0</v>
      </c>
      <c r="H91" s="546">
        <f>SUM(H88:H90)</f>
        <v>0</v>
      </c>
      <c r="I91" s="239">
        <v>0</v>
      </c>
    </row>
    <row r="92" spans="1:9" ht="51">
      <c r="A92" s="1"/>
      <c r="B92" s="561"/>
      <c r="C92" s="562" t="s">
        <v>192</v>
      </c>
      <c r="D92" s="523">
        <v>22000</v>
      </c>
      <c r="E92" s="563"/>
      <c r="F92" s="564">
        <f>F69+F81+F86+F91</f>
        <v>0</v>
      </c>
      <c r="G92" s="564">
        <f>G69+G81+G86+G91</f>
        <v>0</v>
      </c>
      <c r="H92" s="564">
        <f>H69+H81+H86+H91</f>
        <v>0</v>
      </c>
      <c r="I92" s="287">
        <v>0</v>
      </c>
    </row>
    <row r="93" spans="1:9" ht="12.75">
      <c r="A93" s="1"/>
      <c r="B93" s="465">
        <v>23000</v>
      </c>
      <c r="C93" s="565" t="s">
        <v>193</v>
      </c>
      <c r="D93" s="493"/>
      <c r="E93" s="493"/>
      <c r="F93" s="494"/>
      <c r="G93" s="494"/>
      <c r="H93" s="494"/>
      <c r="I93" s="232"/>
    </row>
    <row r="94" spans="1:9" ht="39" hidden="1" thickBot="1">
      <c r="A94" s="1"/>
      <c r="B94" s="566">
        <v>23100</v>
      </c>
      <c r="C94" s="567" t="s">
        <v>149</v>
      </c>
      <c r="D94" s="568"/>
      <c r="E94" s="568"/>
      <c r="F94" s="569"/>
      <c r="G94" s="569"/>
      <c r="H94" s="569"/>
      <c r="I94" s="445"/>
    </row>
    <row r="95" spans="1:10" ht="13.5" hidden="1" thickBot="1">
      <c r="A95" s="1"/>
      <c r="B95" s="508"/>
      <c r="C95" s="466"/>
      <c r="D95" s="506"/>
      <c r="E95" s="506"/>
      <c r="F95" s="473"/>
      <c r="G95" s="473"/>
      <c r="H95" s="473"/>
      <c r="I95" s="257"/>
      <c r="J95" s="570"/>
    </row>
    <row r="96" spans="1:9" ht="13.5" hidden="1" thickBot="1">
      <c r="A96" s="1"/>
      <c r="B96" s="596" t="s">
        <v>13</v>
      </c>
      <c r="C96" s="597"/>
      <c r="D96" s="457" t="s">
        <v>64</v>
      </c>
      <c r="E96" s="457" t="s">
        <v>63</v>
      </c>
      <c r="F96" s="457" t="s">
        <v>66</v>
      </c>
      <c r="G96" s="457" t="s">
        <v>166</v>
      </c>
      <c r="H96" s="457" t="s">
        <v>167</v>
      </c>
      <c r="I96" s="458" t="s">
        <v>183</v>
      </c>
    </row>
    <row r="97" spans="1:9" ht="25.5" hidden="1">
      <c r="A97" s="1"/>
      <c r="B97" s="465">
        <v>23110</v>
      </c>
      <c r="C97" s="471" t="s">
        <v>150</v>
      </c>
      <c r="D97" s="472"/>
      <c r="E97" s="472"/>
      <c r="F97" s="474"/>
      <c r="G97" s="474"/>
      <c r="H97" s="474"/>
      <c r="I97" s="224"/>
    </row>
    <row r="98" spans="1:9" ht="12.75" hidden="1">
      <c r="A98" s="1"/>
      <c r="B98" s="475"/>
      <c r="C98" s="476" t="s">
        <v>186</v>
      </c>
      <c r="D98" s="477"/>
      <c r="E98" s="540"/>
      <c r="F98" s="479"/>
      <c r="G98" s="479"/>
      <c r="H98" s="479"/>
      <c r="I98" s="236">
        <v>0</v>
      </c>
    </row>
    <row r="99" spans="1:9" ht="12.75" hidden="1">
      <c r="A99" s="1"/>
      <c r="B99" s="475"/>
      <c r="C99" s="476" t="s">
        <v>152</v>
      </c>
      <c r="D99" s="477"/>
      <c r="E99" s="540"/>
      <c r="F99" s="479"/>
      <c r="G99" s="479"/>
      <c r="H99" s="479"/>
      <c r="I99" s="236">
        <v>0</v>
      </c>
    </row>
    <row r="100" spans="1:9" ht="12.75" hidden="1">
      <c r="A100" s="1"/>
      <c r="B100" s="475"/>
      <c r="C100" s="476" t="s">
        <v>153</v>
      </c>
      <c r="D100" s="477"/>
      <c r="E100" s="540"/>
      <c r="F100" s="479"/>
      <c r="G100" s="479"/>
      <c r="H100" s="479"/>
      <c r="I100" s="236">
        <v>0</v>
      </c>
    </row>
    <row r="101" spans="1:9" ht="12.75" hidden="1">
      <c r="A101" s="1"/>
      <c r="B101" s="475"/>
      <c r="C101" s="508" t="s">
        <v>20</v>
      </c>
      <c r="D101" s="477"/>
      <c r="E101" s="540"/>
      <c r="F101" s="479"/>
      <c r="G101" s="479"/>
      <c r="H101" s="479"/>
      <c r="I101" s="236">
        <v>0</v>
      </c>
    </row>
    <row r="102" spans="1:9" ht="12.75" hidden="1">
      <c r="A102" s="1"/>
      <c r="B102" s="475"/>
      <c r="C102" s="476" t="s">
        <v>154</v>
      </c>
      <c r="D102" s="480">
        <v>23110</v>
      </c>
      <c r="E102" s="541"/>
      <c r="F102" s="542">
        <f>SUM(F98:F101)</f>
        <v>0</v>
      </c>
      <c r="G102" s="542">
        <f>SUM(G98:G101)</f>
        <v>0</v>
      </c>
      <c r="H102" s="542">
        <f>SUM(H98:H101)</f>
        <v>0</v>
      </c>
      <c r="I102" s="236">
        <v>0</v>
      </c>
    </row>
    <row r="103" spans="1:9" ht="25.5" hidden="1">
      <c r="A103" s="1"/>
      <c r="B103" s="465">
        <v>23120</v>
      </c>
      <c r="C103" s="471" t="s">
        <v>155</v>
      </c>
      <c r="D103" s="484"/>
      <c r="E103" s="543"/>
      <c r="F103" s="474"/>
      <c r="G103" s="474"/>
      <c r="H103" s="474"/>
      <c r="I103" s="224"/>
    </row>
    <row r="104" spans="1:9" ht="12.75" hidden="1">
      <c r="A104" s="1"/>
      <c r="B104" s="475"/>
      <c r="C104" s="476" t="s">
        <v>156</v>
      </c>
      <c r="D104" s="472"/>
      <c r="E104" s="540"/>
      <c r="F104" s="479"/>
      <c r="G104" s="479"/>
      <c r="H104" s="479"/>
      <c r="I104" s="236">
        <v>0</v>
      </c>
    </row>
    <row r="105" spans="1:9" ht="12.75" hidden="1">
      <c r="A105" s="1"/>
      <c r="B105" s="475"/>
      <c r="C105" s="476" t="s">
        <v>157</v>
      </c>
      <c r="D105" s="472"/>
      <c r="E105" s="540"/>
      <c r="F105" s="479"/>
      <c r="G105" s="479"/>
      <c r="H105" s="479"/>
      <c r="I105" s="236">
        <v>0</v>
      </c>
    </row>
    <row r="106" spans="1:9" ht="12.75" hidden="1">
      <c r="A106" s="1"/>
      <c r="B106" s="475"/>
      <c r="C106" s="508" t="s">
        <v>20</v>
      </c>
      <c r="D106" s="472"/>
      <c r="E106" s="540"/>
      <c r="F106" s="479"/>
      <c r="G106" s="479"/>
      <c r="H106" s="479"/>
      <c r="I106" s="236">
        <v>0</v>
      </c>
    </row>
    <row r="107" spans="1:9" ht="12.75" hidden="1">
      <c r="A107" s="1"/>
      <c r="B107" s="475"/>
      <c r="C107" s="476" t="s">
        <v>154</v>
      </c>
      <c r="D107" s="480">
        <v>23120</v>
      </c>
      <c r="E107" s="541"/>
      <c r="F107" s="542">
        <f>SUM(F104:F106)</f>
        <v>0</v>
      </c>
      <c r="G107" s="542">
        <f>SUM(G104:G106)</f>
        <v>0</v>
      </c>
      <c r="H107" s="542">
        <f>SUM(H104:H106)</f>
        <v>0</v>
      </c>
      <c r="I107" s="236">
        <v>0</v>
      </c>
    </row>
    <row r="108" spans="1:9" ht="25.5" hidden="1">
      <c r="A108" s="1"/>
      <c r="B108" s="465">
        <v>23130</v>
      </c>
      <c r="C108" s="471" t="s">
        <v>158</v>
      </c>
      <c r="D108" s="472"/>
      <c r="E108" s="543"/>
      <c r="F108" s="474"/>
      <c r="G108" s="474"/>
      <c r="H108" s="474"/>
      <c r="I108" s="224"/>
    </row>
    <row r="109" spans="1:9" ht="12.75" hidden="1">
      <c r="A109" s="1"/>
      <c r="B109" s="475"/>
      <c r="C109" s="476" t="s">
        <v>159</v>
      </c>
      <c r="D109" s="472"/>
      <c r="E109" s="540"/>
      <c r="F109" s="479"/>
      <c r="G109" s="479"/>
      <c r="H109" s="479"/>
      <c r="I109" s="236">
        <v>0</v>
      </c>
    </row>
    <row r="110" spans="1:9" ht="12.75" hidden="1">
      <c r="A110" s="1"/>
      <c r="B110" s="475"/>
      <c r="C110" s="476" t="s">
        <v>160</v>
      </c>
      <c r="D110" s="472"/>
      <c r="E110" s="540"/>
      <c r="F110" s="479"/>
      <c r="G110" s="479"/>
      <c r="H110" s="479"/>
      <c r="I110" s="236">
        <v>0</v>
      </c>
    </row>
    <row r="111" spans="1:9" ht="12.75" hidden="1">
      <c r="A111" s="1"/>
      <c r="B111" s="475"/>
      <c r="C111" s="508" t="s">
        <v>20</v>
      </c>
      <c r="D111" s="472"/>
      <c r="E111" s="540"/>
      <c r="F111" s="479"/>
      <c r="G111" s="479"/>
      <c r="H111" s="479"/>
      <c r="I111" s="236">
        <v>0</v>
      </c>
    </row>
    <row r="112" spans="1:9" ht="12.75" hidden="1">
      <c r="A112" s="1"/>
      <c r="B112" s="475"/>
      <c r="C112" s="476" t="s">
        <v>154</v>
      </c>
      <c r="D112" s="480">
        <v>23130</v>
      </c>
      <c r="E112" s="541"/>
      <c r="F112" s="542">
        <f>SUM(F109:F111)</f>
        <v>0</v>
      </c>
      <c r="G112" s="542">
        <f>SUM(G109:G111)</f>
        <v>0</v>
      </c>
      <c r="H112" s="542">
        <f>SUM(H109:H111)</f>
        <v>0</v>
      </c>
      <c r="I112" s="236">
        <v>0</v>
      </c>
    </row>
    <row r="113" spans="1:9" ht="12.75" hidden="1">
      <c r="A113" s="1"/>
      <c r="B113" s="487"/>
      <c r="C113" s="527" t="s">
        <v>194</v>
      </c>
      <c r="D113" s="489">
        <v>23100</v>
      </c>
      <c r="E113" s="545"/>
      <c r="F113" s="546">
        <f>F102+F107+F112</f>
        <v>0</v>
      </c>
      <c r="G113" s="546">
        <f>G102+G107+G112</f>
        <v>0</v>
      </c>
      <c r="H113" s="546">
        <f>H102+H107+H112</f>
        <v>0</v>
      </c>
      <c r="I113" s="239">
        <v>0</v>
      </c>
    </row>
    <row r="114" spans="1:9" ht="25.5" hidden="1">
      <c r="A114" s="1"/>
      <c r="B114" s="491">
        <v>23200</v>
      </c>
      <c r="C114" s="492" t="s">
        <v>162</v>
      </c>
      <c r="D114" s="493"/>
      <c r="E114" s="547"/>
      <c r="F114" s="494"/>
      <c r="G114" s="494"/>
      <c r="H114" s="494"/>
      <c r="I114" s="232"/>
    </row>
    <row r="115" spans="1:9" ht="25.5" hidden="1">
      <c r="A115" s="1"/>
      <c r="B115" s="465">
        <v>23210</v>
      </c>
      <c r="C115" s="471" t="s">
        <v>163</v>
      </c>
      <c r="D115" s="472"/>
      <c r="E115" s="543"/>
      <c r="F115" s="474"/>
      <c r="G115" s="474"/>
      <c r="H115" s="474"/>
      <c r="I115" s="224"/>
    </row>
    <row r="116" spans="1:9" ht="12.75" hidden="1">
      <c r="A116" s="1"/>
      <c r="B116" s="475"/>
      <c r="C116" s="476" t="s">
        <v>156</v>
      </c>
      <c r="D116" s="472"/>
      <c r="E116" s="540"/>
      <c r="F116" s="479"/>
      <c r="G116" s="479"/>
      <c r="H116" s="479"/>
      <c r="I116" s="236">
        <v>0</v>
      </c>
    </row>
    <row r="117" spans="1:9" ht="12.75" hidden="1">
      <c r="A117" s="1"/>
      <c r="B117" s="475"/>
      <c r="C117" s="476" t="s">
        <v>157</v>
      </c>
      <c r="D117" s="472"/>
      <c r="E117" s="540"/>
      <c r="F117" s="479"/>
      <c r="G117" s="479"/>
      <c r="H117" s="479"/>
      <c r="I117" s="236">
        <v>0</v>
      </c>
    </row>
    <row r="118" spans="1:9" ht="12.75" hidden="1">
      <c r="A118" s="1"/>
      <c r="B118" s="475"/>
      <c r="C118" s="508" t="s">
        <v>20</v>
      </c>
      <c r="D118" s="472"/>
      <c r="E118" s="540"/>
      <c r="F118" s="479"/>
      <c r="G118" s="479"/>
      <c r="H118" s="479"/>
      <c r="I118" s="236">
        <v>0</v>
      </c>
    </row>
    <row r="119" spans="1:9" ht="12.75" hidden="1">
      <c r="A119" s="1"/>
      <c r="B119" s="475"/>
      <c r="C119" s="476" t="s">
        <v>154</v>
      </c>
      <c r="D119" s="480">
        <v>23210</v>
      </c>
      <c r="E119" s="541"/>
      <c r="F119" s="542">
        <f>SUM(F116:F118)</f>
        <v>0</v>
      </c>
      <c r="G119" s="542">
        <f>SUM(G116:G118)</f>
        <v>0</v>
      </c>
      <c r="H119" s="542">
        <f>SUM(H116:H118)</f>
        <v>0</v>
      </c>
      <c r="I119" s="236">
        <v>0</v>
      </c>
    </row>
    <row r="120" spans="1:9" ht="25.5" hidden="1">
      <c r="A120" s="1"/>
      <c r="B120" s="465">
        <v>23220</v>
      </c>
      <c r="C120" s="471" t="s">
        <v>164</v>
      </c>
      <c r="D120" s="472"/>
      <c r="E120" s="543"/>
      <c r="F120" s="474"/>
      <c r="G120" s="474"/>
      <c r="H120" s="474"/>
      <c r="I120" s="224"/>
    </row>
    <row r="121" spans="1:9" ht="12.75" hidden="1">
      <c r="A121" s="1"/>
      <c r="B121" s="475"/>
      <c r="C121" s="486" t="s">
        <v>159</v>
      </c>
      <c r="D121" s="472"/>
      <c r="E121" s="540"/>
      <c r="F121" s="479"/>
      <c r="G121" s="479"/>
      <c r="H121" s="479"/>
      <c r="I121" s="236">
        <v>0</v>
      </c>
    </row>
    <row r="122" spans="1:9" ht="12.75" hidden="1">
      <c r="A122" s="1"/>
      <c r="B122" s="475"/>
      <c r="C122" s="486" t="s">
        <v>160</v>
      </c>
      <c r="D122" s="472"/>
      <c r="E122" s="540"/>
      <c r="F122" s="479"/>
      <c r="G122" s="479"/>
      <c r="H122" s="479"/>
      <c r="I122" s="236">
        <v>0</v>
      </c>
    </row>
    <row r="123" spans="1:9" ht="12.75" hidden="1">
      <c r="A123" s="1"/>
      <c r="B123" s="475"/>
      <c r="C123" s="544" t="s">
        <v>20</v>
      </c>
      <c r="D123" s="472"/>
      <c r="E123" s="540"/>
      <c r="F123" s="479"/>
      <c r="G123" s="479"/>
      <c r="H123" s="479"/>
      <c r="I123" s="236">
        <v>0</v>
      </c>
    </row>
    <row r="124" spans="1:9" ht="12.75" hidden="1">
      <c r="A124" s="1"/>
      <c r="B124" s="475"/>
      <c r="C124" s="476" t="s">
        <v>154</v>
      </c>
      <c r="D124" s="480">
        <v>23220</v>
      </c>
      <c r="E124" s="541"/>
      <c r="F124" s="542">
        <f>SUM(F121:F123)</f>
        <v>0</v>
      </c>
      <c r="G124" s="542">
        <f>SUM(G121:G123)</f>
        <v>0</v>
      </c>
      <c r="H124" s="542">
        <f>SUM(H121:H123)</f>
        <v>0</v>
      </c>
      <c r="I124" s="236">
        <v>0</v>
      </c>
    </row>
    <row r="125" spans="1:9" ht="12.75" hidden="1">
      <c r="A125" s="1"/>
      <c r="B125" s="487"/>
      <c r="C125" s="527" t="s">
        <v>188</v>
      </c>
      <c r="D125" s="489">
        <v>23200</v>
      </c>
      <c r="E125" s="545"/>
      <c r="F125" s="546">
        <f>F119+F124</f>
        <v>0</v>
      </c>
      <c r="G125" s="546">
        <f>G119+G124</f>
        <v>0</v>
      </c>
      <c r="H125" s="546">
        <f>H119+H124</f>
        <v>0</v>
      </c>
      <c r="I125" s="239">
        <v>0</v>
      </c>
    </row>
    <row r="126" spans="1:9" ht="25.5" hidden="1">
      <c r="A126" s="1"/>
      <c r="B126" s="465">
        <v>23300</v>
      </c>
      <c r="C126" s="466" t="s">
        <v>168</v>
      </c>
      <c r="D126" s="472"/>
      <c r="E126" s="547"/>
      <c r="F126" s="494"/>
      <c r="G126" s="494"/>
      <c r="H126" s="494"/>
      <c r="I126" s="232"/>
    </row>
    <row r="127" spans="1:9" ht="12.75" hidden="1">
      <c r="A127" s="1"/>
      <c r="B127" s="475"/>
      <c r="C127" s="476" t="s">
        <v>169</v>
      </c>
      <c r="D127" s="472"/>
      <c r="E127" s="540"/>
      <c r="F127" s="479"/>
      <c r="G127" s="479"/>
      <c r="H127" s="479"/>
      <c r="I127" s="236">
        <v>0</v>
      </c>
    </row>
    <row r="128" spans="1:9" ht="12.75" hidden="1">
      <c r="A128" s="1"/>
      <c r="B128" s="475"/>
      <c r="C128" s="476" t="s">
        <v>170</v>
      </c>
      <c r="D128" s="472"/>
      <c r="E128" s="540"/>
      <c r="F128" s="479"/>
      <c r="G128" s="479"/>
      <c r="H128" s="479"/>
      <c r="I128" s="236">
        <v>0</v>
      </c>
    </row>
    <row r="129" spans="1:9" ht="12.75" hidden="1">
      <c r="A129" s="1"/>
      <c r="B129" s="475"/>
      <c r="C129" s="508" t="s">
        <v>20</v>
      </c>
      <c r="D129" s="472"/>
      <c r="E129" s="540"/>
      <c r="F129" s="479"/>
      <c r="G129" s="479"/>
      <c r="H129" s="479"/>
      <c r="I129" s="236">
        <v>0</v>
      </c>
    </row>
    <row r="130" spans="1:9" ht="12.75" hidden="1">
      <c r="A130" s="1"/>
      <c r="B130" s="487"/>
      <c r="C130" s="519" t="s">
        <v>154</v>
      </c>
      <c r="D130" s="489">
        <v>23300</v>
      </c>
      <c r="E130" s="545"/>
      <c r="F130" s="546">
        <f>SUM(F127:F129)</f>
        <v>0</v>
      </c>
      <c r="G130" s="546">
        <f>SUM(G127:G129)</f>
        <v>0</v>
      </c>
      <c r="H130" s="546">
        <f>SUM(H127:H129)</f>
        <v>0</v>
      </c>
      <c r="I130" s="239">
        <v>0</v>
      </c>
    </row>
    <row r="131" spans="1:9" ht="12.75" hidden="1">
      <c r="A131" s="1"/>
      <c r="B131" s="491">
        <v>23400</v>
      </c>
      <c r="C131" s="492" t="s">
        <v>81</v>
      </c>
      <c r="D131" s="493"/>
      <c r="E131" s="547"/>
      <c r="F131" s="494"/>
      <c r="G131" s="494"/>
      <c r="H131" s="494"/>
      <c r="I131" s="232"/>
    </row>
    <row r="132" spans="1:9" ht="12.75" hidden="1">
      <c r="A132" s="1"/>
      <c r="B132" s="475"/>
      <c r="C132" s="476" t="s">
        <v>171</v>
      </c>
      <c r="D132" s="472"/>
      <c r="E132" s="571"/>
      <c r="F132" s="479"/>
      <c r="G132" s="479"/>
      <c r="H132" s="479"/>
      <c r="I132" s="236">
        <v>0</v>
      </c>
    </row>
    <row r="133" spans="1:9" ht="12.75" hidden="1">
      <c r="A133" s="1"/>
      <c r="B133" s="475"/>
      <c r="C133" s="476" t="s">
        <v>172</v>
      </c>
      <c r="D133" s="472"/>
      <c r="E133" s="571"/>
      <c r="F133" s="479"/>
      <c r="G133" s="479"/>
      <c r="H133" s="479"/>
      <c r="I133" s="236">
        <v>0</v>
      </c>
    </row>
    <row r="134" spans="1:9" ht="12.75" hidden="1">
      <c r="A134" s="1"/>
      <c r="B134" s="475"/>
      <c r="C134" s="508" t="s">
        <v>20</v>
      </c>
      <c r="D134" s="472"/>
      <c r="E134" s="571"/>
      <c r="F134" s="479"/>
      <c r="G134" s="479"/>
      <c r="H134" s="479"/>
      <c r="I134" s="236">
        <v>0</v>
      </c>
    </row>
    <row r="135" spans="1:9" ht="12.75" hidden="1">
      <c r="A135" s="1"/>
      <c r="B135" s="487"/>
      <c r="C135" s="519" t="s">
        <v>154</v>
      </c>
      <c r="D135" s="489">
        <v>23400</v>
      </c>
      <c r="E135" s="545"/>
      <c r="F135" s="546">
        <f>SUM(F132:F134)</f>
        <v>0</v>
      </c>
      <c r="G135" s="546">
        <f>SUM(G132:G134)</f>
        <v>0</v>
      </c>
      <c r="H135" s="546">
        <f>SUM(H132:H134)</f>
        <v>0</v>
      </c>
      <c r="I135" s="239">
        <v>0</v>
      </c>
    </row>
    <row r="136" spans="1:9" ht="25.5">
      <c r="A136" s="1"/>
      <c r="B136" s="561"/>
      <c r="C136" s="562" t="s">
        <v>195</v>
      </c>
      <c r="D136" s="572">
        <v>23000</v>
      </c>
      <c r="E136" s="563"/>
      <c r="F136" s="564">
        <f>F113+F125+F130+F135</f>
        <v>0</v>
      </c>
      <c r="G136" s="564">
        <f>G113+G125+G130+G135</f>
        <v>0</v>
      </c>
      <c r="H136" s="564">
        <f>H113+H125+H130+H135</f>
        <v>0</v>
      </c>
      <c r="I136" s="261">
        <v>0</v>
      </c>
    </row>
    <row r="137" spans="1:9" ht="25.5" hidden="1">
      <c r="A137" s="1"/>
      <c r="B137" s="465">
        <v>24000</v>
      </c>
      <c r="C137" s="492" t="s">
        <v>178</v>
      </c>
      <c r="D137" s="493"/>
      <c r="E137" s="547"/>
      <c r="F137" s="494"/>
      <c r="G137" s="494"/>
      <c r="H137" s="494"/>
      <c r="I137" s="232"/>
    </row>
    <row r="138" spans="1:9" ht="12.75" hidden="1">
      <c r="A138" s="1"/>
      <c r="B138" s="475"/>
      <c r="C138" s="476" t="s">
        <v>179</v>
      </c>
      <c r="D138" s="472"/>
      <c r="E138" s="540"/>
      <c r="F138" s="479"/>
      <c r="G138" s="479"/>
      <c r="H138" s="479"/>
      <c r="I138" s="236">
        <v>0</v>
      </c>
    </row>
    <row r="139" spans="1:9" ht="12.75" hidden="1">
      <c r="A139" s="1"/>
      <c r="B139" s="475"/>
      <c r="C139" s="476" t="s">
        <v>180</v>
      </c>
      <c r="D139" s="472"/>
      <c r="E139" s="540"/>
      <c r="F139" s="479"/>
      <c r="G139" s="479"/>
      <c r="H139" s="479"/>
      <c r="I139" s="236">
        <v>0</v>
      </c>
    </row>
    <row r="140" spans="1:9" ht="12.75" hidden="1">
      <c r="A140" s="1"/>
      <c r="B140" s="475"/>
      <c r="C140" s="508" t="s">
        <v>20</v>
      </c>
      <c r="D140" s="472"/>
      <c r="E140" s="540"/>
      <c r="F140" s="479"/>
      <c r="G140" s="479"/>
      <c r="H140" s="479"/>
      <c r="I140" s="236">
        <v>0</v>
      </c>
    </row>
    <row r="141" spans="1:9" ht="12.75" hidden="1">
      <c r="A141" s="1"/>
      <c r="B141" s="487"/>
      <c r="C141" s="519" t="s">
        <v>154</v>
      </c>
      <c r="D141" s="533">
        <v>24000</v>
      </c>
      <c r="E141" s="573"/>
      <c r="F141" s="574">
        <f>SUM(F138:F140)</f>
        <v>0</v>
      </c>
      <c r="G141" s="574">
        <f>SUM(G138:G140)</f>
        <v>0</v>
      </c>
      <c r="H141" s="574">
        <f>SUM(H138:H140)</f>
        <v>0</v>
      </c>
      <c r="I141" s="239">
        <v>0</v>
      </c>
    </row>
    <row r="142" spans="1:9" ht="25.5">
      <c r="A142" s="1"/>
      <c r="B142" s="561"/>
      <c r="C142" s="562" t="s">
        <v>196</v>
      </c>
      <c r="D142" s="523">
        <v>20000</v>
      </c>
      <c r="E142" s="563"/>
      <c r="F142" s="564">
        <f>F48+F92+F136+F141</f>
        <v>7250</v>
      </c>
      <c r="G142" s="564">
        <f>G48+G92+G136+G141</f>
        <v>9415.92</v>
      </c>
      <c r="H142" s="564">
        <f>H48+H92+H136+H141</f>
        <v>10915.4</v>
      </c>
      <c r="I142" s="588">
        <f>I48+I92+I136+I141</f>
        <v>15.767467626595556</v>
      </c>
    </row>
    <row r="143" spans="1:9" ht="26.25" thickBot="1">
      <c r="A143" s="1"/>
      <c r="B143" s="575">
        <v>30000</v>
      </c>
      <c r="C143" s="536" t="s">
        <v>197</v>
      </c>
      <c r="D143" s="537">
        <v>30000</v>
      </c>
      <c r="E143" s="576"/>
      <c r="F143" s="538">
        <f>'Portfelis(001-1)'!E95+'Portfelis(001-2)'!F142</f>
        <v>10584</v>
      </c>
      <c r="G143" s="538">
        <f>'Portfelis(001-1)'!F95+'Portfelis(001-2)'!G142</f>
        <v>48530.175744449996</v>
      </c>
      <c r="H143" s="538">
        <f>'Portfelis(001-1)'!G95+'Portfelis(001-2)'!H142</f>
        <v>63980.83</v>
      </c>
      <c r="I143" s="263">
        <f>I142+'Portfelis(001-1)'!H95</f>
        <v>92.421319030701</v>
      </c>
    </row>
    <row r="144" spans="1:9" ht="48.75" customHeight="1">
      <c r="A144" s="577" t="s">
        <v>41</v>
      </c>
      <c r="B144" s="38"/>
      <c r="C144" s="38"/>
      <c r="D144" s="128"/>
      <c r="E144" s="128"/>
      <c r="F144" s="578" t="str">
        <f>CONCATENATE('[3]Nosaukumi'!B6," ",'[3]Nosaukumi'!C6,"/")</f>
        <v>Ralfs Drēska/</v>
      </c>
      <c r="G144" s="579"/>
      <c r="H144" s="295"/>
      <c r="I144" s="296"/>
    </row>
    <row r="145" spans="1:9" ht="15">
      <c r="A145" s="577"/>
      <c r="B145" s="129"/>
      <c r="C145" s="42"/>
      <c r="D145" s="42"/>
      <c r="E145" s="42"/>
      <c r="F145" s="580"/>
      <c r="G145" s="580" t="str">
        <f>CONCATENATE("(",'[3]Parametri'!$A$20,")")</f>
        <v>(paraksts)</v>
      </c>
      <c r="H145" s="134"/>
      <c r="I145" s="40"/>
    </row>
    <row r="146" spans="1:9" ht="33" customHeight="1">
      <c r="A146" s="577" t="s">
        <v>42</v>
      </c>
      <c r="B146" s="40"/>
      <c r="C146" s="41"/>
      <c r="D146" s="128"/>
      <c r="E146" s="128"/>
      <c r="F146" s="578" t="str">
        <f>CONCATENATE('[3]Nosaukumi'!B14,"/")</f>
        <v>Ralfs Drēska/</v>
      </c>
      <c r="G146" s="581"/>
      <c r="H146" s="297"/>
      <c r="I146" s="40"/>
    </row>
    <row r="147" spans="1:9" ht="15">
      <c r="A147" s="577"/>
      <c r="B147" s="131"/>
      <c r="C147" s="44"/>
      <c r="D147" s="44"/>
      <c r="E147" s="44"/>
      <c r="F147" s="582"/>
      <c r="G147" s="580" t="str">
        <f>G145</f>
        <v>(paraksts)</v>
      </c>
      <c r="H147" s="135"/>
      <c r="I147" s="40"/>
    </row>
    <row r="148" spans="1:9" ht="24" customHeight="1">
      <c r="A148" s="583" t="s">
        <v>9</v>
      </c>
      <c r="B148" s="450"/>
      <c r="C148" s="584" t="str">
        <f>'[2]pielikums NR3'!B42</f>
        <v>Marina Baranovska, 7028425, marina.baranovska@baltikums.com</v>
      </c>
      <c r="D148" s="585"/>
      <c r="E148" s="586"/>
      <c r="F148" s="8"/>
      <c r="G148" s="8"/>
      <c r="H148" s="8"/>
      <c r="I148" s="8"/>
    </row>
    <row r="149" spans="1:9" ht="12.75">
      <c r="A149" s="1"/>
      <c r="B149" s="1"/>
      <c r="C149" s="1"/>
      <c r="D149" s="1"/>
      <c r="E149" s="1"/>
      <c r="F149" s="8"/>
      <c r="G149" s="8"/>
      <c r="H149" s="8"/>
      <c r="I149" s="8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</sheetData>
  <mergeCells count="4">
    <mergeCell ref="B2:C2"/>
    <mergeCell ref="B3:C3"/>
    <mergeCell ref="B50:C50"/>
    <mergeCell ref="B96:C96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G37"/>
  <sheetViews>
    <sheetView zoomScale="95" zoomScaleNormal="95" workbookViewId="0" topLeftCell="A6">
      <selection activeCell="F30" sqref="F30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298" t="str">
        <f>Nosaukumi!B20</f>
        <v>Baltikums konservatīvais ieguldījumu plāns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"Baltikums Asset Management"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Mazā Pils 13, Rīga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000340801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591" t="s">
        <v>11</v>
      </c>
      <c r="C10" s="590"/>
      <c r="D10" s="4" t="s">
        <v>12</v>
      </c>
      <c r="E10" s="4" t="s">
        <v>65</v>
      </c>
      <c r="F10" s="5" t="str">
        <f>CONCATENATE("Atlikumi ",Parametri!A15)</f>
        <v>Atlikumi 2004. gada 31.03.</v>
      </c>
      <c r="G10" s="25"/>
    </row>
    <row r="11" spans="2:7" ht="13.5" customHeight="1" thickBot="1">
      <c r="B11" s="589" t="s">
        <v>13</v>
      </c>
      <c r="C11" s="590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>
        <v>23042.79</v>
      </c>
      <c r="F12" s="90">
        <f>27259.71+5730</f>
        <v>32989.71</v>
      </c>
      <c r="G12" s="24"/>
    </row>
    <row r="13" spans="2:7" ht="15">
      <c r="B13" s="91" t="s">
        <v>67</v>
      </c>
      <c r="C13" s="92" t="s">
        <v>19</v>
      </c>
      <c r="D13" s="93" t="s">
        <v>67</v>
      </c>
      <c r="E13" s="94">
        <v>1677.37</v>
      </c>
      <c r="F13" s="36">
        <v>6063.44</v>
      </c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>
        <v>17.71</v>
      </c>
      <c r="F16" s="36">
        <v>60.8</v>
      </c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17.71</v>
      </c>
      <c r="F17" s="46">
        <f>SUM(F15:F16)</f>
        <v>60.8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>
        <v>0.2</v>
      </c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24737.87</v>
      </c>
      <c r="F19" s="47">
        <f>F12+F13+F17+F18</f>
        <v>39114.15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591" t="s">
        <v>11</v>
      </c>
      <c r="C22" s="590"/>
      <c r="D22" s="4" t="s">
        <v>12</v>
      </c>
      <c r="E22" s="4" t="s">
        <v>65</v>
      </c>
      <c r="F22" s="5" t="str">
        <f>F10</f>
        <v>Atlikumi 2004. gada 31.03.</v>
      </c>
      <c r="G22" s="26"/>
    </row>
    <row r="23" spans="2:7" ht="13.5" customHeight="1" thickBot="1">
      <c r="B23" s="589" t="s">
        <v>13</v>
      </c>
      <c r="C23" s="590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>
        <v>14.94</v>
      </c>
      <c r="G28" s="31"/>
    </row>
    <row r="29" spans="2:7" ht="15">
      <c r="B29" s="114">
        <v>1500</v>
      </c>
      <c r="C29" s="92" t="s">
        <v>84</v>
      </c>
      <c r="D29" s="33">
        <v>1500</v>
      </c>
      <c r="E29" s="117">
        <v>37.06</v>
      </c>
      <c r="F29" s="118">
        <v>3081.39</v>
      </c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37.06</v>
      </c>
      <c r="F30" s="122">
        <f>SUM(F24:F29)</f>
        <v>3096.33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24700.809999999998</v>
      </c>
      <c r="F31" s="126">
        <f>F19-F30</f>
        <v>36017.82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Ralfs Drēska/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CONCATENATE(Nosaukumi!B21,"/")</f>
        <v>Ralfs Drēska/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CONCATENATE(Nosaukumi!B23,"; ",Nosaukumi!C23)</f>
        <v>Marina Baranovska; 7028425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G41"/>
  <sheetViews>
    <sheetView workbookViewId="0" topLeftCell="C25">
      <selection activeCell="F31" sqref="F31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 t="str">
        <f>Nosaukumi!B20</f>
        <v>Baltikums konservatīvais ieguldījumu plāns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"Baltikums Asset Management"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Mazā Pils 13, Rīga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000340801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592" t="s">
        <v>11</v>
      </c>
      <c r="C10" s="599"/>
      <c r="D10" s="65" t="s">
        <v>12</v>
      </c>
      <c r="E10" s="65" t="s">
        <v>89</v>
      </c>
      <c r="F10" s="66" t="str">
        <f>CONCATENATE("Atlikumi ",Parametri!A15)</f>
        <v>Atlikumi 2004. gada 31.03.</v>
      </c>
    </row>
    <row r="11" spans="2:6" ht="16.5" customHeight="1" thickBot="1">
      <c r="B11" s="594" t="s">
        <v>13</v>
      </c>
      <c r="C11" s="599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11"/>
      <c r="F12" s="245"/>
    </row>
    <row r="13" spans="2:6" ht="12.75">
      <c r="B13" s="71"/>
      <c r="C13" s="160" t="s">
        <v>91</v>
      </c>
      <c r="D13" s="137" t="s">
        <v>92</v>
      </c>
      <c r="E13" s="138">
        <v>2</v>
      </c>
      <c r="F13" s="139">
        <v>70.9</v>
      </c>
    </row>
    <row r="14" spans="2:6" ht="12.75">
      <c r="B14" s="71"/>
      <c r="C14" s="160" t="s">
        <v>95</v>
      </c>
      <c r="D14" s="137" t="s">
        <v>93</v>
      </c>
      <c r="E14" s="138"/>
      <c r="F14" s="139">
        <v>350.6</v>
      </c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2</v>
      </c>
      <c r="F17" s="143">
        <f>SUM(F13:F16)</f>
        <v>421.5</v>
      </c>
    </row>
    <row r="18" spans="2:6" ht="12.75">
      <c r="B18" s="70" t="s">
        <v>67</v>
      </c>
      <c r="C18" s="162" t="s">
        <v>99</v>
      </c>
      <c r="D18" s="144"/>
      <c r="E18" s="312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>
        <v>82.16</v>
      </c>
    </row>
    <row r="21" spans="2:6" ht="12.75">
      <c r="B21" s="71"/>
      <c r="C21" s="160" t="s">
        <v>106</v>
      </c>
      <c r="D21" s="137" t="s">
        <v>102</v>
      </c>
      <c r="E21" s="138"/>
      <c r="F21" s="139"/>
    </row>
    <row r="22" spans="2:6" ht="12.75">
      <c r="B22" s="71"/>
      <c r="C22" s="160" t="s">
        <v>107</v>
      </c>
      <c r="D22" s="137" t="s">
        <v>103</v>
      </c>
      <c r="E22" s="138"/>
      <c r="F22" s="139">
        <f>14.94+3</f>
        <v>17.939999999999998</v>
      </c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100.1</v>
      </c>
    </row>
    <row r="25" spans="2:6" ht="15" customHeight="1">
      <c r="B25" s="70" t="s">
        <v>69</v>
      </c>
      <c r="C25" s="162" t="s">
        <v>109</v>
      </c>
      <c r="D25" s="144"/>
      <c r="E25" s="312"/>
      <c r="F25" s="232"/>
    </row>
    <row r="26" spans="2:6" ht="12.75">
      <c r="B26" s="71"/>
      <c r="C26" s="160" t="s">
        <v>110</v>
      </c>
      <c r="D26" s="137" t="s">
        <v>70</v>
      </c>
      <c r="E26" s="138"/>
      <c r="F26" s="139"/>
    </row>
    <row r="27" spans="2:6" ht="12.75">
      <c r="B27" s="71"/>
      <c r="C27" s="160" t="s">
        <v>114</v>
      </c>
      <c r="D27" s="137" t="s">
        <v>71</v>
      </c>
      <c r="E27" s="138"/>
      <c r="F27" s="139"/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>
        <v>57</v>
      </c>
      <c r="F31" s="140">
        <v>-170.16</v>
      </c>
    </row>
    <row r="32" spans="2:6" ht="12.75">
      <c r="B32" s="72"/>
      <c r="C32" s="161" t="s">
        <v>119</v>
      </c>
      <c r="D32" s="141" t="s">
        <v>69</v>
      </c>
      <c r="E32" s="142">
        <f>E30+E31</f>
        <v>57</v>
      </c>
      <c r="F32" s="143">
        <f>F30+F31</f>
        <v>-170.16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59</v>
      </c>
      <c r="F35" s="153">
        <f>F17-F24+F32+F33-F34</f>
        <v>151.23999999999998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Ralfs Drēska/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CONCATENATE(Nosaukumi!B21,"/")</f>
        <v>Ralfs Drēska/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CONCATENATE(Nosaukumi!B24,"; ",Nosaukumi!C24)</f>
        <v>Marina Baranovska; 7028425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49" header="0.15748031496062992" footer="0.4724409448818898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Baiba Preise</dc:creator>
  <cp:keywords/>
  <dc:description/>
  <cp:lastModifiedBy>Lolita</cp:lastModifiedBy>
  <cp:lastPrinted>2004-05-05T14:00:00Z</cp:lastPrinted>
  <dcterms:created xsi:type="dcterms:W3CDTF">2001-09-06T09:37:33Z</dcterms:created>
  <dcterms:modified xsi:type="dcterms:W3CDTF">2004-05-05T14:00:55Z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