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30" tabRatio="853" firstSheet="1" activeTab="2"/>
  </bookViews>
  <sheets>
    <sheet name="Parametri" sheetId="1" state="hidden" r:id="rId1"/>
    <sheet name="Nosaukumi" sheetId="2" r:id="rId2"/>
    <sheet name="Aktivi_Saistibas(001)" sheetId="3" r:id="rId3"/>
    <sheet name="Ien.,Izd.(001)" sheetId="4" r:id="rId4"/>
    <sheet name="Neto_Aktivi(001)" sheetId="5" r:id="rId5"/>
    <sheet name="Portfelis(001-1)" sheetId="6" r:id="rId6"/>
    <sheet name="Portfelis(001-2)" sheetId="7" r:id="rId7"/>
    <sheet name="Aktivi_Saistibas(002)" sheetId="8" r:id="rId8"/>
    <sheet name="Ien.,Izd.(002)" sheetId="9" r:id="rId9"/>
    <sheet name="Neto_Aktivi(002)" sheetId="10" r:id="rId10"/>
    <sheet name="Portfelis(002-1)" sheetId="11" r:id="rId11"/>
    <sheet name="Portfelis(002-2)" sheetId="12" r:id="rId12"/>
    <sheet name="Aktivi_Saistibas(003)" sheetId="13" state="hidden" r:id="rId13"/>
    <sheet name="Ien.,Izd.(003)" sheetId="14" state="hidden" r:id="rId14"/>
    <sheet name="Neto_Aktivi(003)" sheetId="15" state="hidden" r:id="rId15"/>
    <sheet name="Portfelis(003-1)" sheetId="16" state="hidden" r:id="rId16"/>
    <sheet name="Portfelis(003-2)" sheetId="17" state="hidden" r:id="rId17"/>
    <sheet name="Aktivi_Saistibas(004)" sheetId="18" state="hidden" r:id="rId18"/>
    <sheet name="Ien.,Izd.(004)" sheetId="19" state="hidden" r:id="rId19"/>
    <sheet name="Neto_Aktivi(004)" sheetId="20" state="hidden" r:id="rId20"/>
    <sheet name="Portfelis(004-1)" sheetId="21" state="hidden" r:id="rId21"/>
    <sheet name="Portfelis(004-2)" sheetId="22" state="hidden" r:id="rId22"/>
    <sheet name="Aktivi_Saistibas(005)" sheetId="23" state="hidden" r:id="rId23"/>
    <sheet name="Ien.,Izd.(005)" sheetId="24" state="hidden" r:id="rId24"/>
    <sheet name="Neto_Aktivi(005)" sheetId="25" state="hidden" r:id="rId25"/>
    <sheet name="Portfelis(005-1)" sheetId="26" state="hidden" r:id="rId26"/>
    <sheet name="Portfelis(005-2)" sheetId="27" state="hidden" r:id="rId27"/>
    <sheet name="Aktivi_Saistibas(Kopa)" sheetId="28" r:id="rId28"/>
    <sheet name="Ien.,Izd.(Kopa)" sheetId="29" r:id="rId29"/>
    <sheet name="Neto_Aktivi(Kopa)" sheetId="30" r:id="rId30"/>
    <sheet name="Portfelis(Kopa-1)" sheetId="31" r:id="rId31"/>
    <sheet name="Portfelis(Kopa-2)" sheetId="32" r:id="rId32"/>
  </sheets>
  <definedNames>
    <definedName name="_xlnm.Print_Area" localSheetId="2">'Aktivi_Saistibas(001)'!$A$1:$G$37</definedName>
    <definedName name="_xlnm.Print_Area" localSheetId="7">'Aktivi_Saistibas(002)'!$A$1:$G$37</definedName>
    <definedName name="_xlnm.Print_Area" localSheetId="12">'Aktivi_Saistibas(003)'!$A$1:$G$37</definedName>
    <definedName name="_xlnm.Print_Area" localSheetId="17">'Aktivi_Saistibas(004)'!$A$1:$G$37</definedName>
    <definedName name="_xlnm.Print_Area" localSheetId="22">'Aktivi_Saistibas(005)'!$A$1:$G$37</definedName>
    <definedName name="_xlnm.Print_Area" localSheetId="27">'Aktivi_Saistibas(Kopa)'!$A$1:$G$31</definedName>
    <definedName name="_xlnm.Print_Area" localSheetId="3">'Ien.,Izd.(001)'!$A$1:$G$41</definedName>
    <definedName name="_xlnm.Print_Area" localSheetId="8">'Ien.,Izd.(002)'!$A$1:$G$41</definedName>
    <definedName name="_xlnm.Print_Area" localSheetId="13">'Ien.,Izd.(003)'!$A$1:$G$41</definedName>
    <definedName name="_xlnm.Print_Area" localSheetId="18">'Ien.,Izd.(004)'!$A$1:$G$41</definedName>
    <definedName name="_xlnm.Print_Area" localSheetId="23">'Ien.,Izd.(005)'!$A$1:$G$41</definedName>
    <definedName name="_xlnm.Print_Area" localSheetId="28">'Ien.,Izd.(Kopa)'!$A$1:$G$36</definedName>
    <definedName name="_xlnm.Print_Area" localSheetId="4">'Neto_Aktivi(001)'!$A$1:$G$28</definedName>
    <definedName name="_xlnm.Print_Area" localSheetId="9">'Neto_Aktivi(002)'!$A$1:$G$28</definedName>
    <definedName name="_xlnm.Print_Area" localSheetId="14">'Neto_Aktivi(003)'!$A$1:$G$28</definedName>
    <definedName name="_xlnm.Print_Area" localSheetId="19">'Neto_Aktivi(004)'!$A$1:$G$28</definedName>
    <definedName name="_xlnm.Print_Area" localSheetId="24">'Neto_Aktivi(005)'!$A$1:$G$28</definedName>
    <definedName name="_xlnm.Print_Area" localSheetId="29">'Neto_Aktivi(Kopa)'!$A$1:$G$23</definedName>
    <definedName name="_xlnm.Print_Area" localSheetId="5">'Portfelis(001-1)'!$A$1:$I$132</definedName>
    <definedName name="_xlnm.Print_Area" localSheetId="10">'Portfelis(002-1)'!$A$1:$I$124</definedName>
    <definedName name="_xlnm.Print_Area" localSheetId="15">'Portfelis(003-1)'!$A$1:$I$103</definedName>
    <definedName name="_xlnm.Print_Area" localSheetId="20">'Portfelis(004-1)'!$A$1:$I$103</definedName>
    <definedName name="_xlnm.Print_Area" localSheetId="25">'Portfelis(005-1)'!$A$1:$I$103</definedName>
    <definedName name="_xlnm.Print_Area" localSheetId="30">'Portfelis(Kopa-1)'!$A$1:$I$42</definedName>
  </definedNames>
  <calcPr fullCalcOnLoad="1"/>
</workbook>
</file>

<file path=xl/sharedStrings.xml><?xml version="1.0" encoding="utf-8"?>
<sst xmlns="http://schemas.openxmlformats.org/spreadsheetml/2006/main" count="2486" uniqueCount="306">
  <si>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</si>
  <si>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</si>
  <si>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</si>
  <si>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</si>
  <si>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</si>
  <si>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</si>
  <si>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</si>
  <si>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</si>
  <si>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</si>
  <si>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</si>
  <si>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</si>
  <si>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</si>
  <si>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</si>
  <si>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</si>
  <si>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</si>
  <si>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</si>
  <si>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</si>
  <si>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</si>
  <si>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</si>
  <si>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</si>
  <si>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</si>
  <si>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</si>
  <si>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</si>
  <si>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</si>
  <si>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</si>
  <si>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</si>
  <si>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</si>
  <si>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</si>
  <si>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</si>
  <si>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</si>
  <si>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</si>
  <si>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</si>
  <si>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</si>
  <si>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</si>
  <si>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</si>
  <si>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</si>
  <si>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</si>
  <si>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</si>
  <si>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</si>
  <si>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</si>
  <si>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</si>
  <si>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</si>
  <si>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</si>
  <si>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</si>
  <si>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</si>
  <si>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</si>
  <si>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</si>
  <si>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</si>
  <si>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</si>
  <si>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</si>
  <si>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</si>
  <si>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</si>
  <si>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</si>
  <si>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</si>
  <si>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</si>
  <si>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</si>
  <si>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</si>
  <si>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</si>
  <si>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</si>
  <si>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</si>
  <si>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</si>
  <si>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</si>
  <si>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</si>
  <si>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</si>
  <si>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</si>
  <si>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</si>
  <si>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</si>
  <si>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</si>
  <si>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</si>
  <si>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</si>
  <si>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</si>
  <si>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</si>
  <si>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</si>
  <si>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</si>
  <si>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</si>
  <si>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</si>
  <si>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</si>
  <si>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</si>
  <si>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</si>
  <si>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</si>
  <si>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</si>
  <si>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</si>
  <si>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</si>
  <si>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</si>
  <si>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</si>
  <si>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</si>
  <si>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</si>
  <si>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</si>
  <si>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</si>
  <si>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</si>
  <si>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</si>
  <si>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</si>
  <si>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</si>
  <si>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</si>
  <si>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</si>
  <si>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</si>
  <si>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</si>
  <si>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</si>
  <si>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</si>
  <si>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</si>
  <si>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</si>
  <si>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</si>
  <si>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</si>
  <si>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</si>
  <si>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</si>
  <si>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</si>
  <si>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</si>
  <si>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</si>
  <si>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</si>
  <si>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</si>
  <si>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</si>
  <si>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</si>
  <si>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</si>
  <si>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</si>
  <si>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</si>
  <si>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</si>
  <si>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</si>
  <si>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</si>
  <si>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</si>
  <si>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</si>
  <si>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</si>
  <si>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</si>
  <si>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</si>
  <si>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</si>
  <si>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</si>
  <si>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</si>
  <si>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</si>
  <si>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</si>
  <si>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</si>
  <si>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</si>
  <si>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</si>
  <si>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</si>
  <si>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</si>
  <si>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</si>
  <si>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</si>
  <si>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</si>
  <si>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</si>
  <si>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</si>
  <si>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</si>
  <si>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</si>
  <si>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</si>
  <si>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</si>
  <si>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</si>
  <si>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</si>
  <si>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</si>
  <si>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</si>
  <si>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</si>
  <si>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</si>
  <si>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</si>
  <si>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</si>
  <si>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</si>
  <si>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Latvijas valdība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</si>
  <si>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</si>
  <si>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</si>
  <si>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</si>
  <si>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</si>
  <si>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</si>
  <si>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</si>
  <si>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</si>
  <si>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</si>
  <si>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</si>
  <si>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</si>
  <si>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</si>
  <si>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</si>
  <si>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</si>
  <si>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</si>
  <si>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</si>
  <si>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</si>
  <si>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</si>
  <si>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</si>
  <si>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</si>
  <si>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</si>
  <si>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</si>
  <si>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</si>
  <si>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</si>
  <si>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</si>
  <si>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</si>
  <si>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</si>
  <si>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</si>
  <si>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</si>
  <si>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</si>
  <si>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</si>
  <si>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</si>
  <si>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</si>
  <si>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</si>
  <si>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</si>
  <si>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</si>
  <si>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</si>
  <si>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</si>
  <si>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</si>
  <si>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</si>
  <si>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</si>
  <si>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</si>
  <si>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</si>
  <si>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</si>
  <si>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</si>
  <si>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</si>
  <si>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</si>
  <si>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</si>
  <si>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</si>
  <si>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</si>
  <si>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</si>
  <si>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Ieguldījumu plānu ienākumu un izdevumu pārskata kopsavilkums</t>
  </si>
  <si>
    <t>Neto aktīvu kustības pārskata kopsavilkums</t>
  </si>
  <si>
    <t>Ieguldījumu portfeļa pārskata kopsavilkums</t>
  </si>
  <si>
    <t>001</t>
  </si>
  <si>
    <t>002</t>
  </si>
  <si>
    <t>003</t>
  </si>
  <si>
    <t>004</t>
  </si>
  <si>
    <t>005</t>
  </si>
  <si>
    <t>Ieguldījumu plānu aktīvu un saistību pārskata kopsavilkums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</si>
  <si>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</si>
  <si>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</si>
  <si>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</si>
  <si>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</si>
  <si>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LHZB</t>
  </si>
  <si>
    <t>Māras banka</t>
  </si>
  <si>
    <t>Unibanka</t>
  </si>
  <si>
    <t>Lateko</t>
  </si>
  <si>
    <t>EESTI ENERGIA AS</t>
  </si>
  <si>
    <t>CEMEX SA</t>
  </si>
  <si>
    <t>BARCLAYS BANK</t>
  </si>
  <si>
    <t>DEVELOPMENT BANK OF JAPAN</t>
  </si>
  <si>
    <t>UTENOS TRIKOTAŽAS</t>
  </si>
  <si>
    <t>VILNIAUS VINGIS</t>
  </si>
  <si>
    <t>EESTI TELEKOM</t>
  </si>
  <si>
    <t>UPM/KYMMENE OYJ</t>
  </si>
  <si>
    <t>BAYER AG</t>
  </si>
  <si>
    <t>BRITISH TELECOM</t>
  </si>
  <si>
    <t>DimlerChrisler AG</t>
  </si>
  <si>
    <t>…</t>
  </si>
  <si>
    <t>BTB</t>
  </si>
  <si>
    <t>Sergejs Medvedevs</t>
  </si>
  <si>
    <t>Svetlana Korhova</t>
  </si>
  <si>
    <t xml:space="preserve"> Parekss Aktīvais pensiju plāns</t>
  </si>
  <si>
    <t>Parekss Universālais pensiju plāns</t>
  </si>
  <si>
    <t>Hansabanka</t>
  </si>
  <si>
    <t>NORD/LB</t>
  </si>
  <si>
    <t>SNAT</t>
  </si>
  <si>
    <t>NORDIC INVESTMENT BANK</t>
  </si>
  <si>
    <t>EUROPEAN INVESTMENT BANK</t>
  </si>
  <si>
    <t>MERRILL LYNCH</t>
  </si>
  <si>
    <t>US</t>
  </si>
  <si>
    <t>EE</t>
  </si>
  <si>
    <t>LT</t>
  </si>
  <si>
    <t>SE</t>
  </si>
  <si>
    <t>MX</t>
  </si>
  <si>
    <t>JPN</t>
  </si>
  <si>
    <t>GB</t>
  </si>
  <si>
    <t>STATOIL</t>
  </si>
  <si>
    <t>NO</t>
  </si>
  <si>
    <t>LATVIJAS KUĢNIECĪBA</t>
  </si>
  <si>
    <t>FRANCE TELECOM</t>
  </si>
  <si>
    <t>FR</t>
  </si>
  <si>
    <t>PL</t>
  </si>
  <si>
    <t>KAZKOMMERTS INTL BV (JSC KAZKOMMERTSBANK)</t>
  </si>
  <si>
    <t>KZ</t>
  </si>
  <si>
    <t>PEMEX PROJ (Petroleos Mexicanos &amp; Subsidiaries)</t>
  </si>
  <si>
    <t>CA Preferred Fund Trust (Credit Agricole Indosuez)</t>
  </si>
  <si>
    <t>TURANALEM FINANCE (OJSC Bank Turanalem)</t>
  </si>
  <si>
    <t>MOBILE TELESYSTEM (Mobile Telesystems OJSC)</t>
  </si>
  <si>
    <t>RU</t>
  </si>
  <si>
    <t>HBOS CAPITAL FUNDING LP (HBOS PLC ON SUB BASIS)</t>
  </si>
  <si>
    <t>PGNIG FINANCE BV (Polskie Gornictwo Naftowe I Gazownictwo SA)</t>
  </si>
  <si>
    <t>ALROSA FINANSE SA (ALMAZY ROSSII-SAKHA)</t>
  </si>
  <si>
    <t>MMK FINANCE SA (Magnitogorsk Iron &amp; Steel Works)</t>
  </si>
  <si>
    <t>VATTENFALL TREASURY AB (Vattenfall AB)</t>
  </si>
  <si>
    <t>DEUTSCHE TELEKOM AG</t>
  </si>
  <si>
    <t>EAST CAPITAL EASTERN EUROPE</t>
  </si>
  <si>
    <t>Sergejs Medvedevs, Roberts Idelsons, Aija Kļaševa</t>
  </si>
  <si>
    <t>LHZB ķīlu zīmes</t>
  </si>
  <si>
    <t>LUB obligācijas</t>
  </si>
  <si>
    <t>DJ EUROSTOXX 50 MASTER UNIT</t>
  </si>
  <si>
    <t>HYPOTHEKENBK IN ESSEN</t>
  </si>
  <si>
    <t>FORTUM OYJ</t>
  </si>
  <si>
    <t>FI</t>
  </si>
  <si>
    <t>Franklin Mutual European - A - Acc</t>
  </si>
  <si>
    <t>LU</t>
  </si>
  <si>
    <t>Franklin Mutual Beacon Fund - A - Acc</t>
  </si>
  <si>
    <t>TPSA FINANCE BV (Telekomunikacija Polska SA.)</t>
  </si>
  <si>
    <t>NORDEA BANK AB</t>
  </si>
  <si>
    <t>VOLVO AB</t>
  </si>
  <si>
    <t xml:space="preserve">ATLAS COPCO AB </t>
  </si>
  <si>
    <t>AVIVA GLOBA CONVERTIBLES FUND</t>
  </si>
  <si>
    <t>Franklin US Equity Fund</t>
  </si>
  <si>
    <t>UBS (Lux) Equity Fund - Small Caps USA B</t>
  </si>
  <si>
    <t>Lietuvas Valsts</t>
  </si>
  <si>
    <t>Republic of Poland</t>
  </si>
  <si>
    <t>GENL MOTORS ACCEPT CORP</t>
  </si>
  <si>
    <t>ASTRA Zeneca PLC</t>
  </si>
  <si>
    <t>NOKIA OYJ</t>
  </si>
  <si>
    <t>SAF TEHNIKA</t>
  </si>
  <si>
    <t>Parex banka</t>
  </si>
  <si>
    <t>ING GROEP NV - CVA</t>
  </si>
  <si>
    <t>NL</t>
  </si>
  <si>
    <t>Templeton Japan Fund - A - Acc</t>
  </si>
  <si>
    <t>DE</t>
  </si>
  <si>
    <t xml:space="preserve">    LHZB ķīlu zīmes</t>
  </si>
  <si>
    <t xml:space="preserve">    LUB obligācijas</t>
  </si>
  <si>
    <t>HSH N FINANCE LTD (HSH Nordbank AG)</t>
  </si>
  <si>
    <t>EVRAZ SECURITIES SA (Evrazholding)</t>
  </si>
  <si>
    <t>SIEMENS CAPITAL CORP</t>
  </si>
  <si>
    <t>NORMA AS</t>
  </si>
  <si>
    <t>Lateko banka</t>
  </si>
  <si>
    <t>Polijas Republikas obligācijas</t>
  </si>
  <si>
    <t xml:space="preserve">Lietuvas Republikas obligācijas 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</si>
</sst>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Ls&quot;_-;\-* #,##0\ &quot;Ls&quot;_-;_-* &quot;-&quot;\ &quot;Ls&quot;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.00\ _L_s_-;\-* #,##0.00\ _L_s_-;_-* &quot;-&quot;??\ _L_s_-;_-@_-"/>
    <numFmt numFmtId="176" formatCode="_-* #,##0;[Red]\-* #,##0;_-* &quot;0&quot;;_-@"/>
    <numFmt numFmtId="177" formatCode="0.0000"/>
    <numFmt numFmtId="178" formatCode="#,##0.0000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27" applyFont="1">
      <alignment/>
      <protection/>
    </xf>
    <xf numFmtId="0" fontId="1" fillId="0" borderId="0" xfId="27" applyFont="1" applyProtection="1">
      <alignment/>
      <protection/>
    </xf>
    <xf numFmtId="0" fontId="1" fillId="0" borderId="0" xfId="27" applyFont="1" applyBorder="1" applyAlignment="1" applyProtection="1">
      <alignment/>
      <protection/>
    </xf>
    <xf numFmtId="0" fontId="3" fillId="0" borderId="1" xfId="27" applyFont="1" applyBorder="1" applyAlignment="1" applyProtection="1">
      <alignment horizontal="center" vertical="center" wrapText="1"/>
      <protection/>
    </xf>
    <xf numFmtId="0" fontId="3" fillId="0" borderId="2" xfId="27" applyFont="1" applyBorder="1" applyAlignment="1" applyProtection="1">
      <alignment horizontal="center" vertical="center" wrapText="1"/>
      <protection/>
    </xf>
    <xf numFmtId="0" fontId="3" fillId="0" borderId="0" xfId="27" applyFont="1" applyBorder="1" applyAlignment="1" applyProtection="1">
      <alignment/>
      <protection/>
    </xf>
    <xf numFmtId="16" fontId="3" fillId="0" borderId="0" xfId="27" applyNumberFormat="1" applyFont="1" applyBorder="1" applyAlignment="1" applyProtection="1">
      <alignment horizontal="right" vertical="top"/>
      <protection/>
    </xf>
    <xf numFmtId="0" fontId="1" fillId="0" borderId="0" xfId="27" applyFont="1" applyBorder="1">
      <alignment/>
      <protection/>
    </xf>
    <xf numFmtId="16" fontId="2" fillId="0" borderId="0" xfId="27" applyNumberFormat="1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7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horizontal="left"/>
      <protection/>
    </xf>
    <xf numFmtId="0" fontId="1" fillId="0" borderId="0" xfId="27" applyFont="1" applyAlignment="1">
      <alignment wrapText="1"/>
      <protection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7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7" applyFont="1" applyFill="1" applyBorder="1" applyAlignment="1" applyProtection="1">
      <alignment horizontal="center" vertical="center" wrapText="1"/>
      <protection/>
    </xf>
    <xf numFmtId="0" fontId="3" fillId="0" borderId="4" xfId="27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7" applyFont="1" applyAlignment="1" applyProtection="1">
      <alignment/>
      <protection/>
    </xf>
    <xf numFmtId="49" fontId="1" fillId="0" borderId="0" xfId="27" applyNumberFormat="1" applyFont="1" applyBorder="1" applyAlignment="1" applyProtection="1">
      <alignment horizontal="center" vertical="top"/>
      <protection/>
    </xf>
    <xf numFmtId="16" fontId="6" fillId="0" borderId="0" xfId="27" applyNumberFormat="1" applyFont="1" applyBorder="1" applyAlignment="1" applyProtection="1">
      <alignment horizontal="right"/>
      <protection/>
    </xf>
    <xf numFmtId="0" fontId="1" fillId="0" borderId="0" xfId="27" applyFont="1" applyBorder="1" applyAlignment="1" applyProtection="1">
      <alignment/>
      <protection/>
    </xf>
    <xf numFmtId="0" fontId="1" fillId="0" borderId="0" xfId="27" applyFont="1" applyAlignment="1" applyProtection="1">
      <alignment/>
      <protection/>
    </xf>
    <xf numFmtId="16" fontId="2" fillId="0" borderId="11" xfId="27" applyNumberFormat="1" applyFont="1" applyBorder="1" applyAlignment="1" applyProtection="1">
      <alignment horizontal="center" vertical="top"/>
      <protection/>
    </xf>
    <xf numFmtId="0" fontId="6" fillId="0" borderId="0" xfId="27" applyFont="1" applyAlignment="1" applyProtection="1">
      <alignment horizontal="right"/>
      <protection/>
    </xf>
    <xf numFmtId="16" fontId="2" fillId="0" borderId="11" xfId="27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0" fillId="0" borderId="0" xfId="0" applyNumberFormat="1" applyFont="1" applyAlignment="1">
      <alignment wrapText="1"/>
    </xf>
    <xf numFmtId="0" fontId="1" fillId="0" borderId="0" xfId="27" applyFont="1" applyAlignment="1">
      <alignment horizontal="centerContinuous"/>
      <protection/>
    </xf>
    <xf numFmtId="0" fontId="1" fillId="0" borderId="0" xfId="27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1" fillId="0" borderId="0" xfId="27" applyNumberFormat="1" applyFont="1">
      <alignment/>
      <protection/>
    </xf>
    <xf numFmtId="0" fontId="15" fillId="0" borderId="0" xfId="27" applyFont="1" applyAlignment="1" applyProtection="1">
      <alignment/>
      <protection/>
    </xf>
    <xf numFmtId="2" fontId="15" fillId="0" borderId="13" xfId="27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" xfId="27" applyFont="1" applyBorder="1" applyAlignment="1" applyProtection="1">
      <alignment horizontal="center" vertical="center" wrapText="1"/>
      <protection/>
    </xf>
    <xf numFmtId="0" fontId="1" fillId="0" borderId="2" xfId="27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1" fillId="0" borderId="0" xfId="27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7" applyNumberFormat="1" applyFont="1" applyBorder="1" applyAlignment="1" applyProtection="1">
      <alignment horizontal="center" vertical="center"/>
      <protection/>
    </xf>
    <xf numFmtId="0" fontId="3" fillId="0" borderId="21" xfId="27" applyFont="1" applyBorder="1" applyAlignment="1" applyProtection="1">
      <alignment vertical="center"/>
      <protection/>
    </xf>
    <xf numFmtId="49" fontId="3" fillId="0" borderId="21" xfId="27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8" fillId="0" borderId="11" xfId="27" applyNumberFormat="1" applyFont="1" applyBorder="1" applyAlignment="1" applyProtection="1">
      <alignment horizontal="center" vertical="top"/>
      <protection/>
    </xf>
    <xf numFmtId="0" fontId="3" fillId="0" borderId="0" xfId="27" applyNumberFormat="1" applyFont="1" applyBorder="1" applyAlignment="1" applyProtection="1">
      <alignment horizontal="right"/>
      <protection/>
    </xf>
    <xf numFmtId="16" fontId="2" fillId="0" borderId="0" xfId="27" applyNumberFormat="1" applyFont="1" applyBorder="1" applyAlignment="1" applyProtection="1">
      <alignment horizontal="center" vertical="top"/>
      <protection/>
    </xf>
    <xf numFmtId="49" fontId="1" fillId="0" borderId="36" xfId="27" applyNumberFormat="1" applyFont="1" applyBorder="1" applyAlignment="1" applyProtection="1">
      <alignment horizontal="center" vertical="top"/>
      <protection/>
    </xf>
    <xf numFmtId="16" fontId="2" fillId="0" borderId="0" xfId="27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16" fontId="2" fillId="0" borderId="0" xfId="27" applyNumberFormat="1" applyFont="1" applyBorder="1" applyAlignment="1" applyProtection="1">
      <alignment horizontal="right" vertical="top"/>
      <protection/>
    </xf>
    <xf numFmtId="16" fontId="2" fillId="0" borderId="0" xfId="27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8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7" xfId="15" applyNumberFormat="1" applyFont="1" applyFill="1" applyBorder="1" applyAlignment="1" applyProtection="1">
      <alignment vertical="center"/>
      <protection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7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7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Border="1" applyAlignment="1">
      <alignment horizontal="justify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0" fontId="7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39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2" xfId="15" applyNumberFormat="1" applyFont="1" applyFill="1" applyBorder="1" applyAlignment="1" applyProtection="1">
      <alignment horizontal="right" vertical="center"/>
      <protection locked="0"/>
    </xf>
    <xf numFmtId="3" fontId="7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6" xfId="15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1" fillId="0" borderId="0" xfId="27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7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4" fontId="7" fillId="0" borderId="6" xfId="15" applyNumberFormat="1" applyFont="1" applyFill="1" applyBorder="1" applyAlignment="1" applyProtection="1">
      <alignment horizontal="right" vertical="center"/>
      <protection locked="0"/>
    </xf>
    <xf numFmtId="4" fontId="7" fillId="0" borderId="39" xfId="15" applyNumberFormat="1" applyFont="1" applyFill="1" applyBorder="1" applyAlignment="1" applyProtection="1">
      <alignment horizontal="right" vertical="center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4" fontId="7" fillId="0" borderId="25" xfId="15" applyNumberFormat="1" applyFont="1" applyFill="1" applyBorder="1" applyAlignment="1" applyProtection="1">
      <alignment horizontal="right" vertical="center"/>
      <protection locked="0"/>
    </xf>
    <xf numFmtId="3" fontId="7" fillId="3" borderId="8" xfId="0" applyNumberFormat="1" applyFont="1" applyFill="1" applyBorder="1" applyAlignment="1">
      <alignment horizontal="right" vertical="center" wrapText="1"/>
    </xf>
    <xf numFmtId="4" fontId="7" fillId="3" borderId="10" xfId="15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6" fillId="0" borderId="36" xfId="27" applyNumberFormat="1" applyFont="1" applyBorder="1" applyAlignment="1" applyProtection="1">
      <alignment horizontal="right"/>
      <protection/>
    </xf>
    <xf numFmtId="0" fontId="1" fillId="0" borderId="36" xfId="27" applyFont="1" applyBorder="1" applyAlignment="1" applyProtection="1">
      <alignment/>
      <protection/>
    </xf>
    <xf numFmtId="0" fontId="6" fillId="0" borderId="0" xfId="27" applyFont="1" applyBorder="1" applyAlignment="1" applyProtection="1">
      <alignment horizontal="right"/>
      <protection/>
    </xf>
    <xf numFmtId="49" fontId="10" fillId="0" borderId="0" xfId="0" applyNumberFormat="1" applyFont="1" applyAlignment="1">
      <alignment/>
    </xf>
    <xf numFmtId="3" fontId="3" fillId="0" borderId="24" xfId="0" applyNumberFormat="1" applyFont="1" applyFill="1" applyBorder="1" applyAlignment="1" applyProtection="1">
      <alignment horizontal="right" vertical="top" wrapText="1"/>
      <protection/>
    </xf>
    <xf numFmtId="3" fontId="3" fillId="4" borderId="7" xfId="0" applyNumberFormat="1" applyFont="1" applyFill="1" applyBorder="1" applyAlignment="1" applyProtection="1">
      <alignment horizontal="right" vertical="top" wrapText="1"/>
      <protection/>
    </xf>
    <xf numFmtId="3" fontId="3" fillId="4" borderId="22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top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18" xfId="0" applyNumberFormat="1" applyFont="1" applyFill="1" applyBorder="1" applyAlignment="1" applyProtection="1">
      <alignment horizontal="right" vertical="top" wrapText="1"/>
      <protection/>
    </xf>
    <xf numFmtId="3" fontId="3" fillId="4" borderId="26" xfId="15" applyNumberFormat="1" applyFont="1" applyFill="1" applyBorder="1" applyAlignment="1" applyProtection="1">
      <alignment vertical="center"/>
      <protection/>
    </xf>
    <xf numFmtId="3" fontId="3" fillId="4" borderId="9" xfId="0" applyNumberFormat="1" applyFont="1" applyFill="1" applyBorder="1" applyAlignment="1" applyProtection="1">
      <alignment horizontal="right" vertical="top" wrapText="1"/>
      <protection/>
    </xf>
    <xf numFmtId="3" fontId="3" fillId="4" borderId="12" xfId="15" applyNumberFormat="1" applyFont="1" applyFill="1" applyBorder="1" applyAlignment="1" applyProtection="1">
      <alignment vertical="center"/>
      <protection/>
    </xf>
    <xf numFmtId="3" fontId="3" fillId="4" borderId="19" xfId="0" applyNumberFormat="1" applyFont="1" applyFill="1" applyBorder="1" applyAlignment="1" applyProtection="1">
      <alignment horizontal="right" vertical="center" wrapText="1"/>
      <protection/>
    </xf>
    <xf numFmtId="3" fontId="3" fillId="4" borderId="33" xfId="15" applyNumberFormat="1" applyFont="1" applyFill="1" applyBorder="1" applyAlignment="1" applyProtection="1">
      <alignment horizontal="right" vertical="center"/>
      <protection/>
    </xf>
    <xf numFmtId="3" fontId="3" fillId="4" borderId="2" xfId="15" applyNumberFormat="1" applyFont="1" applyFill="1" applyBorder="1" applyAlignment="1" applyProtection="1">
      <alignment horizontal="right" vertical="center"/>
      <protection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" fillId="4" borderId="4" xfId="0" applyNumberFormat="1" applyFont="1" applyFill="1" applyBorder="1" applyAlignment="1" applyProtection="1">
      <alignment horizontal="right" vertical="center" wrapText="1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40" xfId="0" applyNumberFormat="1" applyFont="1" applyFill="1" applyBorder="1" applyAlignment="1" applyProtection="1">
      <alignment horizontal="right" vertical="center" wrapText="1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26" xfId="15" applyNumberFormat="1" applyFont="1" applyFill="1" applyBorder="1" applyAlignment="1" applyProtection="1">
      <alignment horizontal="right" vertical="center"/>
      <protection/>
    </xf>
    <xf numFmtId="3" fontId="1" fillId="4" borderId="43" xfId="0" applyNumberFormat="1" applyFont="1" applyFill="1" applyBorder="1" applyAlignment="1" applyProtection="1">
      <alignment horizontal="right" vertical="center" wrapText="1"/>
      <protection/>
    </xf>
    <xf numFmtId="3" fontId="1" fillId="4" borderId="12" xfId="15" applyNumberFormat="1" applyFont="1" applyFill="1" applyBorder="1" applyAlignment="1" applyProtection="1">
      <alignment horizontal="right" vertical="center"/>
      <protection/>
    </xf>
    <xf numFmtId="3" fontId="1" fillId="4" borderId="42" xfId="0" applyNumberFormat="1" applyFont="1" applyFill="1" applyBorder="1" applyAlignment="1" applyProtection="1">
      <alignment horizontal="right" vertical="center" wrapText="1"/>
      <protection/>
    </xf>
    <xf numFmtId="3" fontId="1" fillId="4" borderId="10" xfId="15" applyNumberFormat="1" applyFont="1" applyFill="1" applyBorder="1" applyAlignment="1" applyProtection="1">
      <alignment horizontal="right" vertical="center"/>
      <protection/>
    </xf>
    <xf numFmtId="3" fontId="1" fillId="4" borderId="8" xfId="15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1" fillId="4" borderId="23" xfId="0" applyNumberFormat="1" applyFont="1" applyFill="1" applyBorder="1" applyAlignment="1" applyProtection="1">
      <alignment horizontal="right" vertical="center" wrapText="1"/>
      <protection/>
    </xf>
    <xf numFmtId="4" fontId="1" fillId="4" borderId="39" xfId="0" applyNumberFormat="1" applyFont="1" applyFill="1" applyBorder="1" applyAlignment="1" applyProtection="1">
      <alignment horizontal="right" vertical="center" wrapText="1"/>
      <protection/>
    </xf>
    <xf numFmtId="4" fontId="1" fillId="4" borderId="39" xfId="15" applyNumberFormat="1" applyFont="1" applyFill="1" applyBorder="1" applyAlignment="1" applyProtection="1">
      <alignment horizontal="right" vertical="center"/>
      <protection/>
    </xf>
    <xf numFmtId="3" fontId="1" fillId="4" borderId="18" xfId="0" applyNumberFormat="1" applyFont="1" applyFill="1" applyBorder="1" applyAlignment="1" applyProtection="1">
      <alignment horizontal="right" vertical="center" wrapText="1"/>
      <protection/>
    </xf>
    <xf numFmtId="4" fontId="1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8" xfId="0" applyNumberFormat="1" applyFont="1" applyFill="1" applyBorder="1" applyAlignment="1" applyProtection="1">
      <alignment horizontal="right" vertical="center" wrapText="1"/>
      <protection/>
    </xf>
    <xf numFmtId="4" fontId="7" fillId="4" borderId="39" xfId="15" applyNumberFormat="1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  <protection/>
    </xf>
    <xf numFmtId="4" fontId="7" fillId="4" borderId="26" xfId="15" applyNumberFormat="1" applyFont="1" applyFill="1" applyBorder="1" applyAlignment="1" applyProtection="1">
      <alignment horizontal="right" vertical="center"/>
      <protection/>
    </xf>
    <xf numFmtId="3" fontId="7" fillId="4" borderId="9" xfId="0" applyNumberFormat="1" applyFont="1" applyFill="1" applyBorder="1" applyAlignment="1" applyProtection="1">
      <alignment horizontal="right" vertical="center" wrapText="1"/>
      <protection/>
    </xf>
    <xf numFmtId="4" fontId="7" fillId="4" borderId="12" xfId="15" applyNumberFormat="1" applyFont="1" applyFill="1" applyBorder="1" applyAlignment="1" applyProtection="1">
      <alignment horizontal="right" vertical="center"/>
      <protection/>
    </xf>
    <xf numFmtId="4" fontId="7" fillId="4" borderId="10" xfId="1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 vertical="center" wrapText="1"/>
      <protection/>
    </xf>
    <xf numFmtId="49" fontId="3" fillId="0" borderId="6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49" fontId="3" fillId="0" borderId="8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justify" vertical="center" wrapText="1"/>
      <protection/>
    </xf>
    <xf numFmtId="49" fontId="3" fillId="0" borderId="17" xfId="0" applyNumberFormat="1" applyFont="1" applyBorder="1" applyAlignment="1" applyProtection="1">
      <alignment horizontal="justify" vertical="center" wrapText="1"/>
      <protection/>
    </xf>
    <xf numFmtId="0" fontId="3" fillId="0" borderId="27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3" fontId="3" fillId="4" borderId="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3" fontId="3" fillId="4" borderId="8" xfId="0" applyNumberFormat="1" applyFont="1" applyFill="1" applyBorder="1" applyAlignment="1" applyProtection="1">
      <alignment vertical="center" wrapText="1"/>
      <protection/>
    </xf>
    <xf numFmtId="3" fontId="3" fillId="4" borderId="10" xfId="15" applyNumberFormat="1" applyFont="1" applyFill="1" applyBorder="1" applyAlignment="1" applyProtection="1">
      <alignment vertical="center"/>
      <protection/>
    </xf>
    <xf numFmtId="3" fontId="3" fillId="4" borderId="8" xfId="0" applyNumberFormat="1" applyFont="1" applyFill="1" applyBorder="1" applyAlignment="1" applyProtection="1">
      <alignment horizontal="right" vertical="center" wrapText="1"/>
      <protection/>
    </xf>
    <xf numFmtId="3" fontId="3" fillId="4" borderId="10" xfId="15" applyNumberFormat="1" applyFont="1" applyFill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3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27" applyFont="1" applyBorder="1" applyAlignment="1" applyProtection="1">
      <alignment horizontal="center"/>
      <protection/>
    </xf>
    <xf numFmtId="0" fontId="20" fillId="0" borderId="0" xfId="21" applyFont="1" applyAlignment="1">
      <alignment/>
    </xf>
    <xf numFmtId="0" fontId="20" fillId="0" borderId="32" xfId="21" applyFont="1" applyBorder="1" applyAlignment="1">
      <alignment/>
    </xf>
    <xf numFmtId="0" fontId="15" fillId="0" borderId="52" xfId="27" applyFont="1" applyBorder="1">
      <alignment/>
      <protection/>
    </xf>
    <xf numFmtId="0" fontId="1" fillId="0" borderId="0" xfId="27" applyFont="1" applyProtection="1">
      <alignment/>
      <protection/>
    </xf>
    <xf numFmtId="0" fontId="21" fillId="0" borderId="0" xfId="27" applyFont="1" applyAlignment="1" applyProtection="1">
      <alignment/>
      <protection/>
    </xf>
    <xf numFmtId="49" fontId="9" fillId="2" borderId="37" xfId="27" applyNumberFormat="1" applyFont="1" applyFill="1" applyBorder="1" applyAlignment="1" applyProtection="1">
      <alignment horizontal="right"/>
      <protection locked="0"/>
    </xf>
    <xf numFmtId="49" fontId="9" fillId="2" borderId="0" xfId="27" applyNumberFormat="1" applyFont="1" applyFill="1" applyBorder="1" applyAlignment="1" applyProtection="1">
      <alignment horizontal="right"/>
      <protection locked="0"/>
    </xf>
    <xf numFmtId="0" fontId="6" fillId="2" borderId="37" xfId="27" applyNumberFormat="1" applyFont="1" applyFill="1" applyBorder="1" applyAlignment="1" applyProtection="1">
      <alignment horizontal="left"/>
      <protection locked="0"/>
    </xf>
    <xf numFmtId="0" fontId="21" fillId="0" borderId="0" xfId="27" applyFont="1">
      <alignment/>
      <protection/>
    </xf>
    <xf numFmtId="0" fontId="6" fillId="2" borderId="0" xfId="27" applyNumberFormat="1" applyFont="1" applyFill="1" applyAlignment="1" applyProtection="1">
      <alignment horizontal="left"/>
      <protection locked="0"/>
    </xf>
    <xf numFmtId="0" fontId="21" fillId="0" borderId="32" xfId="27" applyFont="1" applyBorder="1" applyAlignment="1" applyProtection="1">
      <alignment/>
      <protection/>
    </xf>
    <xf numFmtId="0" fontId="6" fillId="2" borderId="32" xfId="27" applyNumberFormat="1" applyFont="1" applyFill="1" applyBorder="1" applyAlignment="1" applyProtection="1">
      <alignment horizontal="left"/>
      <protection locked="0"/>
    </xf>
    <xf numFmtId="49" fontId="12" fillId="0" borderId="0" xfId="21" applyNumberFormat="1" applyFont="1" applyBorder="1" applyAlignment="1">
      <alignment horizontal="left"/>
    </xf>
    <xf numFmtId="2" fontId="6" fillId="2" borderId="13" xfId="27" applyNumberFormat="1" applyFont="1" applyFill="1" applyBorder="1" applyAlignment="1" applyProtection="1">
      <alignment horizontal="center"/>
      <protection locked="0"/>
    </xf>
    <xf numFmtId="49" fontId="6" fillId="0" borderId="0" xfId="27" applyNumberFormat="1" applyFont="1" applyAlignment="1" applyProtection="1">
      <alignment horizontal="center"/>
      <protection/>
    </xf>
    <xf numFmtId="0" fontId="6" fillId="2" borderId="13" xfId="27" applyNumberFormat="1" applyFont="1" applyFill="1" applyBorder="1" applyAlignment="1" applyProtection="1">
      <alignment horizontal="left"/>
      <protection locked="0"/>
    </xf>
    <xf numFmtId="0" fontId="6" fillId="2" borderId="29" xfId="27" applyNumberFormat="1" applyFont="1" applyFill="1" applyBorder="1" applyAlignment="1" applyProtection="1">
      <alignment horizontal="left"/>
      <protection locked="0"/>
    </xf>
    <xf numFmtId="0" fontId="21" fillId="0" borderId="0" xfId="27" applyFont="1" applyBorder="1" applyAlignment="1" applyProtection="1">
      <alignment/>
      <protection/>
    </xf>
    <xf numFmtId="49" fontId="6" fillId="0" borderId="0" xfId="27" applyNumberFormat="1" applyFont="1" applyFill="1" applyBorder="1" applyAlignment="1" applyProtection="1">
      <alignment horizontal="right"/>
      <protection/>
    </xf>
    <xf numFmtId="49" fontId="9" fillId="2" borderId="37" xfId="27" applyNumberFormat="1" applyFont="1" applyFill="1" applyBorder="1" applyAlignment="1" applyProtection="1">
      <alignment horizontal="center"/>
      <protection locked="0"/>
    </xf>
    <xf numFmtId="3" fontId="1" fillId="0" borderId="38" xfId="0" applyNumberFormat="1" applyFont="1" applyFill="1" applyBorder="1" applyAlignment="1" applyProtection="1">
      <alignment horizontal="right" vertical="center" wrapText="1"/>
      <protection/>
    </xf>
    <xf numFmtId="3" fontId="1" fillId="0" borderId="6" xfId="15" applyNumberFormat="1" applyFont="1" applyFill="1" applyBorder="1" applyAlignment="1" applyProtection="1">
      <alignment horizontal="right" vertical="center"/>
      <protection/>
    </xf>
    <xf numFmtId="3" fontId="1" fillId="0" borderId="41" xfId="0" applyNumberFormat="1" applyFont="1" applyFill="1" applyBorder="1" applyAlignment="1" applyProtection="1">
      <alignment horizontal="right" vertical="center" wrapText="1"/>
      <protection/>
    </xf>
    <xf numFmtId="3" fontId="1" fillId="0" borderId="25" xfId="15" applyNumberFormat="1" applyFont="1" applyFill="1" applyBorder="1" applyAlignment="1" applyProtection="1">
      <alignment horizontal="right" vertical="center"/>
      <protection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6" fillId="0" borderId="0" xfId="27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177" fontId="1" fillId="3" borderId="8" xfId="15" applyNumberFormat="1" applyFont="1" applyFill="1" applyBorder="1" applyAlignment="1" applyProtection="1">
      <alignment vertical="center"/>
      <protection/>
    </xf>
    <xf numFmtId="177" fontId="1" fillId="3" borderId="10" xfId="15" applyNumberFormat="1" applyFont="1" applyFill="1" applyBorder="1" applyAlignment="1" applyProtection="1">
      <alignment vertical="center"/>
      <protection/>
    </xf>
    <xf numFmtId="177" fontId="1" fillId="2" borderId="10" xfId="15" applyNumberFormat="1" applyFont="1" applyFill="1" applyBorder="1" applyAlignment="1" applyProtection="1">
      <alignment vertical="center"/>
      <protection locked="0"/>
    </xf>
    <xf numFmtId="177" fontId="1" fillId="3" borderId="9" xfId="15" applyNumberFormat="1" applyFont="1" applyFill="1" applyBorder="1" applyAlignment="1" applyProtection="1">
      <alignment vertical="center"/>
      <protection/>
    </xf>
    <xf numFmtId="177" fontId="1" fillId="3" borderId="12" xfId="15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78" fontId="1" fillId="3" borderId="8" xfId="15" applyNumberFormat="1" applyFont="1" applyFill="1" applyBorder="1" applyAlignment="1" applyProtection="1">
      <alignment vertical="center"/>
      <protection/>
    </xf>
    <xf numFmtId="178" fontId="1" fillId="3" borderId="10" xfId="15" applyNumberFormat="1" applyFont="1" applyFill="1" applyBorder="1" applyAlignment="1" applyProtection="1">
      <alignment vertical="center"/>
      <protection/>
    </xf>
    <xf numFmtId="178" fontId="1" fillId="2" borderId="8" xfId="15" applyNumberFormat="1" applyFont="1" applyFill="1" applyBorder="1" applyAlignment="1" applyProtection="1">
      <alignment vertical="center"/>
      <protection locked="0"/>
    </xf>
    <xf numFmtId="178" fontId="1" fillId="2" borderId="10" xfId="15" applyNumberFormat="1" applyFont="1" applyFill="1" applyBorder="1" applyAlignment="1" applyProtection="1">
      <alignment vertical="center"/>
      <protection locked="0"/>
    </xf>
    <xf numFmtId="178" fontId="1" fillId="3" borderId="9" xfId="15" applyNumberFormat="1" applyFont="1" applyFill="1" applyBorder="1" applyAlignment="1" applyProtection="1">
      <alignment vertical="center"/>
      <protection/>
    </xf>
    <xf numFmtId="178" fontId="1" fillId="3" borderId="12" xfId="15" applyNumberFormat="1" applyFont="1" applyFill="1" applyBorder="1" applyAlignment="1" applyProtection="1">
      <alignment vertical="center"/>
      <protection/>
    </xf>
    <xf numFmtId="178" fontId="1" fillId="4" borderId="8" xfId="15" applyNumberFormat="1" applyFont="1" applyFill="1" applyBorder="1" applyAlignment="1" applyProtection="1">
      <alignment vertical="center"/>
      <protection/>
    </xf>
    <xf numFmtId="178" fontId="1" fillId="4" borderId="10" xfId="15" applyNumberFormat="1" applyFont="1" applyFill="1" applyBorder="1" applyAlignment="1" applyProtection="1">
      <alignment vertical="center"/>
      <protection/>
    </xf>
    <xf numFmtId="178" fontId="1" fillId="4" borderId="9" xfId="15" applyNumberFormat="1" applyFont="1" applyFill="1" applyBorder="1" applyAlignment="1" applyProtection="1">
      <alignment vertical="center"/>
      <protection/>
    </xf>
    <xf numFmtId="178" fontId="1" fillId="4" borderId="12" xfId="15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>
      <alignment vertical="center" wrapText="1"/>
    </xf>
    <xf numFmtId="4" fontId="2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right" vertical="center" wrapText="1"/>
    </xf>
    <xf numFmtId="2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23" applyNumberFormat="1" applyBorder="1">
      <alignment/>
      <protection/>
    </xf>
    <xf numFmtId="0" fontId="22" fillId="0" borderId="0" xfId="0" applyFont="1" applyBorder="1" applyAlignment="1">
      <alignment/>
    </xf>
    <xf numFmtId="4" fontId="1" fillId="0" borderId="0" xfId="27" applyNumberFormat="1" applyFont="1">
      <alignment/>
      <protection/>
    </xf>
    <xf numFmtId="4" fontId="0" fillId="0" borderId="0" xfId="0" applyNumberFormat="1" applyBorder="1" applyAlignment="1">
      <alignment/>
    </xf>
    <xf numFmtId="4" fontId="1" fillId="0" borderId="0" xfId="27" applyNumberFormat="1" applyFont="1" applyBorder="1">
      <alignment/>
      <protection/>
    </xf>
    <xf numFmtId="4" fontId="0" fillId="0" borderId="0" xfId="0" applyNumberFormat="1" applyAlignment="1">
      <alignment/>
    </xf>
    <xf numFmtId="3" fontId="1" fillId="0" borderId="0" xfId="27" applyNumberFormat="1" applyFont="1">
      <alignment/>
      <protection/>
    </xf>
    <xf numFmtId="3" fontId="1" fillId="2" borderId="23" xfId="25" applyNumberFormat="1" applyFont="1" applyFill="1" applyBorder="1" applyAlignment="1">
      <alignment horizontal="right" vertical="center" wrapText="1"/>
      <protection/>
    </xf>
    <xf numFmtId="3" fontId="1" fillId="2" borderId="23" xfId="25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left" vertical="center"/>
    </xf>
    <xf numFmtId="3" fontId="1" fillId="2" borderId="0" xfId="25" applyNumberFormat="1" applyFont="1" applyFill="1" applyBorder="1" applyAlignment="1">
      <alignment vertical="center"/>
      <protection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0" xfId="27" applyFont="1" applyBorder="1">
      <alignment/>
      <protection/>
    </xf>
    <xf numFmtId="0" fontId="16" fillId="0" borderId="0" xfId="0" applyFont="1" applyAlignment="1">
      <alignment/>
    </xf>
    <xf numFmtId="16" fontId="8" fillId="0" borderId="0" xfId="27" applyNumberFormat="1" applyFont="1" applyBorder="1" applyAlignment="1" applyProtection="1">
      <alignment horizontal="center" vertical="top"/>
      <protection/>
    </xf>
    <xf numFmtId="3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2" applyNumberFormat="1" applyFont="1" applyFill="1" applyBorder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24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justify" vertical="center" wrapText="1"/>
    </xf>
    <xf numFmtId="0" fontId="1" fillId="0" borderId="0" xfId="24" applyFont="1" applyBorder="1" applyAlignment="1">
      <alignment horizontal="left" vertical="center" wrapText="1" indent="1"/>
      <protection/>
    </xf>
    <xf numFmtId="0" fontId="1" fillId="0" borderId="23" xfId="24" applyFont="1" applyFill="1" applyBorder="1" applyAlignment="1" applyProtection="1">
      <alignment horizontal="justify" vertical="center" wrapText="1"/>
      <protection locked="0"/>
    </xf>
    <xf numFmtId="3" fontId="1" fillId="2" borderId="0" xfId="24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24" applyNumberFormat="1" applyFont="1" applyFill="1" applyBorder="1" applyAlignment="1" applyProtection="1">
      <alignment horizontal="right" vertical="center" wrapText="1"/>
      <protection locked="0"/>
    </xf>
    <xf numFmtId="4" fontId="2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" fontId="22" fillId="0" borderId="0" xfId="0" applyNumberFormat="1" applyFont="1" applyAlignment="1">
      <alignment vertical="center" wrapText="1"/>
    </xf>
    <xf numFmtId="3" fontId="1" fillId="2" borderId="0" xfId="25" applyNumberFormat="1" applyFont="1" applyFill="1" applyBorder="1">
      <alignment/>
      <protection/>
    </xf>
    <xf numFmtId="0" fontId="22" fillId="0" borderId="0" xfId="26" applyFont="1" applyFill="1" applyBorder="1">
      <alignment/>
      <protection/>
    </xf>
    <xf numFmtId="3" fontId="1" fillId="2" borderId="23" xfId="24" applyNumberFormat="1" applyFont="1" applyFill="1" applyBorder="1" applyAlignment="1">
      <alignment horizontal="right" vertical="center" wrapText="1"/>
      <protection/>
    </xf>
    <xf numFmtId="0" fontId="1" fillId="0" borderId="44" xfId="24" applyFont="1" applyFill="1" applyBorder="1" applyAlignment="1">
      <alignment horizontal="left" vertical="center" wrapText="1"/>
      <protection/>
    </xf>
    <xf numFmtId="0" fontId="1" fillId="0" borderId="0" xfId="24" applyFont="1" applyBorder="1" applyAlignment="1">
      <alignment horizontal="left" vertical="center" wrapText="1"/>
      <protection/>
    </xf>
    <xf numFmtId="0" fontId="1" fillId="0" borderId="23" xfId="24" applyFont="1" applyBorder="1" applyAlignment="1">
      <alignment horizontal="justify" vertical="center" wrapText="1"/>
      <protection/>
    </xf>
    <xf numFmtId="4" fontId="1" fillId="3" borderId="53" xfId="15" applyNumberFormat="1" applyFont="1" applyFill="1" applyBorder="1" applyAlignment="1" applyProtection="1">
      <alignment horizontal="right" vertical="center"/>
      <protection locked="0"/>
    </xf>
    <xf numFmtId="0" fontId="1" fillId="0" borderId="0" xfId="24" applyFont="1" applyBorder="1" applyAlignment="1">
      <alignment horizontal="center" vertical="center" wrapText="1"/>
      <protection/>
    </xf>
    <xf numFmtId="0" fontId="1" fillId="0" borderId="0" xfId="24" applyFont="1" applyFill="1" applyBorder="1" applyAlignment="1">
      <alignment horizontal="left" vertical="center" wrapText="1" indent="1"/>
      <protection/>
    </xf>
    <xf numFmtId="177" fontId="1" fillId="2" borderId="8" xfId="15" applyNumberFormat="1" applyFont="1" applyFill="1" applyBorder="1" applyAlignment="1" applyProtection="1">
      <alignment vertical="center"/>
      <protection locked="0"/>
    </xf>
    <xf numFmtId="49" fontId="3" fillId="0" borderId="34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3" fillId="0" borderId="34" xfId="27" applyFont="1" applyBorder="1" applyAlignment="1" applyProtection="1">
      <alignment horizontal="center" vertical="center" wrapText="1"/>
      <protection/>
    </xf>
    <xf numFmtId="0" fontId="1" fillId="0" borderId="34" xfId="27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16" fillId="0" borderId="54" xfId="0" applyFont="1" applyBorder="1" applyAlignment="1" applyProtection="1">
      <alignment horizontal="center" vertical="center" wrapText="1"/>
      <protection/>
    </xf>
  </cellXfs>
  <cellStyles count="15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ctive_23052003" xfId="22"/>
    <cellStyle name="Normal_aktive_31052003" xfId="23"/>
    <cellStyle name="Normal_PP_JULY_18" xfId="24"/>
    <cellStyle name="Normal_PP_MAY" xfId="25"/>
    <cellStyle name="Normal_Sheet1" xfId="26"/>
    <cellStyle name="Normal_Vadiba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3" customWidth="1"/>
    <col min="2" max="2" width="23.57421875" style="12" customWidth="1"/>
    <col min="3" max="3" width="9.140625" style="12" customWidth="1"/>
    <col min="4" max="4" width="50.28125" style="12" customWidth="1"/>
    <col min="5" max="6" width="9.140625" style="12" customWidth="1"/>
    <col min="7" max="7" width="16.140625" style="12" customWidth="1"/>
    <col min="8" max="8" width="11.57421875" style="12" customWidth="1"/>
    <col min="9" max="16384" width="9.140625" style="12" customWidth="1"/>
  </cols>
  <sheetData>
    <row r="1" ht="12.75">
      <c r="A1" s="11" t="s">
        <v>0</v>
      </c>
    </row>
    <row r="2" spans="1:7" ht="12.75">
      <c r="A2" s="16" t="s">
        <v>21</v>
      </c>
      <c r="C2" s="12">
        <v>1</v>
      </c>
      <c r="D2" s="12" t="s">
        <v>45</v>
      </c>
      <c r="E2" s="12">
        <v>4</v>
      </c>
      <c r="F2" s="12">
        <v>1</v>
      </c>
      <c r="G2" s="57" t="s">
        <v>51</v>
      </c>
    </row>
    <row r="3" spans="1:7" ht="12.75">
      <c r="A3" s="16" t="s">
        <v>22</v>
      </c>
      <c r="C3" s="12">
        <v>2</v>
      </c>
      <c r="D3" s="55" t="s">
        <v>46</v>
      </c>
      <c r="F3" s="12">
        <v>2</v>
      </c>
      <c r="G3" s="57" t="s">
        <v>49</v>
      </c>
    </row>
    <row r="4" spans="1:7" ht="12.75">
      <c r="A4" s="12" t="s">
        <v>6</v>
      </c>
      <c r="C4" s="12">
        <v>3</v>
      </c>
      <c r="D4" s="55" t="s">
        <v>47</v>
      </c>
      <c r="F4" s="12">
        <v>3</v>
      </c>
      <c r="G4" s="57" t="s">
        <v>50</v>
      </c>
    </row>
    <row r="5" spans="1:7" ht="12.75">
      <c r="A5" s="12" t="s">
        <v>7</v>
      </c>
      <c r="C5" s="12">
        <v>4</v>
      </c>
      <c r="D5" s="14" t="s">
        <v>48</v>
      </c>
      <c r="F5" s="12">
        <v>4</v>
      </c>
      <c r="G5" s="57">
        <v>40003577500</v>
      </c>
    </row>
    <row r="6" spans="1:7" ht="12.75">
      <c r="A6" s="56" t="s">
        <v>23</v>
      </c>
      <c r="B6" s="13">
        <v>1</v>
      </c>
      <c r="C6" s="12">
        <v>5</v>
      </c>
      <c r="D6" s="12" t="s">
        <v>211</v>
      </c>
      <c r="F6" s="12">
        <v>5</v>
      </c>
      <c r="G6" s="57">
        <v>40003411599</v>
      </c>
    </row>
    <row r="7" spans="1:7" ht="12.75">
      <c r="A7" s="15" t="s">
        <v>87</v>
      </c>
      <c r="B7" s="13">
        <v>2</v>
      </c>
      <c r="C7" s="12">
        <v>6</v>
      </c>
      <c r="D7" s="12" t="s">
        <v>212</v>
      </c>
      <c r="F7" s="12">
        <v>6</v>
      </c>
      <c r="G7" s="57" t="s">
        <v>213</v>
      </c>
    </row>
    <row r="8" spans="1:7" ht="12.75">
      <c r="A8" s="15" t="s">
        <v>125</v>
      </c>
      <c r="B8" s="13">
        <v>3</v>
      </c>
      <c r="C8" s="12">
        <v>7</v>
      </c>
      <c r="D8" s="12" t="s">
        <v>214</v>
      </c>
      <c r="F8" s="12">
        <v>7</v>
      </c>
      <c r="G8" s="57">
        <v>40003403040</v>
      </c>
    </row>
    <row r="9" spans="1:2" ht="12.75">
      <c r="A9" s="15" t="s">
        <v>142</v>
      </c>
      <c r="B9" s="13">
        <v>4</v>
      </c>
    </row>
    <row r="10" spans="1:2" ht="12.75">
      <c r="A10" s="16" t="s">
        <v>200</v>
      </c>
      <c r="B10" s="13"/>
    </row>
    <row r="11" spans="1:8" ht="12.75">
      <c r="A11" s="16" t="s">
        <v>36</v>
      </c>
      <c r="B11" s="13"/>
      <c r="C11" s="12">
        <v>1</v>
      </c>
      <c r="D11" s="12">
        <v>2002</v>
      </c>
      <c r="H11" s="12">
        <v>3</v>
      </c>
    </row>
    <row r="12" spans="1:4" ht="12.75">
      <c r="A12" s="17" t="s">
        <v>37</v>
      </c>
      <c r="B12" s="13"/>
      <c r="C12" s="12">
        <v>2</v>
      </c>
      <c r="D12" s="12">
        <v>2003</v>
      </c>
    </row>
    <row r="13" spans="1:4" ht="12.75">
      <c r="A13" s="17" t="s">
        <v>38</v>
      </c>
      <c r="B13" s="13"/>
      <c r="C13" s="12">
        <v>3</v>
      </c>
      <c r="D13" s="12">
        <v>2004</v>
      </c>
    </row>
    <row r="14" spans="1:4" ht="12.75">
      <c r="A14" s="12" t="str">
        <f>LOOKUP(E2,C2:D8)</f>
        <v>Akciju sabiedrība "Parekss ieguldījumu sabiedrība"</v>
      </c>
      <c r="B14" s="13"/>
      <c r="C14" s="12">
        <v>4</v>
      </c>
      <c r="D14" s="12">
        <v>2005</v>
      </c>
    </row>
    <row r="15" spans="1:2" ht="12.75">
      <c r="A15" s="12" t="str">
        <f>CONCATENATE(A25,". gada ",A26)</f>
        <v>2004. gada 30.06.</v>
      </c>
      <c r="B15" s="13"/>
    </row>
    <row r="16" spans="1:2" ht="12.75">
      <c r="A16" s="17" t="s">
        <v>39</v>
      </c>
      <c r="B16" s="13"/>
    </row>
    <row r="17" spans="1:2" ht="12.75">
      <c r="A17" s="17" t="s">
        <v>40</v>
      </c>
      <c r="B17" s="13"/>
    </row>
    <row r="18" spans="1:8" ht="12.75">
      <c r="A18" s="17" t="s">
        <v>41</v>
      </c>
      <c r="B18" s="13"/>
      <c r="C18" s="12">
        <v>1</v>
      </c>
      <c r="D18" s="12" t="s">
        <v>24</v>
      </c>
      <c r="H18" s="12">
        <v>6</v>
      </c>
    </row>
    <row r="19" spans="1:4" ht="12.75">
      <c r="A19" s="17" t="s">
        <v>42</v>
      </c>
      <c r="B19" s="13"/>
      <c r="C19" s="12">
        <v>2</v>
      </c>
      <c r="D19" s="12" t="s">
        <v>25</v>
      </c>
    </row>
    <row r="20" spans="1:4" ht="12.75">
      <c r="A20" s="16" t="s">
        <v>8</v>
      </c>
      <c r="B20" s="13"/>
      <c r="C20" s="12">
        <v>3</v>
      </c>
      <c r="D20" s="12" t="s">
        <v>26</v>
      </c>
    </row>
    <row r="21" spans="1:4" ht="12.75">
      <c r="A21" s="17" t="s">
        <v>9</v>
      </c>
      <c r="B21" s="13"/>
      <c r="C21" s="12">
        <v>4</v>
      </c>
      <c r="D21" s="12" t="s">
        <v>27</v>
      </c>
    </row>
    <row r="22" spans="1:4" ht="12.75">
      <c r="A22" s="16" t="s">
        <v>43</v>
      </c>
      <c r="B22" s="13"/>
      <c r="C22" s="12">
        <v>5</v>
      </c>
      <c r="D22" s="12" t="s">
        <v>28</v>
      </c>
    </row>
    <row r="23" spans="1:4" ht="12.75">
      <c r="A23" s="16" t="s">
        <v>44</v>
      </c>
      <c r="C23" s="12">
        <v>6</v>
      </c>
      <c r="D23" s="12" t="s">
        <v>29</v>
      </c>
    </row>
    <row r="24" spans="1:4" ht="12.75">
      <c r="A24" s="16" t="s">
        <v>10</v>
      </c>
      <c r="C24" s="12">
        <v>7</v>
      </c>
      <c r="D24" s="12" t="s">
        <v>30</v>
      </c>
    </row>
    <row r="25" spans="1:4" ht="12.75">
      <c r="A25" s="13">
        <f>LOOKUP(H11,C11:D14)</f>
        <v>2004</v>
      </c>
      <c r="C25" s="12">
        <v>8</v>
      </c>
      <c r="D25" s="12" t="s">
        <v>31</v>
      </c>
    </row>
    <row r="26" spans="1:4" ht="12.75">
      <c r="A26" s="13" t="str">
        <f>LOOKUP(H18,C18:D29)</f>
        <v>30.06.</v>
      </c>
      <c r="C26" s="12">
        <v>9</v>
      </c>
      <c r="D26" s="12" t="s">
        <v>32</v>
      </c>
    </row>
    <row r="27" spans="1:4" ht="15.75">
      <c r="A27" s="12">
        <f>LOOKUP(E2,F2:G8)</f>
        <v>40003577500</v>
      </c>
      <c r="B27" s="10"/>
      <c r="C27" s="12">
        <v>10</v>
      </c>
      <c r="D27" s="12" t="s">
        <v>33</v>
      </c>
    </row>
    <row r="28" spans="1:4" ht="12.75">
      <c r="A28" s="13" t="s">
        <v>60</v>
      </c>
      <c r="C28" s="12">
        <v>11</v>
      </c>
      <c r="D28" s="12" t="s">
        <v>34</v>
      </c>
    </row>
    <row r="29" spans="3:4" ht="12.75">
      <c r="C29" s="12">
        <v>12</v>
      </c>
      <c r="D29" s="12" t="s">
        <v>35</v>
      </c>
    </row>
    <row r="38" ht="12.75">
      <c r="A38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G27"/>
  <sheetViews>
    <sheetView workbookViewId="0" topLeftCell="D10">
      <selection activeCell="E13" sqref="E13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Nosaukumi!B20</f>
        <v>Parekss Universālais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9" t="s">
        <v>11</v>
      </c>
      <c r="C10" s="493"/>
      <c r="D10" s="65" t="s">
        <v>12</v>
      </c>
      <c r="E10" s="65" t="s">
        <v>65</v>
      </c>
      <c r="F10" s="66" t="str">
        <f>CONCATENATE("Atlikumi ",Parametri!A15)</f>
        <v>Atlikumi 2004. gada 30.06.</v>
      </c>
    </row>
    <row r="11" spans="2:6" ht="13.5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>
        <v>0</v>
      </c>
      <c r="F12" s="178">
        <f>'Aktivi_Saistibas(002)'!E31</f>
        <v>384032.2756529407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>
        <v>9468.825652940599</v>
      </c>
      <c r="F13" s="179">
        <f>'Ien.,Izd.(002)'!F35</f>
        <v>7893.176354496177</v>
      </c>
    </row>
    <row r="14" spans="2:6" ht="25.5">
      <c r="B14" s="176" t="s">
        <v>69</v>
      </c>
      <c r="C14" s="163" t="s">
        <v>128</v>
      </c>
      <c r="D14" s="150" t="s">
        <v>69</v>
      </c>
      <c r="E14" s="169">
        <v>383287.46</v>
      </c>
      <c r="F14" s="75">
        <v>324109.96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>
        <v>8724.01</v>
      </c>
      <c r="F15" s="75">
        <v>24670.56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384032.2756529406</v>
      </c>
      <c r="F16" s="181">
        <f>F13+F14-F15</f>
        <v>307332.5763544962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384032.2756529406</v>
      </c>
      <c r="F17" s="423">
        <f>F12+F16</f>
        <v>691364.8520074368</v>
      </c>
    </row>
    <row r="18" spans="2:6" ht="12.75">
      <c r="B18" s="68" t="s">
        <v>133</v>
      </c>
      <c r="C18" s="163" t="s">
        <v>134</v>
      </c>
      <c r="D18" s="69" t="s">
        <v>133</v>
      </c>
      <c r="E18" s="485">
        <v>0</v>
      </c>
      <c r="F18" s="424">
        <v>362228.4728362</v>
      </c>
    </row>
    <row r="19" spans="2:6" ht="12.75">
      <c r="B19" s="68" t="s">
        <v>135</v>
      </c>
      <c r="C19" s="163" t="s">
        <v>136</v>
      </c>
      <c r="D19" s="69" t="s">
        <v>135</v>
      </c>
      <c r="E19" s="485">
        <v>362228.4728362</v>
      </c>
      <c r="F19" s="424">
        <v>642631.3658577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1.0601935089365557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5">
        <f>IF(E19=0,0,E17/E19)</f>
        <v>1.0601935089365555</v>
      </c>
      <c r="F21" s="426">
        <f>IF(F19=0,0,F17/F19)</f>
        <v>1.0758342787776842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CONCATENATE(Nosaukumi!B21,"/")</f>
        <v>Sergejs Medvedevs, Roberts Idelsons,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CONCATENATE(Nosaukumi!B25,"; ",Nosaukumi!C25)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128"/>
  <sheetViews>
    <sheetView view="pageBreakPreview" zoomScale="60" zoomScaleNormal="75" workbookViewId="0" topLeftCell="A7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Nosaukumi!B20</f>
        <v>Parekss Universālais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9" t="s">
        <v>11</v>
      </c>
      <c r="C11" s="493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91" t="s">
        <v>13</v>
      </c>
      <c r="C12" s="494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>
        <v>133</v>
      </c>
      <c r="F16" s="215">
        <v>14570.76</v>
      </c>
      <c r="G16" s="215">
        <v>14130.36</v>
      </c>
      <c r="H16" s="233">
        <f>IF(G16=0,0,G16/'Aktivi_Saistibas(002)'!$F$19*100)</f>
        <v>2.041638681700518</v>
      </c>
      <c r="I16" s="31"/>
    </row>
    <row r="17" spans="2:12" ht="15">
      <c r="B17" s="211"/>
      <c r="C17" s="212" t="s">
        <v>151</v>
      </c>
      <c r="D17" s="213"/>
      <c r="E17" s="214">
        <v>710</v>
      </c>
      <c r="F17" s="215">
        <v>74890.47</v>
      </c>
      <c r="G17" s="215">
        <v>74544.68</v>
      </c>
      <c r="H17" s="233">
        <f>IF(G17=0,0,G17/'Aktivi_Saistibas(002)'!$F$19*100)</f>
        <v>10.770659926780842</v>
      </c>
      <c r="I17" s="31"/>
      <c r="L17" s="447"/>
    </row>
    <row r="18" spans="2:12" ht="15">
      <c r="B18" s="211"/>
      <c r="C18" s="212" t="s">
        <v>151</v>
      </c>
      <c r="D18" s="213"/>
      <c r="E18" s="214">
        <v>615</v>
      </c>
      <c r="F18" s="215">
        <v>63205.55</v>
      </c>
      <c r="G18" s="215">
        <v>62977.71</v>
      </c>
      <c r="H18" s="233">
        <f>IF(G18=0,0,G18/'Aktivi_Saistibas(002)'!$F$19*100)</f>
        <v>9.099395119509872</v>
      </c>
      <c r="I18" s="31"/>
      <c r="L18" s="447"/>
    </row>
    <row r="19" spans="2:12" ht="15">
      <c r="B19" s="211"/>
      <c r="C19" s="212" t="s">
        <v>151</v>
      </c>
      <c r="D19" s="213"/>
      <c r="E19" s="214">
        <v>260</v>
      </c>
      <c r="F19" s="215">
        <v>28697.39</v>
      </c>
      <c r="G19" s="215">
        <v>28487.08</v>
      </c>
      <c r="H19" s="233">
        <f>IF(G19=0,0,G19/'Aktivi_Saistibas(002)'!$F$19*100)</f>
        <v>4.115983206138923</v>
      </c>
      <c r="I19" s="31"/>
      <c r="L19" s="447"/>
    </row>
    <row r="20" spans="2:12" ht="15">
      <c r="B20" s="211"/>
      <c r="C20" s="212" t="s">
        <v>151</v>
      </c>
      <c r="D20" s="213"/>
      <c r="E20" s="214">
        <v>5</v>
      </c>
      <c r="F20" s="215">
        <v>3501.45</v>
      </c>
      <c r="G20" s="215">
        <v>3628.08</v>
      </c>
      <c r="H20" s="233">
        <f>IF(G20=0,0,G20/'Aktivi_Saistibas(002)'!$F$19*100)</f>
        <v>0.5242066350966299</v>
      </c>
      <c r="I20" s="31"/>
      <c r="L20" s="447"/>
    </row>
    <row r="21" spans="2:12" ht="15">
      <c r="B21" s="211"/>
      <c r="C21" s="212" t="s">
        <v>151</v>
      </c>
      <c r="D21" s="213"/>
      <c r="E21" s="214">
        <v>360</v>
      </c>
      <c r="F21" s="215">
        <v>36140.22</v>
      </c>
      <c r="G21" s="215">
        <v>36343.15</v>
      </c>
      <c r="H21" s="233">
        <f>IF(G21=0,0,G21/'Aktivi_Saistibas(002)'!$F$19*100)</f>
        <v>5.251075050801549</v>
      </c>
      <c r="I21" s="31"/>
      <c r="L21" s="447"/>
    </row>
    <row r="22" spans="2:12" ht="15">
      <c r="B22" s="211"/>
      <c r="C22" s="212" t="s">
        <v>151</v>
      </c>
      <c r="D22" s="213"/>
      <c r="E22" s="214">
        <v>100</v>
      </c>
      <c r="F22" s="215">
        <v>9916</v>
      </c>
      <c r="G22" s="215">
        <v>9955.11</v>
      </c>
      <c r="H22" s="233">
        <f>IF(G22=0,0,G22/'Aktivi_Saistibas(002)'!$F$19*100)</f>
        <v>1.4383736618588374</v>
      </c>
      <c r="I22" s="31"/>
      <c r="L22" s="447"/>
    </row>
    <row r="23" spans="2:12" ht="15">
      <c r="B23" s="211"/>
      <c r="C23" s="212" t="s">
        <v>151</v>
      </c>
      <c r="D23" s="213"/>
      <c r="E23" s="214">
        <v>30</v>
      </c>
      <c r="F23" s="215">
        <v>19777.07</v>
      </c>
      <c r="G23" s="215">
        <v>19515.33</v>
      </c>
      <c r="H23" s="233">
        <f>IF(G23=0,0,G23/'Aktivi_Saistibas(002)'!$F$19*100)</f>
        <v>2.819691261521332</v>
      </c>
      <c r="I23" s="31"/>
      <c r="L23" s="447"/>
    </row>
    <row r="24" spans="2:12" ht="15">
      <c r="B24" s="211"/>
      <c r="C24" s="212"/>
      <c r="D24" s="213"/>
      <c r="E24" s="214"/>
      <c r="F24" s="215"/>
      <c r="G24" s="215"/>
      <c r="H24" s="233"/>
      <c r="I24" s="31"/>
      <c r="L24" s="447"/>
    </row>
    <row r="25" spans="2:12" ht="15">
      <c r="B25" s="211"/>
      <c r="C25" s="212"/>
      <c r="D25" s="213"/>
      <c r="E25" s="214"/>
      <c r="F25" s="215"/>
      <c r="G25" s="215"/>
      <c r="H25" s="233"/>
      <c r="I25" s="31"/>
      <c r="L25" s="447"/>
    </row>
    <row r="26" spans="2:12" ht="15">
      <c r="B26" s="211"/>
      <c r="C26" s="216" t="s">
        <v>20</v>
      </c>
      <c r="D26" s="213"/>
      <c r="E26" s="214"/>
      <c r="F26" s="215"/>
      <c r="G26" s="215"/>
      <c r="H26" s="233"/>
      <c r="I26" s="53"/>
      <c r="K26" s="451"/>
      <c r="L26" s="447"/>
    </row>
    <row r="27" spans="2:12" ht="15">
      <c r="B27" s="211"/>
      <c r="C27" s="212" t="s">
        <v>154</v>
      </c>
      <c r="D27" s="217">
        <v>11110</v>
      </c>
      <c r="E27" s="218">
        <f>SUM(E16:E26)</f>
        <v>2213</v>
      </c>
      <c r="F27" s="218">
        <f>SUM(F16:F26)</f>
        <v>250698.91</v>
      </c>
      <c r="G27" s="218">
        <f>SUM(G16:G26)</f>
        <v>249581.5</v>
      </c>
      <c r="H27" s="234">
        <f>IF(G27=0,0,G27/'Aktivi_Saistibas(002)'!$F$19*100)</f>
        <v>36.0610235434085</v>
      </c>
      <c r="I27" s="53"/>
      <c r="L27" s="447"/>
    </row>
    <row r="28" spans="2:12" ht="25.5">
      <c r="B28" s="200">
        <v>11120</v>
      </c>
      <c r="C28" s="221" t="s">
        <v>155</v>
      </c>
      <c r="D28" s="219"/>
      <c r="E28" s="220"/>
      <c r="F28" s="220"/>
      <c r="G28" s="205"/>
      <c r="H28" s="235"/>
      <c r="I28" s="31"/>
      <c r="L28" s="447"/>
    </row>
    <row r="29" spans="2:12" ht="15">
      <c r="B29" s="200"/>
      <c r="C29" s="222" t="s">
        <v>270</v>
      </c>
      <c r="D29" s="208"/>
      <c r="E29" s="215">
        <v>50</v>
      </c>
      <c r="F29" s="215">
        <v>5216.42</v>
      </c>
      <c r="G29" s="215">
        <v>5225</v>
      </c>
      <c r="H29" s="236">
        <f>IF(G29=0,0,G29/'Aktivi_Saistibas(002)'!$F$19*100)</f>
        <v>0.7549391602114317</v>
      </c>
      <c r="I29" s="31"/>
      <c r="L29" s="447"/>
    </row>
    <row r="30" spans="2:12" ht="15">
      <c r="B30" s="200"/>
      <c r="C30" s="222" t="s">
        <v>270</v>
      </c>
      <c r="D30" s="208"/>
      <c r="E30" s="215">
        <v>134</v>
      </c>
      <c r="F30" s="215">
        <v>13576.94</v>
      </c>
      <c r="G30" s="215">
        <v>14436.16</v>
      </c>
      <c r="H30" s="236">
        <f>IF(G30=0,0,G30/'Aktivi_Saistibas(002)'!$F$19*100)</f>
        <v>2.0858224893928923</v>
      </c>
      <c r="I30" s="31"/>
      <c r="L30" s="447"/>
    </row>
    <row r="31" spans="2:12" ht="15">
      <c r="B31" s="200"/>
      <c r="C31" s="222" t="s">
        <v>270</v>
      </c>
      <c r="D31" s="208"/>
      <c r="E31" s="215">
        <v>10</v>
      </c>
      <c r="F31" s="215">
        <v>1129.56</v>
      </c>
      <c r="G31" s="215">
        <v>1034.13</v>
      </c>
      <c r="H31" s="236">
        <f>IF(G31=0,0,G31/'Aktivi_Saistibas(002)'!$F$19*100)</f>
        <v>0.1494172696171192</v>
      </c>
      <c r="I31" s="31"/>
      <c r="L31" s="447"/>
    </row>
    <row r="32" spans="2:12" ht="15">
      <c r="B32" s="200"/>
      <c r="C32" s="222" t="s">
        <v>270</v>
      </c>
      <c r="D32" s="208"/>
      <c r="E32" s="215">
        <v>160</v>
      </c>
      <c r="F32" s="215">
        <v>16154.55</v>
      </c>
      <c r="G32" s="215">
        <v>16285</v>
      </c>
      <c r="H32" s="236">
        <f>IF(G32=0,0,G32/'Aktivi_Saistibas(002)'!$F$19*100)</f>
        <v>2.352953918477161</v>
      </c>
      <c r="I32" s="31"/>
      <c r="L32" s="447"/>
    </row>
    <row r="33" spans="2:12" ht="15">
      <c r="B33" s="200"/>
      <c r="C33" s="222" t="s">
        <v>271</v>
      </c>
      <c r="D33" s="208"/>
      <c r="E33" s="215">
        <v>3</v>
      </c>
      <c r="F33" s="215">
        <v>3117</v>
      </c>
      <c r="G33" s="215">
        <v>3127.03</v>
      </c>
      <c r="H33" s="236">
        <f>IF(G33=0,0,G33/'Aktivi_Saistibas(002)'!$F$19*100)</f>
        <v>0.4518119429963547</v>
      </c>
      <c r="I33" s="31"/>
      <c r="L33" s="447"/>
    </row>
    <row r="34" spans="2:9" ht="15">
      <c r="B34" s="211"/>
      <c r="C34" s="223" t="s">
        <v>20</v>
      </c>
      <c r="D34" s="208"/>
      <c r="E34" s="215"/>
      <c r="F34" s="215"/>
      <c r="G34" s="215"/>
      <c r="H34" s="236"/>
      <c r="I34" s="53"/>
    </row>
    <row r="35" spans="2:9" ht="15">
      <c r="B35" s="211"/>
      <c r="C35" s="222" t="s">
        <v>154</v>
      </c>
      <c r="D35" s="217">
        <v>11120</v>
      </c>
      <c r="E35" s="218">
        <f>SUM(E29:E34)</f>
        <v>357</v>
      </c>
      <c r="F35" s="218">
        <f>SUM(F29:F34)</f>
        <v>39194.47</v>
      </c>
      <c r="G35" s="218">
        <f>SUM(G29:G34)</f>
        <v>40107.32</v>
      </c>
      <c r="H35" s="236">
        <f>IF(G35=0,0,G35/'Aktivi_Saistibas(002)'!$F$19*100)</f>
        <v>5.7949447806949586</v>
      </c>
      <c r="I35" s="31"/>
    </row>
    <row r="36" spans="2:9" ht="15">
      <c r="B36" s="200">
        <v>11130</v>
      </c>
      <c r="C36" s="221" t="s">
        <v>158</v>
      </c>
      <c r="D36" s="208"/>
      <c r="E36" s="210"/>
      <c r="F36" s="210"/>
      <c r="G36" s="210"/>
      <c r="H36" s="235"/>
      <c r="I36" s="53"/>
    </row>
    <row r="37" spans="2:9" ht="15">
      <c r="B37" s="211"/>
      <c r="C37" s="223" t="s">
        <v>20</v>
      </c>
      <c r="D37" s="208"/>
      <c r="E37" s="215"/>
      <c r="F37" s="215"/>
      <c r="G37" s="215"/>
      <c r="H37" s="236"/>
      <c r="I37" s="53"/>
    </row>
    <row r="38" spans="2:9" ht="15">
      <c r="B38" s="211"/>
      <c r="C38" s="222" t="s">
        <v>154</v>
      </c>
      <c r="D38" s="217">
        <v>11130</v>
      </c>
      <c r="E38" s="218">
        <f>SUM(E37:E37)</f>
        <v>0</v>
      </c>
      <c r="F38" s="218">
        <f>SUM(F37:F37)</f>
        <v>0</v>
      </c>
      <c r="G38" s="218">
        <f>SUM(G37:G37)</f>
        <v>0</v>
      </c>
      <c r="H38" s="236">
        <f>IF(G38=0,0,G38/'Aktivi_Saistibas(002)'!$F$19*100)</f>
        <v>0</v>
      </c>
      <c r="I38" s="53"/>
    </row>
    <row r="39" spans="2:9" ht="15">
      <c r="B39" s="166"/>
      <c r="C39" s="161" t="s">
        <v>161</v>
      </c>
      <c r="D39" s="76">
        <v>11100</v>
      </c>
      <c r="E39" s="229">
        <f>E27+E35+E38</f>
        <v>2570</v>
      </c>
      <c r="F39" s="229">
        <f>F27+F35+F38</f>
        <v>289893.38</v>
      </c>
      <c r="G39" s="229">
        <f>G27+G35+G38</f>
        <v>289688.82</v>
      </c>
      <c r="H39" s="237">
        <f>IF(G39=0,0,G39/'Aktivi_Saistibas(002)'!$F$19*100)</f>
        <v>41.855968324103465</v>
      </c>
      <c r="I39" s="53"/>
    </row>
    <row r="40" spans="2:9" ht="25.5">
      <c r="B40" s="230">
        <v>11200</v>
      </c>
      <c r="C40" s="231" t="s">
        <v>162</v>
      </c>
      <c r="D40" s="238"/>
      <c r="E40" s="226"/>
      <c r="F40" s="226"/>
      <c r="G40" s="226"/>
      <c r="H40" s="232"/>
      <c r="I40" s="53"/>
    </row>
    <row r="41" spans="2:9" ht="25.5">
      <c r="B41" s="200">
        <v>11210</v>
      </c>
      <c r="C41" s="207" t="s">
        <v>163</v>
      </c>
      <c r="D41" s="208"/>
      <c r="E41" s="210"/>
      <c r="F41" s="210"/>
      <c r="G41" s="210"/>
      <c r="H41" s="224"/>
      <c r="I41" s="53"/>
    </row>
    <row r="42" spans="2:9" ht="15">
      <c r="B42" s="211"/>
      <c r="C42" s="216" t="s">
        <v>20</v>
      </c>
      <c r="D42" s="208"/>
      <c r="E42" s="215"/>
      <c r="F42" s="215"/>
      <c r="G42" s="215"/>
      <c r="H42" s="236">
        <f>IF(G42=0,0,G42/'Aktivi_Saistibas(002)'!$F$19*100)</f>
        <v>0</v>
      </c>
      <c r="I42" s="53"/>
    </row>
    <row r="43" spans="2:9" ht="15">
      <c r="B43" s="211"/>
      <c r="C43" s="212" t="s">
        <v>154</v>
      </c>
      <c r="D43" s="217">
        <v>11210</v>
      </c>
      <c r="E43" s="218">
        <f>SUM(E42:E42)</f>
        <v>0</v>
      </c>
      <c r="F43" s="218">
        <f>SUM(F42:F42)</f>
        <v>0</v>
      </c>
      <c r="G43" s="218">
        <f>SUM(G42:G42)</f>
        <v>0</v>
      </c>
      <c r="H43" s="236">
        <f>IF(G43=0,0,G43/'Aktivi_Saistibas(002)'!$F$19*100)</f>
        <v>0</v>
      </c>
      <c r="I43" s="53"/>
    </row>
    <row r="44" spans="2:9" ht="25.5">
      <c r="B44" s="200">
        <v>11220</v>
      </c>
      <c r="C44" s="207" t="s">
        <v>164</v>
      </c>
      <c r="D44" s="208"/>
      <c r="E44" s="210"/>
      <c r="F44" s="210"/>
      <c r="G44" s="210"/>
      <c r="H44" s="224"/>
      <c r="I44" s="53"/>
    </row>
    <row r="45" spans="2:9" ht="15">
      <c r="B45" s="211"/>
      <c r="C45" s="223" t="s">
        <v>20</v>
      </c>
      <c r="D45" s="208"/>
      <c r="E45" s="215"/>
      <c r="F45" s="215"/>
      <c r="G45" s="215"/>
      <c r="H45" s="236">
        <f>IF(G45=0,0,G45/'Aktivi_Saistibas(002)'!$F$19*100)</f>
        <v>0</v>
      </c>
      <c r="I45" s="53"/>
    </row>
    <row r="46" spans="2:9" ht="15">
      <c r="B46" s="211"/>
      <c r="C46" s="212" t="s">
        <v>154</v>
      </c>
      <c r="D46" s="217">
        <v>11220</v>
      </c>
      <c r="E46" s="218">
        <f>SUM(E45:E45)</f>
        <v>0</v>
      </c>
      <c r="F46" s="218">
        <f>SUM(F45:F45)</f>
        <v>0</v>
      </c>
      <c r="G46" s="218">
        <f>SUM(G45:G45)</f>
        <v>0</v>
      </c>
      <c r="H46" s="236">
        <f>IF(G46=0,0,G46/'Aktivi_Saistibas(002)'!$F$19*100)</f>
        <v>0</v>
      </c>
      <c r="I46" s="53"/>
    </row>
    <row r="47" spans="2:9" ht="15.75" thickBot="1">
      <c r="B47" s="185"/>
      <c r="C47" s="251" t="s">
        <v>165</v>
      </c>
      <c r="D47" s="81">
        <v>11200</v>
      </c>
      <c r="E47" s="252">
        <f>E43+E46</f>
        <v>0</v>
      </c>
      <c r="F47" s="252">
        <f>F43+F46</f>
        <v>0</v>
      </c>
      <c r="G47" s="252">
        <f>G43+G46</f>
        <v>0</v>
      </c>
      <c r="H47" s="253">
        <f>IF(G47=0,0,G47/'Aktivi_Saistibas(002)'!$F$19*100)</f>
        <v>0</v>
      </c>
      <c r="I47" s="53"/>
    </row>
    <row r="48" spans="2:9" ht="25.5">
      <c r="B48" s="193">
        <v>11300</v>
      </c>
      <c r="C48" s="241" t="s">
        <v>168</v>
      </c>
      <c r="D48" s="244"/>
      <c r="E48" s="242"/>
      <c r="F48" s="242"/>
      <c r="G48" s="242"/>
      <c r="H48" s="245"/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IF(G49=0,0,G49/'Aktivi_Saistibas(002)'!$F$19*100)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SUM(E49:E49)</f>
        <v>0</v>
      </c>
      <c r="F50" s="228">
        <f>SUM(F49:F49)</f>
        <v>0</v>
      </c>
      <c r="G50" s="228">
        <f>SUM(G49:G49)</f>
        <v>0</v>
      </c>
      <c r="H50" s="239">
        <f>IF(G50=0,0,G50/'Aktivi_Saistibas(002)'!$F$19*100)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6" t="s">
        <v>20</v>
      </c>
      <c r="D52" s="208"/>
      <c r="E52" s="215"/>
      <c r="F52" s="215"/>
      <c r="G52" s="215"/>
      <c r="H52" s="236">
        <f>IF(G52=0,0,G52/'Aktivi_Saistibas(002)'!$F$19*100)</f>
        <v>0</v>
      </c>
      <c r="I52" s="53"/>
    </row>
    <row r="53" spans="2:9" ht="15">
      <c r="B53" s="166"/>
      <c r="C53" s="243" t="s">
        <v>154</v>
      </c>
      <c r="D53" s="76">
        <v>11400</v>
      </c>
      <c r="E53" s="228">
        <f>SUM(E52:E52)</f>
        <v>0</v>
      </c>
      <c r="F53" s="228">
        <f>SUM(F52:F52)</f>
        <v>0</v>
      </c>
      <c r="G53" s="228">
        <f>SUM(G52:G52)</f>
        <v>0</v>
      </c>
      <c r="H53" s="239">
        <f>IF(G53=0,0,G53/'Aktivi_Saistibas(002)'!$F$19*100)</f>
        <v>0</v>
      </c>
      <c r="I53" s="53"/>
    </row>
    <row r="54" spans="2:9" ht="38.25">
      <c r="B54" s="225"/>
      <c r="C54" s="249" t="s">
        <v>174</v>
      </c>
      <c r="D54" s="78">
        <v>11000</v>
      </c>
      <c r="E54" s="246">
        <f>E39+E47+E50+E53</f>
        <v>2570</v>
      </c>
      <c r="F54" s="246">
        <f>F39+F47+F50+F53</f>
        <v>289893.38</v>
      </c>
      <c r="G54" s="246">
        <f>G39+G47+G50+G53</f>
        <v>289688.82</v>
      </c>
      <c r="H54" s="287">
        <f>IF(G54=0,0,G54/'Aktivi_Saistibas(002)'!$F$19*100)</f>
        <v>41.855968324103465</v>
      </c>
      <c r="I54" s="53"/>
    </row>
    <row r="55" spans="2:9" ht="15">
      <c r="B55" s="230">
        <v>12000</v>
      </c>
      <c r="C55" s="248" t="s">
        <v>173</v>
      </c>
      <c r="D55" s="238"/>
      <c r="E55" s="226"/>
      <c r="F55" s="226"/>
      <c r="G55" s="226"/>
      <c r="H55" s="232"/>
      <c r="I55" s="53"/>
    </row>
    <row r="56" spans="2:9" ht="25.5">
      <c r="B56" s="200">
        <v>12100</v>
      </c>
      <c r="C56" s="201" t="s">
        <v>149</v>
      </c>
      <c r="D56" s="208"/>
      <c r="E56" s="210"/>
      <c r="F56" s="210"/>
      <c r="G56" s="210"/>
      <c r="H56" s="224"/>
      <c r="I56" s="53"/>
    </row>
    <row r="57" spans="2:9" ht="25.5">
      <c r="B57" s="200">
        <v>12110</v>
      </c>
      <c r="C57" s="207" t="s">
        <v>155</v>
      </c>
      <c r="D57" s="208"/>
      <c r="E57" s="210"/>
      <c r="F57" s="210"/>
      <c r="G57" s="210"/>
      <c r="H57" s="224"/>
      <c r="I57" s="53"/>
    </row>
    <row r="58" spans="2:9" ht="15">
      <c r="B58" s="211"/>
      <c r="C58" s="216" t="s">
        <v>20</v>
      </c>
      <c r="D58" s="208"/>
      <c r="E58" s="215"/>
      <c r="F58" s="215"/>
      <c r="G58" s="215"/>
      <c r="H58" s="236">
        <f>IF(G58=0,0,G58/'Aktivi_Saistibas(002)'!$F$19*100)</f>
        <v>0</v>
      </c>
      <c r="I58" s="53"/>
    </row>
    <row r="59" spans="2:9" ht="15">
      <c r="B59" s="211"/>
      <c r="C59" s="212" t="s">
        <v>154</v>
      </c>
      <c r="D59" s="217">
        <v>12110</v>
      </c>
      <c r="E59" s="218">
        <f>SUM(E58:E58)</f>
        <v>0</v>
      </c>
      <c r="F59" s="218">
        <f>SUM(F58:F58)</f>
        <v>0</v>
      </c>
      <c r="G59" s="218">
        <f>SUM(G58:G58)</f>
        <v>0</v>
      </c>
      <c r="H59" s="236">
        <f>IF(G59=0,0,G59/'Aktivi_Saistibas(002)'!$F$19*100)</f>
        <v>0</v>
      </c>
      <c r="I59" s="53"/>
    </row>
    <row r="60" spans="2:9" ht="15">
      <c r="B60" s="200">
        <v>12120</v>
      </c>
      <c r="C60" s="207" t="s">
        <v>184</v>
      </c>
      <c r="D60" s="208"/>
      <c r="E60" s="210"/>
      <c r="F60" s="210"/>
      <c r="G60" s="210"/>
      <c r="H60" s="224"/>
      <c r="I60" s="53"/>
    </row>
    <row r="61" spans="2:9" ht="15">
      <c r="B61" s="211"/>
      <c r="C61" s="216" t="s">
        <v>20</v>
      </c>
      <c r="D61" s="208"/>
      <c r="E61" s="215"/>
      <c r="F61" s="215"/>
      <c r="G61" s="215"/>
      <c r="H61" s="236">
        <f>IF(G61=0,0,G61/'Aktivi_Saistibas(002)'!$F$19*100)</f>
        <v>0</v>
      </c>
      <c r="I61" s="53"/>
    </row>
    <row r="62" spans="2:9" ht="15">
      <c r="B62" s="211"/>
      <c r="C62" s="212" t="s">
        <v>154</v>
      </c>
      <c r="D62" s="250">
        <v>12120</v>
      </c>
      <c r="E62" s="218">
        <f>SUM(E61:E61)</f>
        <v>0</v>
      </c>
      <c r="F62" s="218">
        <f>SUM(F61:F61)</f>
        <v>0</v>
      </c>
      <c r="G62" s="218">
        <f>SUM(G61:G61)</f>
        <v>0</v>
      </c>
      <c r="H62" s="236">
        <f>IF(G62=0,0,G62/'Aktivi_Saistibas(002)'!$F$19*100)</f>
        <v>0</v>
      </c>
      <c r="I62" s="53"/>
    </row>
    <row r="63" spans="2:9" ht="15">
      <c r="B63" s="166"/>
      <c r="C63" s="190" t="s">
        <v>175</v>
      </c>
      <c r="D63" s="76">
        <v>12100</v>
      </c>
      <c r="E63" s="228">
        <f>E59+E62</f>
        <v>0</v>
      </c>
      <c r="F63" s="228">
        <f>F59+F62</f>
        <v>0</v>
      </c>
      <c r="G63" s="228">
        <f>G59+G62</f>
        <v>0</v>
      </c>
      <c r="H63" s="239">
        <f>IF(G63=0,0,G63/'Aktivi_Saistibas(002)'!$F$19*100)</f>
        <v>0</v>
      </c>
      <c r="I63" s="53"/>
    </row>
    <row r="64" spans="2:9" ht="25.5">
      <c r="B64" s="230">
        <v>12200</v>
      </c>
      <c r="C64" s="231" t="s">
        <v>162</v>
      </c>
      <c r="D64" s="238"/>
      <c r="E64" s="226"/>
      <c r="F64" s="226"/>
      <c r="G64" s="226"/>
      <c r="H64" s="232"/>
      <c r="I64" s="53"/>
    </row>
    <row r="65" spans="2:9" ht="25.5">
      <c r="B65" s="200">
        <v>12210</v>
      </c>
      <c r="C65" s="207" t="s">
        <v>163</v>
      </c>
      <c r="D65" s="208"/>
      <c r="E65" s="210"/>
      <c r="F65" s="210"/>
      <c r="G65" s="210"/>
      <c r="H65" s="224"/>
      <c r="I65" s="53"/>
    </row>
    <row r="66" spans="2:9" ht="15">
      <c r="B66" s="211"/>
      <c r="C66" s="216" t="s">
        <v>20</v>
      </c>
      <c r="D66" s="208"/>
      <c r="E66" s="215"/>
      <c r="F66" s="215"/>
      <c r="G66" s="215"/>
      <c r="H66" s="236">
        <f>IF(G66=0,0,G66/'Aktivi_Saistibas(002)'!$F$19*100)</f>
        <v>0</v>
      </c>
      <c r="I66" s="53"/>
    </row>
    <row r="67" spans="2:9" ht="15">
      <c r="B67" s="211"/>
      <c r="C67" s="212" t="s">
        <v>154</v>
      </c>
      <c r="D67" s="217">
        <v>12210</v>
      </c>
      <c r="E67" s="218">
        <f>SUM(E66:E66)</f>
        <v>0</v>
      </c>
      <c r="F67" s="218">
        <f>SUM(F66:F66)</f>
        <v>0</v>
      </c>
      <c r="G67" s="218">
        <f>SUM(G66:G66)</f>
        <v>0</v>
      </c>
      <c r="H67" s="236">
        <f>IF(G67=0,0,G67/'Aktivi_Saistibas(002)'!$F$19*100)</f>
        <v>0</v>
      </c>
      <c r="I67" s="53"/>
    </row>
    <row r="68" spans="2:9" ht="25.5">
      <c r="B68" s="200">
        <v>12220</v>
      </c>
      <c r="C68" s="207" t="s">
        <v>164</v>
      </c>
      <c r="D68" s="208"/>
      <c r="E68" s="210"/>
      <c r="F68" s="210"/>
      <c r="G68" s="210"/>
      <c r="H68" s="224"/>
      <c r="I68" s="53"/>
    </row>
    <row r="69" spans="2:9" ht="15">
      <c r="B69" s="211"/>
      <c r="C69" s="216" t="s">
        <v>20</v>
      </c>
      <c r="D69" s="208"/>
      <c r="E69" s="215"/>
      <c r="F69" s="215"/>
      <c r="G69" s="215"/>
      <c r="H69" s="236">
        <f>IF(G69=0,0,G69/'Aktivi_Saistibas(002)'!$F$19*100)</f>
        <v>0</v>
      </c>
      <c r="I69" s="53"/>
    </row>
    <row r="70" spans="2:9" ht="15">
      <c r="B70" s="211"/>
      <c r="C70" s="212" t="s">
        <v>154</v>
      </c>
      <c r="D70" s="217">
        <v>12220</v>
      </c>
      <c r="E70" s="218">
        <f>SUM(E69:E69)</f>
        <v>0</v>
      </c>
      <c r="F70" s="218">
        <f>SUM(F69:F69)</f>
        <v>0</v>
      </c>
      <c r="G70" s="218">
        <f>SUM(G69:G69)</f>
        <v>0</v>
      </c>
      <c r="H70" s="236">
        <f>IF(G70=0,0,G70/'Aktivi_Saistibas(002)'!$F$19*100)</f>
        <v>0</v>
      </c>
      <c r="I70" s="53"/>
    </row>
    <row r="71" spans="2:9" ht="15">
      <c r="B71" s="166"/>
      <c r="C71" s="190" t="s">
        <v>176</v>
      </c>
      <c r="D71" s="76">
        <v>12200</v>
      </c>
      <c r="E71" s="228">
        <f>E67+E70</f>
        <v>0</v>
      </c>
      <c r="F71" s="228">
        <f>F67+F70</f>
        <v>0</v>
      </c>
      <c r="G71" s="228">
        <f>G67+G70</f>
        <v>0</v>
      </c>
      <c r="H71" s="239">
        <f>IF(G71=0,0,G71/'Aktivi_Saistibas(002)'!$F$19*100)</f>
        <v>0</v>
      </c>
      <c r="I71" s="53"/>
    </row>
    <row r="72" spans="2:9" ht="25.5">
      <c r="B72" s="200">
        <v>12300</v>
      </c>
      <c r="C72" s="201" t="s">
        <v>168</v>
      </c>
      <c r="D72" s="238"/>
      <c r="E72" s="226"/>
      <c r="F72" s="226"/>
      <c r="G72" s="226"/>
      <c r="H72" s="232"/>
      <c r="I72" s="53"/>
    </row>
    <row r="73" spans="2:9" ht="15">
      <c r="B73" s="211"/>
      <c r="C73" s="216" t="s">
        <v>20</v>
      </c>
      <c r="D73" s="208"/>
      <c r="E73" s="215"/>
      <c r="F73" s="215"/>
      <c r="G73" s="215"/>
      <c r="H73" s="236">
        <f>IF(G73=0,0,G73/'Aktivi_Saistibas(002)'!$F$19*100)</f>
        <v>0</v>
      </c>
      <c r="I73" s="53"/>
    </row>
    <row r="74" spans="2:9" ht="15">
      <c r="B74" s="166"/>
      <c r="C74" s="243" t="s">
        <v>154</v>
      </c>
      <c r="D74" s="76">
        <v>12300</v>
      </c>
      <c r="E74" s="228">
        <f>SUM(E73:E73)</f>
        <v>0</v>
      </c>
      <c r="F74" s="228">
        <f>SUM(F73:F73)</f>
        <v>0</v>
      </c>
      <c r="G74" s="228">
        <f>SUM(G73:G73)</f>
        <v>0</v>
      </c>
      <c r="H74" s="239">
        <f>IF(G74=0,0,G74/'Aktivi_Saistibas(002)'!$F$19*100)</f>
        <v>0</v>
      </c>
      <c r="I74" s="53"/>
    </row>
    <row r="75" spans="2:9" ht="15">
      <c r="B75" s="200">
        <v>12400</v>
      </c>
      <c r="C75" s="201" t="s">
        <v>81</v>
      </c>
      <c r="D75" s="208"/>
      <c r="E75" s="210"/>
      <c r="F75" s="210"/>
      <c r="G75" s="210"/>
      <c r="H75" s="224"/>
      <c r="I75" s="53"/>
    </row>
    <row r="76" spans="2:9" ht="15">
      <c r="B76" s="200"/>
      <c r="C76" s="212" t="s">
        <v>292</v>
      </c>
      <c r="D76" s="208"/>
      <c r="E76" s="215"/>
      <c r="F76" s="215"/>
      <c r="G76" s="215">
        <v>-10.5</v>
      </c>
      <c r="H76" s="236">
        <f>IF(G76=0,0,G76/'Aktivi_Saistibas(002)'!$F$19*100)</f>
        <v>-0.0015171026186067047</v>
      </c>
      <c r="I76" s="53"/>
    </row>
    <row r="77" spans="2:9" ht="15">
      <c r="B77" s="200"/>
      <c r="C77" s="212" t="s">
        <v>292</v>
      </c>
      <c r="D77" s="208"/>
      <c r="E77" s="215"/>
      <c r="F77" s="215"/>
      <c r="G77" s="215">
        <v>8.2555</v>
      </c>
      <c r="H77" s="236">
        <f>IF(G77=0,0,G77/'Aktivi_Saistibas(002)'!$F$19*100)</f>
        <v>0.0011928038731340619</v>
      </c>
      <c r="I77" s="53"/>
    </row>
    <row r="78" spans="2:9" ht="15">
      <c r="B78" s="200"/>
      <c r="C78" s="212" t="s">
        <v>292</v>
      </c>
      <c r="D78" s="208"/>
      <c r="E78" s="215"/>
      <c r="F78" s="215"/>
      <c r="G78" s="215">
        <v>238</v>
      </c>
      <c r="H78" s="236">
        <f>IF(G78=0,0,G78/'Aktivi_Saistibas(002)'!$F$19*100)</f>
        <v>0.03438765935508531</v>
      </c>
      <c r="I78" s="53"/>
    </row>
    <row r="79" spans="2:9" ht="15">
      <c r="B79" s="200"/>
      <c r="C79" s="212" t="s">
        <v>292</v>
      </c>
      <c r="D79" s="208"/>
      <c r="E79" s="215"/>
      <c r="F79" s="215"/>
      <c r="G79" s="215">
        <v>213.29</v>
      </c>
      <c r="H79" s="236">
        <f>IF(G79=0,0,G79/'Aktivi_Saistibas(002)'!$F$19*100)</f>
        <v>0.030817411192630866</v>
      </c>
      <c r="I79" s="53"/>
    </row>
    <row r="80" spans="2:9" ht="15">
      <c r="B80" s="200"/>
      <c r="C80" s="212" t="s">
        <v>292</v>
      </c>
      <c r="D80" s="208"/>
      <c r="E80" s="215"/>
      <c r="F80" s="215"/>
      <c r="G80" s="215">
        <v>219</v>
      </c>
      <c r="H80" s="236">
        <f>IF(G80=0,0,G80/'Aktivi_Saistibas(002)'!$F$19*100)</f>
        <v>0.031642426045225554</v>
      </c>
      <c r="I80" s="53"/>
    </row>
    <row r="81" spans="2:9" ht="15">
      <c r="B81" s="200"/>
      <c r="C81" s="212" t="s">
        <v>292</v>
      </c>
      <c r="D81" s="208"/>
      <c r="E81" s="215"/>
      <c r="F81" s="215"/>
      <c r="G81" s="215">
        <v>562.8</v>
      </c>
      <c r="H81" s="236">
        <f>IF(G81=0,0,G81/'Aktivi_Saistibas(002)'!$F$19*100)</f>
        <v>0.08131670035731936</v>
      </c>
      <c r="I81" s="53"/>
    </row>
    <row r="82" spans="2:9" ht="15">
      <c r="B82" s="200"/>
      <c r="C82" s="212" t="s">
        <v>292</v>
      </c>
      <c r="D82" s="208"/>
      <c r="E82" s="215"/>
      <c r="F82" s="215"/>
      <c r="G82" s="215">
        <v>23.725</v>
      </c>
      <c r="H82" s="236">
        <f>IF(G82=0,0,G82/'Aktivi_Saistibas(002)'!$F$19*100)</f>
        <v>0.003427929488232769</v>
      </c>
      <c r="I82" s="53"/>
    </row>
    <row r="83" spans="2:9" ht="15">
      <c r="B83" s="200"/>
      <c r="C83" s="212" t="s">
        <v>292</v>
      </c>
      <c r="D83" s="208"/>
      <c r="E83" s="215"/>
      <c r="F83" s="215"/>
      <c r="G83" s="215">
        <v>-9.9</v>
      </c>
      <c r="H83" s="236">
        <f>IF(G83=0,0,G83/'Aktivi_Saistibas(002)'!$F$19*100)</f>
        <v>-0.0014304110404006075</v>
      </c>
      <c r="I83" s="53"/>
    </row>
    <row r="84" spans="2:9" ht="15">
      <c r="B84" s="200"/>
      <c r="C84" s="212" t="s">
        <v>292</v>
      </c>
      <c r="D84" s="208"/>
      <c r="E84" s="215"/>
      <c r="F84" s="215"/>
      <c r="G84" s="215">
        <v>-33.8</v>
      </c>
      <c r="H84" s="236">
        <f>IF(G84=0,0,G84/'Aktivi_Saistibas(002)'!$F$19*100)</f>
        <v>-0.0048836255722768205</v>
      </c>
      <c r="I84" s="53"/>
    </row>
    <row r="85" spans="2:9" ht="15">
      <c r="B85" s="200"/>
      <c r="C85" s="212" t="s">
        <v>292</v>
      </c>
      <c r="D85" s="208"/>
      <c r="E85" s="215"/>
      <c r="F85" s="215"/>
      <c r="G85" s="215">
        <v>212.35</v>
      </c>
      <c r="H85" s="236">
        <f>IF(G85=0,0,G85/'Aktivi_Saistibas(002)'!$F$19*100)</f>
        <v>0.030681594386774643</v>
      </c>
      <c r="I85" s="53"/>
    </row>
    <row r="86" spans="2:9" ht="15">
      <c r="B86" s="200"/>
      <c r="C86" s="212" t="s">
        <v>292</v>
      </c>
      <c r="D86" s="208"/>
      <c r="E86" s="215"/>
      <c r="F86" s="215"/>
      <c r="G86" s="215">
        <v>-43.52</v>
      </c>
      <c r="H86" s="236">
        <f>IF(G86=0,0,G86/'Aktivi_Saistibas(002)'!$F$19*100)</f>
        <v>-0.006288029139215599</v>
      </c>
      <c r="I86" s="53"/>
    </row>
    <row r="87" spans="2:9" ht="15">
      <c r="B87" s="200"/>
      <c r="C87" s="212" t="s">
        <v>292</v>
      </c>
      <c r="D87" s="208"/>
      <c r="E87" s="215"/>
      <c r="F87" s="215"/>
      <c r="G87" s="215">
        <v>405.88</v>
      </c>
      <c r="H87" s="236">
        <f>IF(G87=0,0,G87/'Aktivi_Saistibas(002)'!$F$19*100)</f>
        <v>0.05864396293715137</v>
      </c>
      <c r="I87" s="53"/>
    </row>
    <row r="88" spans="2:9" ht="15">
      <c r="B88" s="200"/>
      <c r="C88" s="212" t="s">
        <v>292</v>
      </c>
      <c r="D88" s="208"/>
      <c r="E88" s="215"/>
      <c r="F88" s="215"/>
      <c r="G88" s="215">
        <v>163.2</v>
      </c>
      <c r="H88" s="236">
        <f>IF(G88=0,0,G88/'Aktivi_Saistibas(002)'!$F$19*100)</f>
        <v>0.023580109272058496</v>
      </c>
      <c r="I88" s="53"/>
    </row>
    <row r="89" spans="2:9" ht="15">
      <c r="B89" s="200"/>
      <c r="C89" s="212" t="s">
        <v>292</v>
      </c>
      <c r="D89" s="208"/>
      <c r="E89" s="215"/>
      <c r="F89" s="215"/>
      <c r="G89" s="215">
        <v>62</v>
      </c>
      <c r="H89" s="236">
        <f>IF(G89=0,0,G89/'Aktivi_Saistibas(002)'!$F$19*100)</f>
        <v>0.0089581297479634</v>
      </c>
      <c r="I89" s="53"/>
    </row>
    <row r="90" spans="2:9" ht="15">
      <c r="B90" s="200"/>
      <c r="C90" s="212" t="s">
        <v>292</v>
      </c>
      <c r="D90" s="208"/>
      <c r="E90" s="215"/>
      <c r="F90" s="215"/>
      <c r="G90" s="215">
        <v>-62.9</v>
      </c>
      <c r="H90" s="236">
        <f>IF(G90=0,0,G90/'Aktivi_Saistibas(002)'!$F$19*100)</f>
        <v>-0.009088167115272544</v>
      </c>
      <c r="I90" s="53"/>
    </row>
    <row r="91" spans="2:9" ht="15">
      <c r="B91" s="200"/>
      <c r="C91" s="212" t="s">
        <v>292</v>
      </c>
      <c r="D91" s="208"/>
      <c r="E91" s="215"/>
      <c r="F91" s="215"/>
      <c r="G91" s="215">
        <v>43.31</v>
      </c>
      <c r="H91" s="236">
        <f>IF(G91=0,0,G91/'Aktivi_Saistibas(002)'!$F$19*100)</f>
        <v>0.006257687086843465</v>
      </c>
      <c r="I91" s="53"/>
    </row>
    <row r="92" spans="2:9" ht="15">
      <c r="B92" s="200"/>
      <c r="C92" s="212" t="s">
        <v>292</v>
      </c>
      <c r="D92" s="208"/>
      <c r="E92" s="215"/>
      <c r="F92" s="215"/>
      <c r="G92" s="215">
        <v>-26.88</v>
      </c>
      <c r="H92" s="236">
        <f>IF(G92=0,0,G92/'Aktivi_Saistibas(002)'!$F$19*100)</f>
        <v>-0.003883782703633164</v>
      </c>
      <c r="I92" s="53"/>
    </row>
    <row r="93" spans="2:9" ht="15">
      <c r="B93" s="200"/>
      <c r="C93" s="212" t="s">
        <v>292</v>
      </c>
      <c r="D93" s="208"/>
      <c r="E93" s="215"/>
      <c r="F93" s="215"/>
      <c r="G93" s="215">
        <v>-7.806</v>
      </c>
      <c r="H93" s="236">
        <f>IF(G93=0,0,G93/'Aktivi_Saistibas(002)'!$F$19*100)</f>
        <v>-0.0011278574324613275</v>
      </c>
      <c r="I93" s="53"/>
    </row>
    <row r="94" spans="2:9" ht="15">
      <c r="B94" s="200"/>
      <c r="C94" s="212" t="s">
        <v>292</v>
      </c>
      <c r="D94" s="208"/>
      <c r="E94" s="215"/>
      <c r="F94" s="215"/>
      <c r="G94" s="215">
        <v>-68</v>
      </c>
      <c r="H94" s="236">
        <f>IF(G94=0,0,G94/'Aktivi_Saistibas(002)'!$F$19*100)</f>
        <v>-0.009825045530024373</v>
      </c>
      <c r="I94" s="53"/>
    </row>
    <row r="95" spans="2:9" ht="15">
      <c r="B95" s="200"/>
      <c r="C95" s="212" t="s">
        <v>292</v>
      </c>
      <c r="D95" s="208"/>
      <c r="E95" s="215"/>
      <c r="F95" s="215"/>
      <c r="G95" s="215">
        <v>49.98</v>
      </c>
      <c r="H95" s="236">
        <f>IF(G95=0,0,G95/'Aktivi_Saistibas(002)'!$F$19*100)</f>
        <v>0.007221408464567915</v>
      </c>
      <c r="I95" s="53"/>
    </row>
    <row r="96" spans="2:9" ht="15">
      <c r="B96" s="211"/>
      <c r="C96" s="216" t="s">
        <v>20</v>
      </c>
      <c r="D96" s="208"/>
      <c r="E96" s="215"/>
      <c r="F96" s="215"/>
      <c r="G96" s="215"/>
      <c r="H96" s="236"/>
      <c r="I96" s="53"/>
    </row>
    <row r="97" spans="2:9" ht="15.75" thickBot="1">
      <c r="B97" s="185"/>
      <c r="C97" s="254" t="s">
        <v>154</v>
      </c>
      <c r="D97" s="81">
        <v>12400</v>
      </c>
      <c r="E97" s="252">
        <f>SUM(E96:E96)</f>
        <v>0</v>
      </c>
      <c r="F97" s="252">
        <f>SUM(F96:F96)</f>
        <v>0</v>
      </c>
      <c r="G97" s="252">
        <f>SUM(G76:G96)</f>
        <v>1938.4844999999993</v>
      </c>
      <c r="H97" s="253">
        <f>IF(G97=0,0,G97/'Aktivi_Saistibas(002)'!$F$19*100)</f>
        <v>0.280083801055096</v>
      </c>
      <c r="I97" s="53"/>
    </row>
    <row r="98" spans="2:9" ht="25.5">
      <c r="B98" s="82"/>
      <c r="C98" s="255" t="s">
        <v>177</v>
      </c>
      <c r="D98" s="77">
        <v>12000</v>
      </c>
      <c r="E98" s="258">
        <f>E63+E71+E74+E97</f>
        <v>0</v>
      </c>
      <c r="F98" s="258">
        <f>F63+F71+F74+F97</f>
        <v>0</v>
      </c>
      <c r="G98" s="258">
        <f>G63+G71+G74+G97</f>
        <v>1938.4844999999993</v>
      </c>
      <c r="H98" s="259">
        <f>IF(G98=0,0,G98/'Aktivi_Saistibas(002)'!$F$19*100)</f>
        <v>0.280083801055096</v>
      </c>
      <c r="I98" s="53"/>
    </row>
    <row r="99" spans="2:9" ht="15">
      <c r="B99" s="230">
        <v>13000</v>
      </c>
      <c r="C99" s="231" t="s">
        <v>178</v>
      </c>
      <c r="D99" s="238"/>
      <c r="E99" s="226"/>
      <c r="F99" s="226"/>
      <c r="G99" s="226"/>
      <c r="H99" s="232"/>
      <c r="I99" s="53"/>
    </row>
    <row r="100" spans="2:9" ht="15">
      <c r="B100" s="200"/>
      <c r="C100" s="469" t="s">
        <v>231</v>
      </c>
      <c r="D100" s="208"/>
      <c r="E100" s="215"/>
      <c r="F100" s="215">
        <v>4000</v>
      </c>
      <c r="G100" s="215">
        <v>4000</v>
      </c>
      <c r="H100" s="236">
        <f>IF(G100=0,0,G100/'Aktivi_Saistibas(002)'!$F$19*100)</f>
        <v>0.577943854707316</v>
      </c>
      <c r="I100" s="53"/>
    </row>
    <row r="101" spans="2:9" ht="15">
      <c r="B101" s="200"/>
      <c r="C101" s="469" t="s">
        <v>231</v>
      </c>
      <c r="D101" s="208"/>
      <c r="E101" s="215"/>
      <c r="F101" s="215">
        <v>5000</v>
      </c>
      <c r="G101" s="215">
        <v>5000</v>
      </c>
      <c r="H101" s="236">
        <f>IF(G101=0,0,G101/'Aktivi_Saistibas(002)'!$F$19*100)</f>
        <v>0.7224298183841451</v>
      </c>
      <c r="I101" s="53"/>
    </row>
    <row r="102" spans="2:9" ht="15">
      <c r="B102" s="200"/>
      <c r="C102" s="469" t="s">
        <v>236</v>
      </c>
      <c r="D102" s="208"/>
      <c r="E102" s="215"/>
      <c r="F102" s="215">
        <v>10000</v>
      </c>
      <c r="G102" s="215">
        <v>10000</v>
      </c>
      <c r="H102" s="236">
        <f>IF(G102=0,0,G102/'Aktivi_Saistibas(002)'!$F$19*100)</f>
        <v>1.4448596367682902</v>
      </c>
      <c r="I102" s="53"/>
    </row>
    <row r="103" spans="2:9" ht="15">
      <c r="B103" s="200"/>
      <c r="C103" s="469" t="s">
        <v>303</v>
      </c>
      <c r="D103" s="208"/>
      <c r="E103" s="215"/>
      <c r="F103" s="215">
        <v>4000</v>
      </c>
      <c r="G103" s="215">
        <v>4000</v>
      </c>
      <c r="H103" s="236">
        <f>IF(G103=0,0,G103/'Aktivi_Saistibas(002)'!$F$19*100)</f>
        <v>0.577943854707316</v>
      </c>
      <c r="I103" s="53"/>
    </row>
    <row r="104" spans="2:9" ht="15">
      <c r="B104" s="200"/>
      <c r="C104" s="469" t="s">
        <v>215</v>
      </c>
      <c r="D104" s="208"/>
      <c r="E104" s="215"/>
      <c r="F104" s="215">
        <v>5000</v>
      </c>
      <c r="G104" s="215">
        <v>5000</v>
      </c>
      <c r="H104" s="236">
        <f>IF(G104=0,0,G104/'Aktivi_Saistibas(002)'!$F$19*100)</f>
        <v>0.7224298183841451</v>
      </c>
      <c r="I104" s="53"/>
    </row>
    <row r="105" spans="2:9" ht="15">
      <c r="B105" s="200"/>
      <c r="C105" s="469" t="s">
        <v>215</v>
      </c>
      <c r="D105" s="208"/>
      <c r="E105" s="215"/>
      <c r="F105" s="215">
        <v>804.91</v>
      </c>
      <c r="G105" s="215">
        <v>804.91</v>
      </c>
      <c r="H105" s="236">
        <f>IF(G105=0,0,G105/'Aktivi_Saistibas(002)'!$F$19*100)</f>
        <v>0.11629819702311645</v>
      </c>
      <c r="I105" s="53"/>
    </row>
    <row r="106" spans="2:9" ht="15">
      <c r="B106" s="200"/>
      <c r="C106" s="469" t="s">
        <v>215</v>
      </c>
      <c r="D106" s="208"/>
      <c r="E106" s="215"/>
      <c r="F106" s="215">
        <v>7500</v>
      </c>
      <c r="G106" s="215">
        <v>7500</v>
      </c>
      <c r="H106" s="236">
        <f>IF(G106=0,0,G106/'Aktivi_Saistibas(002)'!$F$19*100)</f>
        <v>1.0836447275762178</v>
      </c>
      <c r="I106" s="53"/>
    </row>
    <row r="107" spans="2:9" ht="15">
      <c r="B107" s="200"/>
      <c r="C107" s="469" t="s">
        <v>215</v>
      </c>
      <c r="D107" s="208"/>
      <c r="E107" s="215"/>
      <c r="F107" s="215">
        <v>25000</v>
      </c>
      <c r="G107" s="215">
        <v>25000</v>
      </c>
      <c r="H107" s="236">
        <f>IF(G107=0,0,G107/'Aktivi_Saistibas(002)'!$F$19*100)</f>
        <v>3.6121490919207258</v>
      </c>
      <c r="I107" s="53"/>
    </row>
    <row r="108" spans="2:9" ht="15">
      <c r="B108" s="200"/>
      <c r="C108" s="469" t="s">
        <v>216</v>
      </c>
      <c r="D108" s="208"/>
      <c r="E108" s="215"/>
      <c r="F108" s="215">
        <v>4361.08</v>
      </c>
      <c r="G108" s="215">
        <v>4361.08</v>
      </c>
      <c r="H108" s="236">
        <f>IF(G108=0,0,G108/'Aktivi_Saistibas(002)'!$F$19*100)</f>
        <v>0.6301148464717455</v>
      </c>
      <c r="I108" s="53"/>
    </row>
    <row r="109" spans="2:9" ht="15">
      <c r="B109" s="200"/>
      <c r="C109" s="469" t="s">
        <v>216</v>
      </c>
      <c r="D109" s="208"/>
      <c r="E109" s="215"/>
      <c r="F109" s="215">
        <v>5202.67</v>
      </c>
      <c r="G109" s="215">
        <v>5202.67</v>
      </c>
      <c r="H109" s="236">
        <f>IF(G109=0,0,G109/'Aktivi_Saistibas(002)'!$F$19*100)</f>
        <v>0.7517127886425281</v>
      </c>
      <c r="I109" s="53"/>
    </row>
    <row r="110" spans="2:9" ht="15">
      <c r="B110" s="200"/>
      <c r="C110" s="469" t="s">
        <v>237</v>
      </c>
      <c r="D110" s="208"/>
      <c r="E110" s="215"/>
      <c r="F110" s="215">
        <v>8000</v>
      </c>
      <c r="G110" s="215">
        <v>8000</v>
      </c>
      <c r="H110" s="236">
        <f>IF(G110=0,0,G110/'Aktivi_Saistibas(002)'!$F$19*100)</f>
        <v>1.155887709414632</v>
      </c>
      <c r="I110" s="53"/>
    </row>
    <row r="111" spans="2:9" ht="15">
      <c r="B111" s="200"/>
      <c r="C111" s="469" t="s">
        <v>237</v>
      </c>
      <c r="D111" s="208"/>
      <c r="E111" s="215"/>
      <c r="F111" s="215">
        <v>5000</v>
      </c>
      <c r="G111" s="215">
        <v>5000</v>
      </c>
      <c r="H111" s="236">
        <f>IF(G111=0,0,G111/'Aktivi_Saistibas(002)'!$F$19*100)</f>
        <v>0.7224298183841451</v>
      </c>
      <c r="I111" s="53"/>
    </row>
    <row r="112" spans="2:9" ht="15">
      <c r="B112" s="200"/>
      <c r="C112" s="469" t="s">
        <v>237</v>
      </c>
      <c r="D112" s="208"/>
      <c r="E112" s="215"/>
      <c r="F112" s="215">
        <v>10000</v>
      </c>
      <c r="G112" s="215">
        <v>10000</v>
      </c>
      <c r="H112" s="236">
        <f>IF(G112=0,0,G112/'Aktivi_Saistibas(002)'!$F$19*100)</f>
        <v>1.4448596367682902</v>
      </c>
      <c r="I112" s="53"/>
    </row>
    <row r="113" spans="2:9" ht="15">
      <c r="B113" s="200"/>
      <c r="C113" s="469" t="s">
        <v>237</v>
      </c>
      <c r="D113" s="208"/>
      <c r="E113" s="215"/>
      <c r="F113" s="215">
        <v>10000</v>
      </c>
      <c r="G113" s="215">
        <v>10000</v>
      </c>
      <c r="H113" s="236">
        <f>IF(G113=0,0,G113/'Aktivi_Saistibas(002)'!$F$19*100)</f>
        <v>1.4448596367682902</v>
      </c>
      <c r="I113" s="53"/>
    </row>
    <row r="114" spans="2:9" ht="15">
      <c r="B114" s="200"/>
      <c r="C114" s="469" t="s">
        <v>237</v>
      </c>
      <c r="D114" s="208"/>
      <c r="E114" s="215"/>
      <c r="F114" s="215">
        <v>12000</v>
      </c>
      <c r="G114" s="215">
        <v>12000</v>
      </c>
      <c r="H114" s="236">
        <f>IF(G114=0,0,G114/'Aktivi_Saistibas(002)'!$F$19*100)</f>
        <v>1.7338315641219484</v>
      </c>
      <c r="I114" s="53"/>
    </row>
    <row r="115" spans="2:9" ht="15">
      <c r="B115" s="200"/>
      <c r="C115" s="469" t="s">
        <v>292</v>
      </c>
      <c r="D115" s="208"/>
      <c r="E115" s="215"/>
      <c r="F115" s="215">
        <v>8000</v>
      </c>
      <c r="G115" s="215">
        <v>8000</v>
      </c>
      <c r="H115" s="236">
        <f>IF(G115=0,0,G115/'Aktivi_Saistibas(002)'!$F$19*100)</f>
        <v>1.155887709414632</v>
      </c>
      <c r="I115" s="53"/>
    </row>
    <row r="116" spans="2:9" ht="15">
      <c r="B116" s="200"/>
      <c r="C116" s="469" t="s">
        <v>292</v>
      </c>
      <c r="D116" s="208"/>
      <c r="E116" s="215"/>
      <c r="F116" s="215">
        <v>8000</v>
      </c>
      <c r="G116" s="215">
        <v>8000</v>
      </c>
      <c r="H116" s="236">
        <f>IF(G116=0,0,G116/'Aktivi_Saistibas(002)'!$F$19*100)</f>
        <v>1.155887709414632</v>
      </c>
      <c r="I116" s="53"/>
    </row>
    <row r="117" spans="2:9" ht="15">
      <c r="B117" s="200"/>
      <c r="C117" s="469" t="s">
        <v>292</v>
      </c>
      <c r="D117" s="208"/>
      <c r="E117" s="215"/>
      <c r="F117" s="215">
        <v>8000</v>
      </c>
      <c r="G117" s="215">
        <v>8000</v>
      </c>
      <c r="H117" s="236">
        <f>IF(G117=0,0,G117/'Aktivi_Saistibas(002)'!$F$19*100)</f>
        <v>1.155887709414632</v>
      </c>
      <c r="I117" s="53"/>
    </row>
    <row r="118" spans="2:9" ht="15">
      <c r="B118" s="200"/>
      <c r="C118" s="469" t="s">
        <v>292</v>
      </c>
      <c r="D118" s="208"/>
      <c r="E118" s="215"/>
      <c r="F118" s="215">
        <v>20000</v>
      </c>
      <c r="G118" s="215">
        <v>20000</v>
      </c>
      <c r="H118" s="236">
        <f>IF(G118=0,0,G118/'Aktivi_Saistibas(002)'!$F$19*100)</f>
        <v>2.8897192735365804</v>
      </c>
      <c r="I118" s="53"/>
    </row>
    <row r="119" spans="2:9" ht="15">
      <c r="B119" s="200"/>
      <c r="C119" s="469" t="s">
        <v>292</v>
      </c>
      <c r="D119" s="208"/>
      <c r="E119" s="215"/>
      <c r="F119" s="215">
        <v>20000</v>
      </c>
      <c r="G119" s="215">
        <v>20000</v>
      </c>
      <c r="H119" s="236">
        <f>IF(G119=0,0,G119/'Aktivi_Saistibas(002)'!$F$19*100)</f>
        <v>2.8897192735365804</v>
      </c>
      <c r="I119" s="53"/>
    </row>
    <row r="120" spans="2:9" ht="15">
      <c r="B120" s="200"/>
      <c r="C120" s="469" t="s">
        <v>217</v>
      </c>
      <c r="D120" s="208"/>
      <c r="E120" s="215"/>
      <c r="F120" s="215">
        <v>4321.36</v>
      </c>
      <c r="G120" s="215">
        <v>4321.36</v>
      </c>
      <c r="H120" s="236">
        <f>IF(G120=0,0,G120/'Aktivi_Saistibas(002)'!$F$19*100)</f>
        <v>0.6243758639945018</v>
      </c>
      <c r="I120" s="53"/>
    </row>
    <row r="121" spans="2:9" ht="15">
      <c r="B121" s="200"/>
      <c r="C121" s="467"/>
      <c r="D121" s="208"/>
      <c r="E121" s="215"/>
      <c r="F121" s="215"/>
      <c r="G121" s="215"/>
      <c r="H121" s="236"/>
      <c r="I121" s="53"/>
    </row>
    <row r="122" spans="2:9" ht="15">
      <c r="B122" s="211"/>
      <c r="C122" s="216" t="s">
        <v>20</v>
      </c>
      <c r="D122" s="208"/>
      <c r="E122" s="215"/>
      <c r="F122" s="215"/>
      <c r="G122" s="215"/>
      <c r="H122" s="236">
        <f>IF(G122=0,0,G122/'Aktivi_Saistibas(002)'!$F$19*100)</f>
        <v>0</v>
      </c>
      <c r="I122" s="53"/>
    </row>
    <row r="123" spans="2:9" ht="15">
      <c r="B123" s="166"/>
      <c r="C123" s="243" t="s">
        <v>154</v>
      </c>
      <c r="D123" s="80">
        <v>13000</v>
      </c>
      <c r="E123" s="260">
        <f>SUM(E122:E122)</f>
        <v>0</v>
      </c>
      <c r="F123" s="260">
        <f>SUM(F100:F122)</f>
        <v>184190.02</v>
      </c>
      <c r="G123" s="260">
        <f>SUM(G100:G122)</f>
        <v>184190.02</v>
      </c>
      <c r="H123" s="261">
        <f>IF(G123=0,0,G123/'Aktivi_Saistibas(002)'!$F$19*100)</f>
        <v>26.61287253935441</v>
      </c>
      <c r="I123" s="53"/>
    </row>
    <row r="124" spans="2:9" ht="26.25" thickBot="1">
      <c r="B124" s="184"/>
      <c r="C124" s="256" t="s">
        <v>181</v>
      </c>
      <c r="D124" s="79">
        <v>10000</v>
      </c>
      <c r="E124" s="262">
        <f>E54+E98+E123</f>
        <v>2570</v>
      </c>
      <c r="F124" s="262">
        <f>F54+F98+F123</f>
        <v>474083.4</v>
      </c>
      <c r="G124" s="262">
        <f>G54+G98+G123</f>
        <v>475817.3245</v>
      </c>
      <c r="H124" s="263">
        <f>IF(G124=0,0,G124/'Aktivi_Saistibas(002)'!$F$19*100)</f>
        <v>68.74892466451297</v>
      </c>
      <c r="I124" s="53"/>
    </row>
    <row r="125" s="8" customFormat="1" ht="15">
      <c r="I125" s="53"/>
    </row>
    <row r="126" ht="15">
      <c r="I126" s="53"/>
    </row>
    <row r="127" ht="15">
      <c r="I127" s="53"/>
    </row>
    <row r="128" ht="12.75">
      <c r="I128" s="8"/>
    </row>
  </sheetData>
  <mergeCells count="2">
    <mergeCell ref="B11:C11"/>
    <mergeCell ref="B12:C12"/>
  </mergeCells>
  <dataValidations count="1">
    <dataValidation type="decimal" allowBlank="1" showErrorMessage="1" errorTitle="Oops!" error="Šeit jāievada skatlis" sqref="I13:I127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fitToHeight="0" fitToWidth="1" horizontalDpi="300" verticalDpi="300" orientation="portrait" paperSize="9" scale="92" r:id="rId1"/>
  <rowBreaks count="1" manualBreakCount="1">
    <brk id="5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1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4.7109375" style="0" customWidth="1"/>
    <col min="4" max="4" width="9.7109375" style="0" customWidth="1"/>
    <col min="5" max="5" width="9.28125" style="0" customWidth="1"/>
    <col min="6" max="9" width="12.7109375" style="0" customWidth="1"/>
  </cols>
  <sheetData>
    <row r="1" spans="1:9" ht="24" customHeight="1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8.25" customHeight="1" thickBot="1">
      <c r="A2" s="1"/>
      <c r="B2" s="489" t="s">
        <v>11</v>
      </c>
      <c r="C2" s="490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95" t="s">
        <v>13</v>
      </c>
      <c r="C3" s="496"/>
      <c r="D3" s="67" t="s">
        <v>64</v>
      </c>
      <c r="E3" s="67" t="s">
        <v>63</v>
      </c>
      <c r="F3" s="67" t="s">
        <v>66</v>
      </c>
      <c r="G3" s="67" t="s">
        <v>166</v>
      </c>
      <c r="H3" s="67" t="s">
        <v>167</v>
      </c>
      <c r="I3" s="187" t="s">
        <v>183</v>
      </c>
    </row>
    <row r="4" spans="1:9" ht="25.5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12.7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/>
    </row>
    <row r="8" spans="1:9" ht="12.75">
      <c r="A8" s="1"/>
      <c r="B8" s="211"/>
      <c r="C8" s="484" t="s">
        <v>305</v>
      </c>
      <c r="D8" s="208"/>
      <c r="E8" s="443" t="s">
        <v>244</v>
      </c>
      <c r="F8" s="215">
        <v>9</v>
      </c>
      <c r="G8" s="215">
        <v>6250.11</v>
      </c>
      <c r="H8" s="215">
        <v>6716.35</v>
      </c>
      <c r="I8" s="236">
        <f>IF(H8=0,0,H8/'Aktivi_Saistibas(002)'!$F$19*100)</f>
        <v>0.9704183021408707</v>
      </c>
    </row>
    <row r="9" spans="1:9" ht="12.75">
      <c r="A9" s="1"/>
      <c r="B9" s="211"/>
      <c r="C9" s="484" t="s">
        <v>304</v>
      </c>
      <c r="D9" s="208"/>
      <c r="E9" s="443" t="s">
        <v>254</v>
      </c>
      <c r="F9" s="215">
        <v>15</v>
      </c>
      <c r="G9" s="215">
        <v>8526.23</v>
      </c>
      <c r="H9" s="215">
        <v>8467.35</v>
      </c>
      <c r="I9" s="236">
        <f>IF(H9=0,0,H9/'Aktivi_Saistibas(002)'!$F$19*100)</f>
        <v>1.2234132245389984</v>
      </c>
    </row>
    <row r="10" spans="1:9" ht="12.75">
      <c r="A10" s="1"/>
      <c r="B10" s="211"/>
      <c r="C10" s="484" t="s">
        <v>304</v>
      </c>
      <c r="D10" s="208"/>
      <c r="E10" s="443" t="s">
        <v>254</v>
      </c>
      <c r="F10" s="215">
        <v>15</v>
      </c>
      <c r="G10" s="215">
        <v>10368.73</v>
      </c>
      <c r="H10" s="215">
        <v>9996.22</v>
      </c>
      <c r="I10" s="236">
        <f>IF(H10=0,0,H10/'Aktivi_Saistibas(002)'!$F$19*100)</f>
        <v>1.4443134798255919</v>
      </c>
    </row>
    <row r="11" spans="1:12" ht="12.75">
      <c r="A11" s="1"/>
      <c r="B11" s="211"/>
      <c r="C11" s="216" t="s">
        <v>20</v>
      </c>
      <c r="D11" s="213"/>
      <c r="E11" s="266"/>
      <c r="F11" s="215"/>
      <c r="G11" s="215"/>
      <c r="H11" s="215"/>
      <c r="I11" s="236">
        <f>IF(H11=0,0,H11/'Aktivi_Saistibas(002)'!$F$19*100)</f>
        <v>0</v>
      </c>
      <c r="J11" s="1"/>
      <c r="K11" s="1"/>
      <c r="L11" s="447"/>
    </row>
    <row r="12" spans="1:12" ht="12.75">
      <c r="A12" s="1"/>
      <c r="B12" s="211"/>
      <c r="C12" s="212" t="s">
        <v>154</v>
      </c>
      <c r="D12" s="217">
        <v>21110</v>
      </c>
      <c r="E12" s="289"/>
      <c r="F12" s="265">
        <f>SUM(F7:F11)</f>
        <v>39</v>
      </c>
      <c r="G12" s="265">
        <f>SUM(G7:G11)</f>
        <v>25145.07</v>
      </c>
      <c r="H12" s="265">
        <f>SUM(H7:H11)</f>
        <v>25179.92</v>
      </c>
      <c r="I12" s="236">
        <f>IF(H12=0,0,H12/'Aktivi_Saistibas(002)'!$F$19*100)</f>
        <v>3.6381450065054604</v>
      </c>
      <c r="J12" s="1"/>
      <c r="K12" s="1"/>
      <c r="L12" s="447"/>
    </row>
    <row r="13" spans="1:12" ht="12.75">
      <c r="A13" s="1"/>
      <c r="B13" s="200">
        <v>21120</v>
      </c>
      <c r="C13" s="221" t="s">
        <v>155</v>
      </c>
      <c r="D13" s="219"/>
      <c r="E13" s="427"/>
      <c r="F13" s="210"/>
      <c r="G13" s="210"/>
      <c r="H13" s="210"/>
      <c r="I13" s="236">
        <f>IF(H13=0,0,H13/'Aktivi_Saistibas(002)'!$F$19*100)</f>
        <v>0</v>
      </c>
      <c r="J13" s="1"/>
      <c r="K13" s="1"/>
      <c r="L13" s="447"/>
    </row>
    <row r="14" spans="1:12" ht="12.75">
      <c r="A14" s="1"/>
      <c r="B14" s="200"/>
      <c r="C14" s="440" t="s">
        <v>227</v>
      </c>
      <c r="D14" s="208"/>
      <c r="E14" s="452" t="s">
        <v>296</v>
      </c>
      <c r="F14" s="215">
        <v>4</v>
      </c>
      <c r="G14" s="215">
        <v>2798.45</v>
      </c>
      <c r="H14" s="215">
        <v>2806.76</v>
      </c>
      <c r="I14" s="236">
        <f>IF(H14=0,0,H14/'Aktivi_Saistibas(002)'!$F$19*100)</f>
        <v>0.40553742340957666</v>
      </c>
      <c r="J14" s="1"/>
      <c r="K14" s="1"/>
      <c r="L14" s="447"/>
    </row>
    <row r="15" spans="1:12" ht="12.75">
      <c r="A15" s="1"/>
      <c r="B15" s="200"/>
      <c r="C15" s="440" t="s">
        <v>273</v>
      </c>
      <c r="D15" s="208"/>
      <c r="E15" s="266" t="s">
        <v>296</v>
      </c>
      <c r="F15" s="215">
        <v>5</v>
      </c>
      <c r="G15" s="215">
        <v>5062.43</v>
      </c>
      <c r="H15" s="215">
        <v>5222.47</v>
      </c>
      <c r="I15" s="236">
        <f>IF(H15=0,0,H15/'Aktivi_Saistibas(002)'!$F$19*100)</f>
        <v>0.7545736107233293</v>
      </c>
      <c r="J15" s="1"/>
      <c r="K15" s="1"/>
      <c r="L15" s="447"/>
    </row>
    <row r="16" spans="1:12" ht="12.75">
      <c r="A16" s="1"/>
      <c r="B16" s="200"/>
      <c r="C16" s="440" t="s">
        <v>219</v>
      </c>
      <c r="D16" s="208"/>
      <c r="E16" s="266" t="s">
        <v>243</v>
      </c>
      <c r="F16" s="215">
        <v>35</v>
      </c>
      <c r="G16" s="215">
        <v>25541.25</v>
      </c>
      <c r="H16" s="215">
        <v>26432.72</v>
      </c>
      <c r="I16" s="236">
        <f>IF(H16=0,0,H16/'Aktivi_Saistibas(002)'!$F$19*100)</f>
        <v>3.8191570217997928</v>
      </c>
      <c r="J16" s="1"/>
      <c r="K16" s="1"/>
      <c r="L16" s="447"/>
    </row>
    <row r="17" spans="1:12" ht="12.75">
      <c r="A17" s="1"/>
      <c r="B17" s="200"/>
      <c r="C17" s="441" t="s">
        <v>258</v>
      </c>
      <c r="D17" s="208"/>
      <c r="E17" s="266" t="s">
        <v>253</v>
      </c>
      <c r="F17" s="215">
        <v>10</v>
      </c>
      <c r="G17" s="215">
        <v>5645.45</v>
      </c>
      <c r="H17" s="215">
        <v>5640.69</v>
      </c>
      <c r="I17" s="236">
        <f>IF(H17=0,0,H17/'Aktivi_Saistibas(002)'!$F$19*100)</f>
        <v>0.8150005304522527</v>
      </c>
      <c r="J17" s="1"/>
      <c r="K17" s="1"/>
      <c r="L17" s="447"/>
    </row>
    <row r="18" spans="1:12" ht="12.75">
      <c r="A18" s="1"/>
      <c r="B18" s="200"/>
      <c r="C18" s="441" t="s">
        <v>252</v>
      </c>
      <c r="D18" s="208"/>
      <c r="E18" s="266" t="s">
        <v>253</v>
      </c>
      <c r="F18" s="215">
        <v>10</v>
      </c>
      <c r="G18" s="215">
        <v>7709.27</v>
      </c>
      <c r="H18" s="215">
        <v>7522.47</v>
      </c>
      <c r="I18" s="236">
        <f>IF(H18=0,0,H18/'Aktivi_Saistibas(002)'!$F$19*100)</f>
        <v>1.086891327180036</v>
      </c>
      <c r="J18" s="1"/>
      <c r="K18" s="1"/>
      <c r="L18" s="447"/>
    </row>
    <row r="19" spans="1:12" ht="12.75">
      <c r="A19" s="1"/>
      <c r="B19" s="200"/>
      <c r="C19" s="475" t="s">
        <v>221</v>
      </c>
      <c r="D19" s="208"/>
      <c r="E19" s="266" t="s">
        <v>248</v>
      </c>
      <c r="F19" s="215">
        <v>5</v>
      </c>
      <c r="G19" s="215">
        <v>3124.56</v>
      </c>
      <c r="H19" s="215">
        <v>2893.91</v>
      </c>
      <c r="I19" s="236">
        <f>IF(H19=0,0,H19/'Aktivi_Saistibas(002)'!$F$19*100)</f>
        <v>0.41812937514401227</v>
      </c>
      <c r="J19" s="1"/>
      <c r="K19" s="1"/>
      <c r="L19" s="447"/>
    </row>
    <row r="20" spans="1:12" ht="12.75">
      <c r="A20" s="1"/>
      <c r="B20" s="200"/>
      <c r="C20" s="475" t="s">
        <v>221</v>
      </c>
      <c r="D20" s="208"/>
      <c r="E20" s="452" t="s">
        <v>248</v>
      </c>
      <c r="F20" s="215">
        <v>5</v>
      </c>
      <c r="G20" s="215">
        <v>2986.94</v>
      </c>
      <c r="H20" s="215">
        <v>3011.98</v>
      </c>
      <c r="I20" s="236">
        <f>IF(H20=0,0,H20/'Aktivi_Saistibas(002)'!$F$19*100)</f>
        <v>0.4351888328753355</v>
      </c>
      <c r="J20" s="1"/>
      <c r="K20" s="1"/>
      <c r="L20" s="447"/>
    </row>
    <row r="21" spans="1:12" ht="25.5">
      <c r="A21" s="1"/>
      <c r="B21" s="200"/>
      <c r="C21" s="475" t="s">
        <v>262</v>
      </c>
      <c r="D21" s="208"/>
      <c r="E21" s="452" t="s">
        <v>248</v>
      </c>
      <c r="F21" s="215">
        <v>15</v>
      </c>
      <c r="G21" s="215">
        <v>8504.66</v>
      </c>
      <c r="H21" s="215">
        <v>8048.47</v>
      </c>
      <c r="I21" s="236">
        <f>IF(H21=0,0,H21/'Aktivi_Saistibas(002)'!$F$19*100)</f>
        <v>1.1628909440740482</v>
      </c>
      <c r="J21" s="1"/>
      <c r="K21" s="1"/>
      <c r="L21" s="447"/>
    </row>
    <row r="22" spans="1:12" ht="25.5">
      <c r="A22" s="1"/>
      <c r="B22" s="200"/>
      <c r="C22" s="160" t="s">
        <v>255</v>
      </c>
      <c r="D22" s="208"/>
      <c r="E22" s="452" t="s">
        <v>256</v>
      </c>
      <c r="F22" s="215">
        <v>10</v>
      </c>
      <c r="G22" s="215">
        <v>6541.95</v>
      </c>
      <c r="H22" s="215">
        <v>6049.96</v>
      </c>
      <c r="I22" s="236">
        <f>IF(H22=0,0,H22/'Aktivi_Saistibas(002)'!$F$19*100)</f>
        <v>0.8741343008062684</v>
      </c>
      <c r="J22" s="1"/>
      <c r="K22" s="1"/>
      <c r="L22" s="447"/>
    </row>
    <row r="23" spans="1:12" ht="25.5">
      <c r="A23" s="1"/>
      <c r="B23" s="200"/>
      <c r="C23" s="160" t="s">
        <v>259</v>
      </c>
      <c r="D23" s="208"/>
      <c r="E23" s="452" t="s">
        <v>256</v>
      </c>
      <c r="F23" s="215">
        <v>5</v>
      </c>
      <c r="G23" s="215">
        <v>3266.59</v>
      </c>
      <c r="H23" s="215">
        <v>2939.26</v>
      </c>
      <c r="I23" s="236">
        <f>IF(H23=0,0,H23/'Aktivi_Saistibas(002)'!$F$19*100)</f>
        <v>0.4246818135967565</v>
      </c>
      <c r="J23" s="1"/>
      <c r="K23" s="1"/>
      <c r="L23" s="447"/>
    </row>
    <row r="24" spans="1:12" ht="12.75">
      <c r="A24" s="1"/>
      <c r="B24" s="200"/>
      <c r="C24" s="160" t="s">
        <v>249</v>
      </c>
      <c r="D24" s="208"/>
      <c r="E24" s="452" t="s">
        <v>250</v>
      </c>
      <c r="F24" s="215">
        <v>20</v>
      </c>
      <c r="G24" s="215">
        <v>12627.86</v>
      </c>
      <c r="H24" s="215">
        <v>11582.57</v>
      </c>
      <c r="I24" s="236">
        <f>IF(H24=0,0,H24/'Aktivi_Saistibas(002)'!$F$19*100)</f>
        <v>1.6735187883043297</v>
      </c>
      <c r="J24" s="1"/>
      <c r="K24" s="1"/>
      <c r="L24" s="447"/>
    </row>
    <row r="25" spans="1:12" ht="25.5">
      <c r="A25" s="1"/>
      <c r="B25" s="200"/>
      <c r="C25" s="160" t="s">
        <v>263</v>
      </c>
      <c r="D25" s="208"/>
      <c r="E25" s="452" t="s">
        <v>254</v>
      </c>
      <c r="F25" s="215">
        <v>4</v>
      </c>
      <c r="G25" s="215">
        <v>2825.7</v>
      </c>
      <c r="H25" s="215">
        <v>2910.57</v>
      </c>
      <c r="I25" s="236">
        <f>IF(H25=0,0,H25/'Aktivi_Saistibas(002)'!$F$19*100)</f>
        <v>0.42053651129886827</v>
      </c>
      <c r="J25" s="1"/>
      <c r="K25" s="1"/>
      <c r="L25" s="447"/>
    </row>
    <row r="26" spans="1:12" ht="25.5">
      <c r="A26" s="1"/>
      <c r="B26" s="200"/>
      <c r="C26" s="160" t="s">
        <v>279</v>
      </c>
      <c r="D26" s="208"/>
      <c r="E26" s="452" t="s">
        <v>254</v>
      </c>
      <c r="F26" s="215">
        <v>23</v>
      </c>
      <c r="G26" s="215">
        <v>14460.41</v>
      </c>
      <c r="H26" s="215">
        <v>14004.74</v>
      </c>
      <c r="I26" s="236">
        <f>IF(H26=0,0,H26/'Aktivi_Saistibas(002)'!$F$19*100)</f>
        <v>2.0234883549434346</v>
      </c>
      <c r="J26" s="1"/>
      <c r="K26" s="1"/>
      <c r="L26" s="447"/>
    </row>
    <row r="27" spans="1:12" ht="25.5">
      <c r="A27" s="1"/>
      <c r="B27" s="200"/>
      <c r="C27" s="160" t="s">
        <v>260</v>
      </c>
      <c r="D27" s="208"/>
      <c r="E27" s="452" t="s">
        <v>261</v>
      </c>
      <c r="F27" s="215">
        <v>5</v>
      </c>
      <c r="G27" s="215">
        <v>3169.78</v>
      </c>
      <c r="H27" s="215">
        <v>2898.5</v>
      </c>
      <c r="I27" s="236">
        <f>IF(H27=0,0,H27/'Aktivi_Saistibas(002)'!$F$19*100)</f>
        <v>0.41879256571728896</v>
      </c>
      <c r="J27" s="1"/>
      <c r="K27" s="1"/>
      <c r="L27" s="447"/>
    </row>
    <row r="28" spans="1:12" ht="15" customHeight="1">
      <c r="A28" s="1"/>
      <c r="B28" s="211"/>
      <c r="C28" s="160" t="s">
        <v>266</v>
      </c>
      <c r="D28" s="208"/>
      <c r="E28" s="266" t="s">
        <v>245</v>
      </c>
      <c r="F28" s="215">
        <v>25</v>
      </c>
      <c r="G28" s="215">
        <v>15225.75</v>
      </c>
      <c r="H28" s="215">
        <v>14546.87</v>
      </c>
      <c r="I28" s="236">
        <f>IF(H28=0,0,H28/'Aktivi_Saistibas(002)'!$F$19*100)</f>
        <v>2.101818530431554</v>
      </c>
      <c r="J28" s="1"/>
      <c r="K28" s="1"/>
      <c r="L28" s="447"/>
    </row>
    <row r="29" spans="1:12" ht="12.75">
      <c r="A29" s="1"/>
      <c r="B29" s="211"/>
      <c r="C29" s="160" t="s">
        <v>288</v>
      </c>
      <c r="D29" s="208"/>
      <c r="E29" s="266" t="s">
        <v>242</v>
      </c>
      <c r="F29" s="215">
        <v>20</v>
      </c>
      <c r="G29" s="215">
        <v>11537.01</v>
      </c>
      <c r="H29" s="215">
        <v>11268.36</v>
      </c>
      <c r="I29" s="236">
        <f>IF(H29=0,0,H29/'Aktivi_Saistibas(002)'!$F$19*100)</f>
        <v>1.6281198536574333</v>
      </c>
      <c r="J29" s="1"/>
      <c r="K29" s="1"/>
      <c r="L29" s="447"/>
    </row>
    <row r="30" spans="1:12" ht="12.75">
      <c r="A30" s="1"/>
      <c r="B30" s="211"/>
      <c r="C30" s="479" t="s">
        <v>241</v>
      </c>
      <c r="D30" s="208"/>
      <c r="E30" s="452" t="s">
        <v>242</v>
      </c>
      <c r="F30" s="215">
        <v>5</v>
      </c>
      <c r="G30" s="215">
        <v>3274.69</v>
      </c>
      <c r="H30" s="215">
        <v>2944.42</v>
      </c>
      <c r="I30" s="236">
        <f>IF(H30=0,0,H30/'Aktivi_Saistibas(002)'!$F$19*100)</f>
        <v>0.4254273611693289</v>
      </c>
      <c r="J30" s="1"/>
      <c r="K30" s="1"/>
      <c r="L30" s="447"/>
    </row>
    <row r="31" spans="1:12" ht="12.75">
      <c r="A31" s="1"/>
      <c r="B31" s="211"/>
      <c r="C31" s="479" t="s">
        <v>301</v>
      </c>
      <c r="D31" s="208"/>
      <c r="E31" s="452" t="s">
        <v>242</v>
      </c>
      <c r="F31" s="215">
        <v>25</v>
      </c>
      <c r="G31" s="215">
        <v>14694.07</v>
      </c>
      <c r="H31" s="215">
        <v>14751.47</v>
      </c>
      <c r="I31" s="236">
        <f>IF(H31=0,0,H31/'Aktivi_Saistibas(002)'!$F$19*100)</f>
        <v>2.131380358599833</v>
      </c>
      <c r="J31" s="1"/>
      <c r="K31" s="1"/>
      <c r="L31" s="447"/>
    </row>
    <row r="32" spans="1:12" ht="12.75">
      <c r="A32" s="1"/>
      <c r="B32" s="211"/>
      <c r="C32" s="160"/>
      <c r="D32" s="208"/>
      <c r="E32" s="266"/>
      <c r="F32" s="215"/>
      <c r="G32" s="215"/>
      <c r="H32" s="215"/>
      <c r="I32" s="236"/>
      <c r="J32" s="1"/>
      <c r="K32" s="1"/>
      <c r="L32" s="447"/>
    </row>
    <row r="33" spans="1:12" ht="12.75">
      <c r="A33" s="1"/>
      <c r="B33" s="211"/>
      <c r="C33" s="160"/>
      <c r="D33" s="208"/>
      <c r="E33" s="266"/>
      <c r="F33" s="215"/>
      <c r="G33" s="215"/>
      <c r="H33" s="215"/>
      <c r="I33" s="236"/>
      <c r="J33" s="1"/>
      <c r="K33" s="1"/>
      <c r="L33" s="447"/>
    </row>
    <row r="34" spans="1:12" ht="12.75">
      <c r="A34" s="1"/>
      <c r="B34" s="211"/>
      <c r="C34" s="160"/>
      <c r="D34" s="208"/>
      <c r="E34" s="266"/>
      <c r="F34" s="215"/>
      <c r="G34" s="215"/>
      <c r="H34" s="215"/>
      <c r="I34" s="236"/>
      <c r="J34" s="1"/>
      <c r="K34" s="1"/>
      <c r="L34" s="447"/>
    </row>
    <row r="35" spans="1:12" ht="12.75">
      <c r="A35" s="1"/>
      <c r="B35" s="211"/>
      <c r="C35" s="160"/>
      <c r="D35" s="208"/>
      <c r="E35" s="266"/>
      <c r="F35" s="215"/>
      <c r="G35" s="215"/>
      <c r="H35" s="215"/>
      <c r="I35" s="236"/>
      <c r="J35" s="1"/>
      <c r="K35" s="1"/>
      <c r="L35" s="447"/>
    </row>
    <row r="36" spans="1:12" ht="12.75">
      <c r="A36" s="1"/>
      <c r="B36" s="211"/>
      <c r="C36" s="222" t="s">
        <v>154</v>
      </c>
      <c r="D36" s="217">
        <v>21120</v>
      </c>
      <c r="E36" s="289"/>
      <c r="F36" s="265">
        <f>SUM(F14:F35)</f>
        <v>231</v>
      </c>
      <c r="G36" s="265">
        <f>SUM(G14:G35)</f>
        <v>148996.81999999998</v>
      </c>
      <c r="H36" s="265">
        <f>SUM(H14:H35)</f>
        <v>145476.19</v>
      </c>
      <c r="I36" s="236">
        <f>IF(H36=0,0,H36/'Aktivi_Saistibas(002)'!$F$19*100)</f>
        <v>21.019267504183478</v>
      </c>
      <c r="J36" s="1"/>
      <c r="K36" s="1"/>
      <c r="L36" s="447"/>
    </row>
    <row r="37" spans="1:12" ht="27" customHeight="1">
      <c r="A37" s="1"/>
      <c r="B37" s="200">
        <v>21130</v>
      </c>
      <c r="C37" s="221" t="s">
        <v>158</v>
      </c>
      <c r="D37" s="208"/>
      <c r="E37" s="427"/>
      <c r="F37" s="210"/>
      <c r="G37" s="210"/>
      <c r="H37" s="210"/>
      <c r="I37" s="224"/>
      <c r="J37" s="1"/>
      <c r="K37" s="1"/>
      <c r="L37" s="447"/>
    </row>
    <row r="38" spans="1:12" ht="21" customHeight="1">
      <c r="A38" s="1"/>
      <c r="B38" s="200"/>
      <c r="C38" s="160" t="s">
        <v>239</v>
      </c>
      <c r="D38" s="208"/>
      <c r="E38" s="452" t="s">
        <v>238</v>
      </c>
      <c r="F38" s="472">
        <v>10</v>
      </c>
      <c r="G38" s="472">
        <v>10095.37</v>
      </c>
      <c r="H38" s="472">
        <v>10224.99</v>
      </c>
      <c r="I38" s="236">
        <f>IF(H38=0,0,H38/'Aktivi_Saistibas(002)'!$F$19*100)</f>
        <v>1.47736753373594</v>
      </c>
      <c r="J38" s="1"/>
      <c r="K38" s="1"/>
      <c r="L38" s="447"/>
    </row>
    <row r="39" spans="1:9" ht="12.75">
      <c r="A39" s="1"/>
      <c r="B39" s="211"/>
      <c r="C39" s="223" t="s">
        <v>230</v>
      </c>
      <c r="D39" s="208"/>
      <c r="E39" s="452"/>
      <c r="F39" s="215"/>
      <c r="G39" s="215"/>
      <c r="H39" s="215"/>
      <c r="I39" s="236"/>
    </row>
    <row r="40" spans="1:9" ht="12.75">
      <c r="A40" s="1"/>
      <c r="B40" s="211"/>
      <c r="C40" s="222" t="s">
        <v>154</v>
      </c>
      <c r="D40" s="217">
        <v>21130</v>
      </c>
      <c r="E40" s="289"/>
      <c r="F40" s="265">
        <f>SUM(F38:F39)</f>
        <v>10</v>
      </c>
      <c r="G40" s="265">
        <f>SUM(G38:G39)</f>
        <v>10095.37</v>
      </c>
      <c r="H40" s="265">
        <f>SUM(H38:H39)</f>
        <v>10224.99</v>
      </c>
      <c r="I40" s="236">
        <f>IF(H40=0,0,H40/'Aktivi_Saistibas(002)'!$F$19*100)</f>
        <v>1.47736753373594</v>
      </c>
    </row>
    <row r="41" spans="1:9" ht="12.75">
      <c r="A41" s="1"/>
      <c r="B41" s="166"/>
      <c r="C41" s="161" t="s">
        <v>187</v>
      </c>
      <c r="D41" s="76">
        <v>21000</v>
      </c>
      <c r="E41" s="290"/>
      <c r="F41" s="267">
        <f>F12+F36+F40</f>
        <v>280</v>
      </c>
      <c r="G41" s="267">
        <f>G12+G36+G40</f>
        <v>184237.25999999998</v>
      </c>
      <c r="H41" s="267">
        <f>H12+H36+H40</f>
        <v>180881.09999999998</v>
      </c>
      <c r="I41" s="239">
        <f>IF(H41=0,0,H41/'Aktivi_Saistibas(002)'!$F$19*100)</f>
        <v>26.134780044424875</v>
      </c>
    </row>
    <row r="42" spans="1:9" ht="25.5">
      <c r="A42" s="1"/>
      <c r="B42" s="230">
        <v>21200</v>
      </c>
      <c r="C42" s="231" t="s">
        <v>162</v>
      </c>
      <c r="D42" s="238"/>
      <c r="E42" s="428"/>
      <c r="F42" s="226"/>
      <c r="G42" s="226"/>
      <c r="H42" s="226"/>
      <c r="I42" s="232"/>
    </row>
    <row r="43" spans="1:9" ht="12.75">
      <c r="A43" s="1"/>
      <c r="B43" s="200">
        <v>21210</v>
      </c>
      <c r="C43" s="207" t="s">
        <v>163</v>
      </c>
      <c r="D43" s="208"/>
      <c r="E43" s="427"/>
      <c r="F43" s="210"/>
      <c r="G43" s="210"/>
      <c r="H43" s="210"/>
      <c r="I43" s="224"/>
    </row>
    <row r="44" spans="1:9" ht="12.75">
      <c r="A44" s="1"/>
      <c r="B44" s="211"/>
      <c r="C44" s="216" t="s">
        <v>20</v>
      </c>
      <c r="D44" s="208"/>
      <c r="E44" s="266"/>
      <c r="F44" s="215"/>
      <c r="G44" s="215"/>
      <c r="H44" s="215"/>
      <c r="I44" s="236">
        <f>IF(H44=0,0,H44/'Aktivi_Saistibas(002)'!$F$19*100)</f>
        <v>0</v>
      </c>
    </row>
    <row r="45" spans="1:9" ht="12.75">
      <c r="A45" s="1"/>
      <c r="B45" s="211"/>
      <c r="C45" s="212" t="s">
        <v>154</v>
      </c>
      <c r="D45" s="217">
        <v>21210</v>
      </c>
      <c r="E45" s="289"/>
      <c r="F45" s="265">
        <f>SUM(F44:F44)</f>
        <v>0</v>
      </c>
      <c r="G45" s="265">
        <f>SUM(G44:G44)</f>
        <v>0</v>
      </c>
      <c r="H45" s="265">
        <f>SUM(H44:H44)</f>
        <v>0</v>
      </c>
      <c r="I45" s="236">
        <f>IF(H45=0,0,H45/'Aktivi_Saistibas(002)'!$F$19*100)</f>
        <v>0</v>
      </c>
    </row>
    <row r="46" spans="1:9" ht="12.75">
      <c r="A46" s="1"/>
      <c r="B46" s="200">
        <v>21220</v>
      </c>
      <c r="C46" s="207" t="s">
        <v>164</v>
      </c>
      <c r="D46" s="208"/>
      <c r="E46" s="427"/>
      <c r="F46" s="210"/>
      <c r="G46" s="210"/>
      <c r="H46" s="210"/>
      <c r="I46" s="224"/>
    </row>
    <row r="47" spans="1:9" ht="12.75">
      <c r="A47" s="1"/>
      <c r="B47" s="211"/>
      <c r="C47" s="223" t="s">
        <v>20</v>
      </c>
      <c r="D47" s="208"/>
      <c r="E47" s="266"/>
      <c r="F47" s="215"/>
      <c r="G47" s="215"/>
      <c r="H47" s="215"/>
      <c r="I47" s="236">
        <f>IF(H47=0,0,H47/'Aktivi_Saistibas(002)'!$F$19*100)</f>
        <v>0</v>
      </c>
    </row>
    <row r="48" spans="1:9" ht="12.75">
      <c r="A48" s="1"/>
      <c r="B48" s="211"/>
      <c r="C48" s="212" t="s">
        <v>154</v>
      </c>
      <c r="D48" s="217">
        <v>21220</v>
      </c>
      <c r="E48" s="289"/>
      <c r="F48" s="265">
        <f>SUM(F47:F47)</f>
        <v>0</v>
      </c>
      <c r="G48" s="265">
        <f>SUM(G47:G47)</f>
        <v>0</v>
      </c>
      <c r="H48" s="265">
        <f>SUM(H47:H47)</f>
        <v>0</v>
      </c>
      <c r="I48" s="236">
        <f>IF(H48=0,0,H48/'Aktivi_Saistibas(002)'!$F$19*100)</f>
        <v>0</v>
      </c>
    </row>
    <row r="49" spans="1:9" ht="12.75">
      <c r="A49" s="1"/>
      <c r="B49" s="166"/>
      <c r="C49" s="190" t="s">
        <v>188</v>
      </c>
      <c r="D49" s="76">
        <v>21200</v>
      </c>
      <c r="E49" s="290"/>
      <c r="F49" s="267">
        <f>F45+F48</f>
        <v>0</v>
      </c>
      <c r="G49" s="267">
        <f>G45+G48</f>
        <v>0</v>
      </c>
      <c r="H49" s="267">
        <f>H45+H48</f>
        <v>0</v>
      </c>
      <c r="I49" s="239">
        <f>IF(H49=0,0,H49/'Aktivi_Saistibas(002)'!$F$19*100)</f>
        <v>0</v>
      </c>
    </row>
    <row r="50" spans="1:9" ht="12.75">
      <c r="A50" s="1"/>
      <c r="B50" s="200">
        <v>21300</v>
      </c>
      <c r="C50" s="201" t="s">
        <v>168</v>
      </c>
      <c r="D50" s="208"/>
      <c r="E50" s="428"/>
      <c r="F50" s="226"/>
      <c r="G50" s="226"/>
      <c r="H50" s="226"/>
      <c r="I50" s="232"/>
    </row>
    <row r="51" spans="1:9" ht="12.75">
      <c r="A51" s="1"/>
      <c r="B51" s="211"/>
      <c r="C51" s="216" t="s">
        <v>20</v>
      </c>
      <c r="D51" s="208"/>
      <c r="E51" s="266"/>
      <c r="F51" s="215"/>
      <c r="G51" s="215"/>
      <c r="H51" s="215"/>
      <c r="I51" s="236">
        <f>IF(H51=0,0,H51/'Aktivi_Saistibas(002)'!$F$19*100)</f>
        <v>0</v>
      </c>
    </row>
    <row r="52" spans="1:9" ht="12.75">
      <c r="A52" s="1"/>
      <c r="B52" s="166"/>
      <c r="C52" s="243" t="s">
        <v>154</v>
      </c>
      <c r="D52" s="76">
        <v>21300</v>
      </c>
      <c r="E52" s="290"/>
      <c r="F52" s="267">
        <f>SUM(F51:F51)</f>
        <v>0</v>
      </c>
      <c r="G52" s="267">
        <f>SUM(G51:G51)</f>
        <v>0</v>
      </c>
      <c r="H52" s="267">
        <f>SUM(H51:H51)</f>
        <v>0</v>
      </c>
      <c r="I52" s="239">
        <f>IF(H52=0,0,H52/'Aktivi_Saistibas(002)'!$F$19*100)</f>
        <v>0</v>
      </c>
    </row>
    <row r="53" spans="1:9" ht="12.75">
      <c r="A53" s="1"/>
      <c r="B53" s="230">
        <v>21400</v>
      </c>
      <c r="C53" s="231" t="s">
        <v>81</v>
      </c>
      <c r="D53" s="238"/>
      <c r="E53" s="428"/>
      <c r="F53" s="226"/>
      <c r="G53" s="226"/>
      <c r="H53" s="226"/>
      <c r="I53" s="232"/>
    </row>
    <row r="54" spans="1:9" ht="12.75">
      <c r="A54" s="1"/>
      <c r="B54" s="211"/>
      <c r="C54" s="216" t="s">
        <v>20</v>
      </c>
      <c r="D54" s="208"/>
      <c r="E54" s="266"/>
      <c r="F54" s="215"/>
      <c r="G54" s="215"/>
      <c r="H54" s="215"/>
      <c r="I54" s="236">
        <f>IF(H54=0,0,H54/'Aktivi_Saistibas(002)'!$F$19*100)</f>
        <v>0</v>
      </c>
    </row>
    <row r="55" spans="1:9" ht="12.75">
      <c r="A55" s="1"/>
      <c r="B55" s="166"/>
      <c r="C55" s="243" t="s">
        <v>154</v>
      </c>
      <c r="D55" s="76">
        <v>21400</v>
      </c>
      <c r="E55" s="290"/>
      <c r="F55" s="267">
        <f>SUM(F54:F54)</f>
        <v>0</v>
      </c>
      <c r="G55" s="267">
        <f>SUM(G54:G54)</f>
        <v>0</v>
      </c>
      <c r="H55" s="267">
        <f>SUM(H54:H54)</f>
        <v>0</v>
      </c>
      <c r="I55" s="239">
        <f>IF(H55=0,0,H55/'Aktivi_Saistibas(002)'!$F$19*100)</f>
        <v>0</v>
      </c>
    </row>
    <row r="56" spans="1:9" ht="26.25" thickBot="1">
      <c r="A56" s="1"/>
      <c r="B56" s="184"/>
      <c r="C56" s="268" t="s">
        <v>189</v>
      </c>
      <c r="D56" s="79">
        <v>21000</v>
      </c>
      <c r="E56" s="291"/>
      <c r="F56" s="269">
        <f>F41+F49+F52+F55</f>
        <v>280</v>
      </c>
      <c r="G56" s="269">
        <f>G41+G49+G52+G55</f>
        <v>184237.25999999998</v>
      </c>
      <c r="H56" s="269">
        <f>H41+H49+H52+H55</f>
        <v>180881.09999999998</v>
      </c>
      <c r="I56" s="263">
        <f>IF(H56=0,0,H56/'Aktivi_Saistibas(002)'!$F$19*100)</f>
        <v>26.134780044424875</v>
      </c>
    </row>
    <row r="57" spans="1:9" ht="25.5">
      <c r="A57" s="1"/>
      <c r="B57" s="200">
        <v>22000</v>
      </c>
      <c r="C57" s="248" t="s">
        <v>190</v>
      </c>
      <c r="D57" s="279"/>
      <c r="E57" s="280"/>
      <c r="F57" s="280"/>
      <c r="G57" s="280"/>
      <c r="H57" s="280"/>
      <c r="I57" s="281"/>
    </row>
    <row r="58" spans="1:9" ht="25.5">
      <c r="A58" s="1"/>
      <c r="B58" s="200">
        <v>22100</v>
      </c>
      <c r="C58" s="201" t="s">
        <v>149</v>
      </c>
      <c r="D58" s="202"/>
      <c r="E58" s="273"/>
      <c r="F58" s="273"/>
      <c r="G58" s="273"/>
      <c r="H58" s="273"/>
      <c r="I58" s="282"/>
    </row>
    <row r="59" spans="1:9" ht="12.75">
      <c r="A59" s="1"/>
      <c r="B59" s="200">
        <v>22110</v>
      </c>
      <c r="C59" s="207" t="s">
        <v>150</v>
      </c>
      <c r="D59" s="208"/>
      <c r="E59" s="273"/>
      <c r="F59" s="273"/>
      <c r="G59" s="273"/>
      <c r="H59" s="273"/>
      <c r="I59" s="282"/>
    </row>
    <row r="60" spans="1:9" ht="12.75">
      <c r="A60" s="1"/>
      <c r="B60" s="211"/>
      <c r="C60" s="212" t="s">
        <v>186</v>
      </c>
      <c r="D60" s="213"/>
      <c r="E60" s="283"/>
      <c r="F60" s="283"/>
      <c r="G60" s="283"/>
      <c r="H60" s="283"/>
      <c r="I60" s="236">
        <f>IF(H60=0,0,H60/'Aktivi_Saistibas(002)'!$F$19*100)</f>
        <v>0</v>
      </c>
    </row>
    <row r="61" spans="1:9" ht="12.75">
      <c r="A61" s="1"/>
      <c r="B61" s="211"/>
      <c r="C61" s="216" t="s">
        <v>20</v>
      </c>
      <c r="D61" s="213"/>
      <c r="E61" s="283"/>
      <c r="F61" s="283"/>
      <c r="G61" s="283"/>
      <c r="H61" s="283"/>
      <c r="I61" s="236">
        <f>IF(H61=0,0,H61/'Aktivi_Saistibas(002)'!$F$19*100)</f>
        <v>0</v>
      </c>
    </row>
    <row r="62" spans="1:9" ht="12.75">
      <c r="A62" s="1"/>
      <c r="B62" s="211"/>
      <c r="C62" s="212" t="s">
        <v>154</v>
      </c>
      <c r="D62" s="217">
        <v>22110</v>
      </c>
      <c r="E62" s="289"/>
      <c r="F62" s="265">
        <f>SUM(F60:F61)</f>
        <v>0</v>
      </c>
      <c r="G62" s="265">
        <f>SUM(G60:G61)</f>
        <v>0</v>
      </c>
      <c r="H62" s="265">
        <f>SUM(H60:H61)</f>
        <v>0</v>
      </c>
      <c r="I62" s="236">
        <f>IF(H62=0,0,H62/'Aktivi_Saistibas(002)'!$F$19*100)</f>
        <v>0</v>
      </c>
    </row>
    <row r="63" spans="1:9" ht="12.75">
      <c r="A63" s="1"/>
      <c r="B63" s="200">
        <v>22120</v>
      </c>
      <c r="C63" s="207" t="s">
        <v>155</v>
      </c>
      <c r="D63" s="219"/>
      <c r="E63" s="273"/>
      <c r="F63" s="273"/>
      <c r="G63" s="273"/>
      <c r="H63" s="273"/>
      <c r="I63" s="282"/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IF(H64=0,0,H64/'Aktivi_Saistibas(002)'!$F$19*100)</f>
        <v>0</v>
      </c>
    </row>
    <row r="65" spans="1:9" ht="12.75">
      <c r="A65" s="1"/>
      <c r="B65" s="211"/>
      <c r="C65" s="212" t="s">
        <v>154</v>
      </c>
      <c r="D65" s="217">
        <v>22120</v>
      </c>
      <c r="E65" s="289"/>
      <c r="F65" s="265">
        <f>SUM(F64:F64)</f>
        <v>0</v>
      </c>
      <c r="G65" s="265">
        <f>SUM(G64:G64)</f>
        <v>0</v>
      </c>
      <c r="H65" s="265">
        <f>SUM(H64:H64)</f>
        <v>0</v>
      </c>
      <c r="I65" s="236">
        <f>IF(H65=0,0,H65/'Aktivi_Saistibas(002)'!$F$19*100)</f>
        <v>0</v>
      </c>
    </row>
    <row r="66" spans="1:9" ht="12.75">
      <c r="A66" s="1"/>
      <c r="B66" s="200">
        <v>22130</v>
      </c>
      <c r="C66" s="207" t="s">
        <v>158</v>
      </c>
      <c r="D66" s="208"/>
      <c r="E66" s="273"/>
      <c r="F66" s="273"/>
      <c r="G66" s="273"/>
      <c r="H66" s="273"/>
      <c r="I66" s="282"/>
    </row>
    <row r="67" spans="1:9" ht="12.75">
      <c r="A67" s="1"/>
      <c r="B67" s="211"/>
      <c r="C67" s="216" t="s">
        <v>20</v>
      </c>
      <c r="D67" s="208"/>
      <c r="E67" s="283"/>
      <c r="F67" s="283"/>
      <c r="G67" s="283"/>
      <c r="H67" s="283"/>
      <c r="I67" s="236">
        <f>IF(H67=0,0,H67/'Aktivi_Saistibas(002)'!$F$19*100)</f>
        <v>0</v>
      </c>
    </row>
    <row r="68" spans="1:9" ht="12.75">
      <c r="A68" s="1"/>
      <c r="B68" s="211"/>
      <c r="C68" s="212" t="s">
        <v>154</v>
      </c>
      <c r="D68" s="217">
        <v>22130</v>
      </c>
      <c r="E68" s="289"/>
      <c r="F68" s="265">
        <f>SUM(F67:F67)</f>
        <v>0</v>
      </c>
      <c r="G68" s="265">
        <f>SUM(G67:G67)</f>
        <v>0</v>
      </c>
      <c r="H68" s="265">
        <f>SUM(H67:H67)</f>
        <v>0</v>
      </c>
      <c r="I68" s="236">
        <f>IF(H68=0,0,H68/'Aktivi_Saistibas(002)'!$F$19*100)</f>
        <v>0</v>
      </c>
    </row>
    <row r="69" spans="1:9" ht="12.75">
      <c r="A69" s="1"/>
      <c r="B69" s="166"/>
      <c r="C69" s="190" t="s">
        <v>191</v>
      </c>
      <c r="D69" s="76">
        <v>22100</v>
      </c>
      <c r="E69" s="290"/>
      <c r="F69" s="267">
        <f>F62+F65+F68</f>
        <v>0</v>
      </c>
      <c r="G69" s="267">
        <f>G62+G65+G68</f>
        <v>0</v>
      </c>
      <c r="H69" s="267">
        <f>H62+H65+H68</f>
        <v>0</v>
      </c>
      <c r="I69" s="239">
        <f>IF(H69=0,0,H69/'Aktivi_Saistibas(002)'!$F$19*100)</f>
        <v>0</v>
      </c>
    </row>
    <row r="70" spans="1:9" ht="25.5">
      <c r="A70" s="1"/>
      <c r="B70" s="230">
        <v>22200</v>
      </c>
      <c r="C70" s="231" t="s">
        <v>162</v>
      </c>
      <c r="D70" s="238"/>
      <c r="E70" s="284"/>
      <c r="F70" s="284"/>
      <c r="G70" s="284"/>
      <c r="H70" s="284"/>
      <c r="I70" s="285"/>
    </row>
    <row r="71" spans="1:9" ht="12.75">
      <c r="A71" s="1"/>
      <c r="B71" s="200">
        <v>22210</v>
      </c>
      <c r="C71" s="207" t="s">
        <v>163</v>
      </c>
      <c r="D71" s="208"/>
      <c r="E71" s="273"/>
      <c r="F71" s="273"/>
      <c r="G71" s="273"/>
      <c r="H71" s="273"/>
      <c r="I71" s="282"/>
    </row>
    <row r="72" spans="1:9" ht="12.75">
      <c r="A72" s="1"/>
      <c r="B72" s="211"/>
      <c r="C72" s="216" t="s">
        <v>20</v>
      </c>
      <c r="D72" s="208"/>
      <c r="E72" s="283"/>
      <c r="F72" s="283"/>
      <c r="G72" s="283"/>
      <c r="H72" s="283"/>
      <c r="I72" s="236">
        <f>IF(H72=0,0,H72/'Aktivi_Saistibas(002)'!$F$19*100)</f>
        <v>0</v>
      </c>
    </row>
    <row r="73" spans="1:9" ht="12.75">
      <c r="A73" s="1"/>
      <c r="B73" s="211"/>
      <c r="C73" s="212" t="s">
        <v>154</v>
      </c>
      <c r="D73" s="217">
        <v>22210</v>
      </c>
      <c r="E73" s="289"/>
      <c r="F73" s="265">
        <f>SUM(F72:F72)</f>
        <v>0</v>
      </c>
      <c r="G73" s="265">
        <f>SUM(G72:G72)</f>
        <v>0</v>
      </c>
      <c r="H73" s="265">
        <f>SUM(H72:H72)</f>
        <v>0</v>
      </c>
      <c r="I73" s="236">
        <f>IF(H73=0,0,H73/'Aktivi_Saistibas(002)'!$F$19*100)</f>
        <v>0</v>
      </c>
    </row>
    <row r="74" spans="1:9" ht="12.75">
      <c r="A74" s="1"/>
      <c r="B74" s="200">
        <v>22220</v>
      </c>
      <c r="C74" s="207" t="s">
        <v>164</v>
      </c>
      <c r="D74" s="208"/>
      <c r="E74" s="273"/>
      <c r="F74" s="273"/>
      <c r="G74" s="273"/>
      <c r="H74" s="273"/>
      <c r="I74" s="282"/>
    </row>
    <row r="75" spans="1:9" ht="12.75">
      <c r="A75" s="1"/>
      <c r="B75" s="211"/>
      <c r="C75" s="223" t="s">
        <v>20</v>
      </c>
      <c r="D75" s="208"/>
      <c r="E75" s="283"/>
      <c r="F75" s="283"/>
      <c r="G75" s="283"/>
      <c r="H75" s="283"/>
      <c r="I75" s="236">
        <f>IF(H75=0,0,H75/'Aktivi_Saistibas(002)'!$F$19*100)</f>
        <v>0</v>
      </c>
    </row>
    <row r="76" spans="1:9" ht="12.75">
      <c r="A76" s="1"/>
      <c r="B76" s="211"/>
      <c r="C76" s="212" t="s">
        <v>154</v>
      </c>
      <c r="D76" s="217">
        <v>22220</v>
      </c>
      <c r="E76" s="289"/>
      <c r="F76" s="265">
        <f>SUM(F75:F75)</f>
        <v>0</v>
      </c>
      <c r="G76" s="265">
        <f>SUM(G75:G75)</f>
        <v>0</v>
      </c>
      <c r="H76" s="265">
        <f>SUM(H75:H75)</f>
        <v>0</v>
      </c>
      <c r="I76" s="236">
        <f>IF(H76=0,0,H76/'Aktivi_Saistibas(002)'!$F$19*100)</f>
        <v>0</v>
      </c>
    </row>
    <row r="77" spans="1:9" ht="12.75">
      <c r="A77" s="1"/>
      <c r="B77" s="166"/>
      <c r="C77" s="190" t="s">
        <v>188</v>
      </c>
      <c r="D77" s="76">
        <v>22200</v>
      </c>
      <c r="E77" s="290"/>
      <c r="F77" s="267">
        <f>F73+F76</f>
        <v>0</v>
      </c>
      <c r="G77" s="267">
        <f>G73+G76</f>
        <v>0</v>
      </c>
      <c r="H77" s="267">
        <f>H73+H76</f>
        <v>0</v>
      </c>
      <c r="I77" s="239">
        <f>IF(H77=0,0,H77/'Aktivi_Saistibas(002)'!$F$19*100)</f>
        <v>0</v>
      </c>
    </row>
    <row r="78" spans="1:9" ht="12.75">
      <c r="A78" s="1"/>
      <c r="B78" s="200">
        <v>22300</v>
      </c>
      <c r="C78" s="201" t="s">
        <v>168</v>
      </c>
      <c r="D78" s="208"/>
      <c r="E78" s="273"/>
      <c r="F78" s="273"/>
      <c r="G78" s="273"/>
      <c r="H78" s="273"/>
      <c r="I78" s="282"/>
    </row>
    <row r="79" spans="1:9" ht="12.75">
      <c r="A79" s="1"/>
      <c r="B79" s="211"/>
      <c r="C79" s="216" t="s">
        <v>20</v>
      </c>
      <c r="D79" s="208"/>
      <c r="E79" s="283"/>
      <c r="F79" s="283"/>
      <c r="G79" s="283"/>
      <c r="H79" s="283"/>
      <c r="I79" s="236">
        <f>IF(H79=0,0,H79/'Aktivi_Saistibas(002)'!$F$19*100)</f>
        <v>0</v>
      </c>
    </row>
    <row r="80" spans="1:9" ht="12.75">
      <c r="A80" s="1"/>
      <c r="B80" s="166"/>
      <c r="C80" s="243" t="s">
        <v>154</v>
      </c>
      <c r="D80" s="76">
        <v>22300</v>
      </c>
      <c r="E80" s="290"/>
      <c r="F80" s="267">
        <f>SUM(F79:F79)</f>
        <v>0</v>
      </c>
      <c r="G80" s="267">
        <f>SUM(G79:G79)</f>
        <v>0</v>
      </c>
      <c r="H80" s="267">
        <f>SUM(H79:H79)</f>
        <v>0</v>
      </c>
      <c r="I80" s="239">
        <f>IF(H80=0,0,H80/'Aktivi_Saistibas(002)'!$F$19*100)</f>
        <v>0</v>
      </c>
    </row>
    <row r="81" spans="1:9" ht="12.75">
      <c r="A81" s="1"/>
      <c r="B81" s="230">
        <v>22400</v>
      </c>
      <c r="C81" s="231" t="s">
        <v>81</v>
      </c>
      <c r="D81" s="238"/>
      <c r="E81" s="273"/>
      <c r="F81" s="273"/>
      <c r="G81" s="273"/>
      <c r="H81" s="273"/>
      <c r="I81" s="282"/>
    </row>
    <row r="82" spans="1:9" ht="12.75">
      <c r="A82" s="1"/>
      <c r="B82" s="211"/>
      <c r="C82" s="216" t="s">
        <v>20</v>
      </c>
      <c r="D82" s="208"/>
      <c r="E82" s="266"/>
      <c r="F82" s="215"/>
      <c r="G82" s="215"/>
      <c r="H82" s="215"/>
      <c r="I82" s="236">
        <f>IF(H82=0,0,H82/'Aktivi_Saistibas(002)'!$F$19*100)</f>
        <v>0</v>
      </c>
    </row>
    <row r="83" spans="1:9" ht="12.75">
      <c r="A83" s="1"/>
      <c r="B83" s="166"/>
      <c r="C83" s="243" t="s">
        <v>154</v>
      </c>
      <c r="D83" s="76">
        <v>22400</v>
      </c>
      <c r="E83" s="290"/>
      <c r="F83" s="267">
        <f>SUM(F82:F82)</f>
        <v>0</v>
      </c>
      <c r="G83" s="267">
        <f>SUM(G82:G82)</f>
        <v>0</v>
      </c>
      <c r="H83" s="267">
        <f>SUM(H82:H82)</f>
        <v>0</v>
      </c>
      <c r="I83" s="239">
        <f>IF(H83=0,0,H83/'Aktivi_Saistibas(002)'!$F$19*100)</f>
        <v>0</v>
      </c>
    </row>
    <row r="84" spans="1:9" ht="38.25">
      <c r="A84" s="1"/>
      <c r="B84" s="183"/>
      <c r="C84" s="191" t="s">
        <v>192</v>
      </c>
      <c r="D84" s="78">
        <v>22000</v>
      </c>
      <c r="E84" s="292"/>
      <c r="F84" s="286">
        <f>F69+F77+F80+F83</f>
        <v>0</v>
      </c>
      <c r="G84" s="286">
        <f>G69+G77+G80+G83</f>
        <v>0</v>
      </c>
      <c r="H84" s="286">
        <f>H69+H77+H80+H83</f>
        <v>0</v>
      </c>
      <c r="I84" s="287">
        <f>IF(H84=0,0,H84/'Aktivi_Saistibas(002)'!$F$19*100)</f>
        <v>0</v>
      </c>
    </row>
    <row r="85" spans="1:9" ht="12.75">
      <c r="A85" s="1"/>
      <c r="B85" s="200">
        <v>23000</v>
      </c>
      <c r="C85" s="288" t="s">
        <v>193</v>
      </c>
      <c r="D85" s="238"/>
      <c r="E85" s="428"/>
      <c r="F85" s="226"/>
      <c r="G85" s="226"/>
      <c r="H85" s="226"/>
      <c r="I85" s="232"/>
    </row>
    <row r="86" spans="1:9" ht="25.5">
      <c r="A86" s="1"/>
      <c r="B86" s="200">
        <v>23100</v>
      </c>
      <c r="C86" s="201" t="s">
        <v>149</v>
      </c>
      <c r="D86" s="208"/>
      <c r="E86" s="427"/>
      <c r="F86" s="210"/>
      <c r="G86" s="210"/>
      <c r="H86" s="210"/>
      <c r="I86" s="224"/>
    </row>
    <row r="87" spans="1:9" ht="12.75">
      <c r="A87" s="1"/>
      <c r="B87" s="200">
        <v>23110</v>
      </c>
      <c r="C87" s="207" t="s">
        <v>150</v>
      </c>
      <c r="D87" s="208"/>
      <c r="E87" s="208"/>
      <c r="F87" s="210"/>
      <c r="G87" s="210"/>
      <c r="H87" s="210"/>
      <c r="I87" s="224"/>
    </row>
    <row r="88" spans="1:9" ht="12.75">
      <c r="A88" s="1"/>
      <c r="B88" s="211"/>
      <c r="C88" s="212" t="s">
        <v>186</v>
      </c>
      <c r="D88" s="213"/>
      <c r="E88" s="266"/>
      <c r="F88" s="215"/>
      <c r="G88" s="215"/>
      <c r="H88" s="215"/>
      <c r="I88" s="236">
        <f>IF(H88=0,0,H88/'Aktivi_Saistibas(002)'!$F$19*100)</f>
        <v>0</v>
      </c>
    </row>
    <row r="89" spans="1:9" ht="12.75">
      <c r="A89" s="1"/>
      <c r="B89" s="211"/>
      <c r="C89" s="216" t="s">
        <v>20</v>
      </c>
      <c r="D89" s="213"/>
      <c r="E89" s="266"/>
      <c r="F89" s="215"/>
      <c r="G89" s="215"/>
      <c r="H89" s="215"/>
      <c r="I89" s="236">
        <f>IF(H89=0,0,H89/'Aktivi_Saistibas(002)'!$F$19*100)</f>
        <v>0</v>
      </c>
    </row>
    <row r="90" spans="1:9" ht="12.75">
      <c r="A90" s="1"/>
      <c r="B90" s="211"/>
      <c r="C90" s="212" t="s">
        <v>154</v>
      </c>
      <c r="D90" s="217">
        <v>23110</v>
      </c>
      <c r="E90" s="289"/>
      <c r="F90" s="265">
        <f>SUM(F88:F89)</f>
        <v>0</v>
      </c>
      <c r="G90" s="265">
        <f>SUM(G88:G89)</f>
        <v>0</v>
      </c>
      <c r="H90" s="265">
        <f>SUM(H88:H89)</f>
        <v>0</v>
      </c>
      <c r="I90" s="236">
        <f>IF(H90=0,0,H90/'Aktivi_Saistibas(002)'!$F$19*100)</f>
        <v>0</v>
      </c>
    </row>
    <row r="91" spans="1:9" ht="12.75">
      <c r="A91" s="1"/>
      <c r="B91" s="200">
        <v>23120</v>
      </c>
      <c r="C91" s="207" t="s">
        <v>155</v>
      </c>
      <c r="D91" s="219"/>
      <c r="E91" s="427"/>
      <c r="F91" s="210"/>
      <c r="G91" s="210"/>
      <c r="H91" s="210"/>
      <c r="I91" s="224"/>
    </row>
    <row r="92" spans="1:9" ht="12.75">
      <c r="A92" s="1"/>
      <c r="B92" s="211"/>
      <c r="C92" s="216" t="s">
        <v>20</v>
      </c>
      <c r="D92" s="208"/>
      <c r="E92" s="266"/>
      <c r="F92" s="215"/>
      <c r="G92" s="215"/>
      <c r="H92" s="215"/>
      <c r="I92" s="236">
        <f>IF(H92=0,0,H92/'Aktivi_Saistibas(002)'!$F$19*100)</f>
        <v>0</v>
      </c>
    </row>
    <row r="93" spans="1:9" ht="12.75">
      <c r="A93" s="1"/>
      <c r="B93" s="211"/>
      <c r="C93" s="212" t="s">
        <v>154</v>
      </c>
      <c r="D93" s="217">
        <v>23120</v>
      </c>
      <c r="E93" s="289"/>
      <c r="F93" s="265">
        <f>SUM(F92:F92)</f>
        <v>0</v>
      </c>
      <c r="G93" s="265">
        <f>SUM(G92:G92)</f>
        <v>0</v>
      </c>
      <c r="H93" s="265">
        <f>SUM(H92:H92)</f>
        <v>0</v>
      </c>
      <c r="I93" s="236">
        <f>IF(H93=0,0,H93/'Aktivi_Saistibas(002)'!$F$19*100)</f>
        <v>0</v>
      </c>
    </row>
    <row r="94" spans="1:9" ht="12.75">
      <c r="A94" s="1"/>
      <c r="B94" s="200">
        <v>23130</v>
      </c>
      <c r="C94" s="207" t="s">
        <v>158</v>
      </c>
      <c r="D94" s="208"/>
      <c r="E94" s="427"/>
      <c r="F94" s="210"/>
      <c r="G94" s="210"/>
      <c r="H94" s="210"/>
      <c r="I94" s="224"/>
    </row>
    <row r="95" spans="1:9" ht="12.75">
      <c r="A95" s="1"/>
      <c r="B95" s="211"/>
      <c r="C95" s="216" t="s">
        <v>20</v>
      </c>
      <c r="D95" s="208"/>
      <c r="E95" s="266"/>
      <c r="F95" s="215"/>
      <c r="G95" s="215"/>
      <c r="H95" s="215"/>
      <c r="I95" s="236">
        <f>IF(H95=0,0,H95/'Aktivi_Saistibas(002)'!$F$19*100)</f>
        <v>0</v>
      </c>
    </row>
    <row r="96" spans="1:9" ht="12.75">
      <c r="A96" s="1"/>
      <c r="B96" s="211"/>
      <c r="C96" s="212" t="s">
        <v>154</v>
      </c>
      <c r="D96" s="217">
        <v>23130</v>
      </c>
      <c r="E96" s="289"/>
      <c r="F96" s="265">
        <f>SUM(F95:F95)</f>
        <v>0</v>
      </c>
      <c r="G96" s="265">
        <f>SUM(G95:G95)</f>
        <v>0</v>
      </c>
      <c r="H96" s="265">
        <f>SUM(H95:H95)</f>
        <v>0</v>
      </c>
      <c r="I96" s="236">
        <f>IF(H96=0,0,H96/'Aktivi_Saistibas(002)'!$F$19*100)</f>
        <v>0</v>
      </c>
    </row>
    <row r="97" spans="1:9" ht="12.75">
      <c r="A97" s="1"/>
      <c r="B97" s="166"/>
      <c r="C97" s="190" t="s">
        <v>194</v>
      </c>
      <c r="D97" s="76">
        <v>23100</v>
      </c>
      <c r="E97" s="290"/>
      <c r="F97" s="267">
        <f>F90+F93+F96</f>
        <v>0</v>
      </c>
      <c r="G97" s="267">
        <f>G90+G93+G96</f>
        <v>0</v>
      </c>
      <c r="H97" s="267">
        <f>H90+H93+H96</f>
        <v>0</v>
      </c>
      <c r="I97" s="239">
        <f>IF(H97=0,0,H97/'Aktivi_Saistibas(002)'!$F$19*100)</f>
        <v>0</v>
      </c>
    </row>
    <row r="98" spans="1:9" ht="25.5">
      <c r="A98" s="1"/>
      <c r="B98" s="230">
        <v>23200</v>
      </c>
      <c r="C98" s="231" t="s">
        <v>162</v>
      </c>
      <c r="D98" s="238"/>
      <c r="E98" s="428"/>
      <c r="F98" s="226"/>
      <c r="G98" s="226"/>
      <c r="H98" s="226"/>
      <c r="I98" s="232"/>
    </row>
    <row r="99" spans="1:9" ht="12.75">
      <c r="A99" s="1"/>
      <c r="B99" s="200">
        <v>23210</v>
      </c>
      <c r="C99" s="207" t="s">
        <v>163</v>
      </c>
      <c r="D99" s="208"/>
      <c r="E99" s="427"/>
      <c r="F99" s="210"/>
      <c r="G99" s="210"/>
      <c r="H99" s="210"/>
      <c r="I99" s="224"/>
    </row>
    <row r="100" spans="1:9" ht="12.75">
      <c r="A100" s="1"/>
      <c r="B100" s="211"/>
      <c r="C100" s="216" t="s">
        <v>20</v>
      </c>
      <c r="D100" s="208"/>
      <c r="E100" s="266"/>
      <c r="F100" s="215"/>
      <c r="G100" s="215"/>
      <c r="H100" s="215"/>
      <c r="I100" s="236">
        <f>IF(H100=0,0,H100/'Aktivi_Saistibas(002)'!$F$19*100)</f>
        <v>0</v>
      </c>
    </row>
    <row r="101" spans="1:9" ht="12.75">
      <c r="A101" s="1"/>
      <c r="B101" s="211"/>
      <c r="C101" s="212" t="s">
        <v>154</v>
      </c>
      <c r="D101" s="217">
        <v>23210</v>
      </c>
      <c r="E101" s="289"/>
      <c r="F101" s="265">
        <f>SUM(F100:F100)</f>
        <v>0</v>
      </c>
      <c r="G101" s="265">
        <f>SUM(G100:G100)</f>
        <v>0</v>
      </c>
      <c r="H101" s="265">
        <f>SUM(H100:H100)</f>
        <v>0</v>
      </c>
      <c r="I101" s="236">
        <f>IF(H101=0,0,H101/'Aktivi_Saistibas(002)'!$F$19*100)</f>
        <v>0</v>
      </c>
    </row>
    <row r="102" spans="1:9" ht="12.75">
      <c r="A102" s="1"/>
      <c r="B102" s="200">
        <v>23220</v>
      </c>
      <c r="C102" s="207" t="s">
        <v>164</v>
      </c>
      <c r="D102" s="208"/>
      <c r="E102" s="427"/>
      <c r="F102" s="210"/>
      <c r="G102" s="210"/>
      <c r="H102" s="210"/>
      <c r="I102" s="224"/>
    </row>
    <row r="103" spans="1:9" ht="12.75">
      <c r="A103" s="1"/>
      <c r="B103" s="211"/>
      <c r="C103" s="223" t="s">
        <v>20</v>
      </c>
      <c r="D103" s="208"/>
      <c r="E103" s="266"/>
      <c r="F103" s="215"/>
      <c r="G103" s="215"/>
      <c r="H103" s="215"/>
      <c r="I103" s="236">
        <f>IF(H103=0,0,H103/'Aktivi_Saistibas(002)'!$F$19*100)</f>
        <v>0</v>
      </c>
    </row>
    <row r="104" spans="1:9" ht="12.75">
      <c r="A104" s="1"/>
      <c r="B104" s="211"/>
      <c r="C104" s="212" t="s">
        <v>154</v>
      </c>
      <c r="D104" s="217">
        <v>23220</v>
      </c>
      <c r="E104" s="289"/>
      <c r="F104" s="265">
        <f>SUM(F103:F103)</f>
        <v>0</v>
      </c>
      <c r="G104" s="265">
        <f>SUM(G103:G103)</f>
        <v>0</v>
      </c>
      <c r="H104" s="265">
        <f>SUM(H103:H103)</f>
        <v>0</v>
      </c>
      <c r="I104" s="236">
        <f>IF(H104=0,0,H104/'Aktivi_Saistibas(002)'!$F$19*100)</f>
        <v>0</v>
      </c>
    </row>
    <row r="105" spans="1:9" ht="12.75">
      <c r="A105" s="1"/>
      <c r="B105" s="166"/>
      <c r="C105" s="190" t="s">
        <v>188</v>
      </c>
      <c r="D105" s="76">
        <v>23200</v>
      </c>
      <c r="E105" s="290"/>
      <c r="F105" s="267">
        <f>F101+F104</f>
        <v>0</v>
      </c>
      <c r="G105" s="267">
        <f>G101+G104</f>
        <v>0</v>
      </c>
      <c r="H105" s="267">
        <f>H101+H104</f>
        <v>0</v>
      </c>
      <c r="I105" s="239">
        <f>IF(H105=0,0,H105/'Aktivi_Saistibas(002)'!$F$19*100)</f>
        <v>0</v>
      </c>
    </row>
    <row r="106" spans="1:9" ht="12.75">
      <c r="A106" s="1"/>
      <c r="B106" s="200">
        <v>23300</v>
      </c>
      <c r="C106" s="201" t="s">
        <v>168</v>
      </c>
      <c r="D106" s="208"/>
      <c r="E106" s="428"/>
      <c r="F106" s="226"/>
      <c r="G106" s="226"/>
      <c r="H106" s="226"/>
      <c r="I106" s="232"/>
    </row>
    <row r="107" spans="1:9" ht="12.75">
      <c r="A107" s="1"/>
      <c r="B107" s="211"/>
      <c r="C107" s="216" t="s">
        <v>20</v>
      </c>
      <c r="D107" s="208"/>
      <c r="E107" s="266"/>
      <c r="F107" s="215"/>
      <c r="G107" s="215"/>
      <c r="H107" s="215"/>
      <c r="I107" s="236">
        <f>IF(H107=0,0,H107/'Aktivi_Saistibas(002)'!$F$19*100)</f>
        <v>0</v>
      </c>
    </row>
    <row r="108" spans="1:9" ht="12.75">
      <c r="A108" s="1"/>
      <c r="B108" s="166"/>
      <c r="C108" s="243" t="s">
        <v>154</v>
      </c>
      <c r="D108" s="76">
        <v>23300</v>
      </c>
      <c r="E108" s="290"/>
      <c r="F108" s="267">
        <f>SUM(F107:F107)</f>
        <v>0</v>
      </c>
      <c r="G108" s="267">
        <f>SUM(G107:G107)</f>
        <v>0</v>
      </c>
      <c r="H108" s="267">
        <f>SUM(H107:H107)</f>
        <v>0</v>
      </c>
      <c r="I108" s="239">
        <f>IF(H108=0,0,H108/'Aktivi_Saistibas(002)'!$F$19*100)</f>
        <v>0</v>
      </c>
    </row>
    <row r="109" spans="1:9" ht="12.75">
      <c r="A109" s="1"/>
      <c r="B109" s="230">
        <v>23400</v>
      </c>
      <c r="C109" s="231" t="s">
        <v>81</v>
      </c>
      <c r="D109" s="238"/>
      <c r="E109" s="428"/>
      <c r="F109" s="226"/>
      <c r="G109" s="226"/>
      <c r="H109" s="226"/>
      <c r="I109" s="232"/>
    </row>
    <row r="110" spans="1:9" ht="12.75">
      <c r="A110" s="1"/>
      <c r="B110" s="211"/>
      <c r="C110" s="216" t="s">
        <v>20</v>
      </c>
      <c r="D110" s="208"/>
      <c r="E110" s="264"/>
      <c r="F110" s="215"/>
      <c r="G110" s="215"/>
      <c r="H110" s="215"/>
      <c r="I110" s="236">
        <f>IF(H110=0,0,H110/'Aktivi_Saistibas(002)'!$F$19*100)</f>
        <v>0</v>
      </c>
    </row>
    <row r="111" spans="1:9" ht="12.75">
      <c r="A111" s="1"/>
      <c r="B111" s="166"/>
      <c r="C111" s="243" t="s">
        <v>154</v>
      </c>
      <c r="D111" s="76">
        <v>23400</v>
      </c>
      <c r="E111" s="290"/>
      <c r="F111" s="267">
        <f>SUM(F110:F110)</f>
        <v>0</v>
      </c>
      <c r="G111" s="267">
        <f>SUM(G110:G110)</f>
        <v>0</v>
      </c>
      <c r="H111" s="267">
        <f>SUM(H110:H110)</f>
        <v>0</v>
      </c>
      <c r="I111" s="239">
        <f>IF(H111=0,0,H111/'Aktivi_Saistibas(002)'!$F$19*100)</f>
        <v>0</v>
      </c>
    </row>
    <row r="112" spans="1:9" ht="25.5">
      <c r="A112" s="1"/>
      <c r="B112" s="183"/>
      <c r="C112" s="191" t="s">
        <v>195</v>
      </c>
      <c r="D112" s="74">
        <v>23000</v>
      </c>
      <c r="E112" s="292"/>
      <c r="F112" s="286">
        <f>F97+F105+F108+F111</f>
        <v>0</v>
      </c>
      <c r="G112" s="286">
        <f>G97+G105+G108+G111</f>
        <v>0</v>
      </c>
      <c r="H112" s="286">
        <f>H97+H105+H108+H111</f>
        <v>0</v>
      </c>
      <c r="I112" s="261">
        <f>IF(H112=0,0,H112/'Aktivi_Saistibas(002)'!$F$19*100)</f>
        <v>0</v>
      </c>
    </row>
    <row r="113" spans="1:9" ht="12.75">
      <c r="A113" s="1"/>
      <c r="B113" s="200">
        <v>24000</v>
      </c>
      <c r="C113" s="231" t="s">
        <v>178</v>
      </c>
      <c r="D113" s="238"/>
      <c r="E113" s="428"/>
      <c r="F113" s="226"/>
      <c r="G113" s="226"/>
      <c r="H113" s="226"/>
      <c r="I113" s="232"/>
    </row>
    <row r="114" spans="1:9" ht="12.75">
      <c r="A114" s="1"/>
      <c r="B114" s="211"/>
      <c r="C114" s="216" t="s">
        <v>20</v>
      </c>
      <c r="D114" s="208"/>
      <c r="E114" s="266"/>
      <c r="F114" s="215"/>
      <c r="G114" s="215"/>
      <c r="H114" s="215"/>
      <c r="I114" s="236">
        <f>IF(H114=0,0,H114/'Aktivi_Saistibas(002)'!$F$19*100)</f>
        <v>0</v>
      </c>
    </row>
    <row r="115" spans="1:9" ht="12.75">
      <c r="A115" s="1"/>
      <c r="B115" s="166"/>
      <c r="C115" s="243" t="s">
        <v>154</v>
      </c>
      <c r="D115" s="80">
        <v>24000</v>
      </c>
      <c r="E115" s="293"/>
      <c r="F115" s="278">
        <f>SUM(F114:F114)</f>
        <v>0</v>
      </c>
      <c r="G115" s="278">
        <f>SUM(G114:G114)</f>
        <v>0</v>
      </c>
      <c r="H115" s="278">
        <f>SUM(H114:H114)</f>
        <v>0</v>
      </c>
      <c r="I115" s="239">
        <f>IF(H115=0,0,H115/'Aktivi_Saistibas(002)'!$F$19*100)</f>
        <v>0</v>
      </c>
    </row>
    <row r="116" spans="1:9" ht="25.5">
      <c r="A116" s="1"/>
      <c r="B116" s="183"/>
      <c r="C116" s="191" t="s">
        <v>196</v>
      </c>
      <c r="D116" s="78">
        <v>20000</v>
      </c>
      <c r="E116" s="292"/>
      <c r="F116" s="286"/>
      <c r="G116" s="286">
        <f>G56+G84+G112+G115</f>
        <v>184237.25999999998</v>
      </c>
      <c r="H116" s="286">
        <f>H56+H84+H112+H115</f>
        <v>180881.09999999998</v>
      </c>
      <c r="I116" s="261">
        <f>IF(H116=0,0,H116/'Aktivi_Saistibas(002)'!$F$19*100)</f>
        <v>26.134780044424875</v>
      </c>
    </row>
    <row r="117" spans="1:9" ht="25.5" customHeight="1" thickBot="1">
      <c r="A117" s="1"/>
      <c r="B117" s="294">
        <v>30000</v>
      </c>
      <c r="C117" s="256" t="s">
        <v>197</v>
      </c>
      <c r="D117" s="79">
        <v>30000</v>
      </c>
      <c r="E117" s="429"/>
      <c r="F117" s="262"/>
      <c r="G117" s="262">
        <f>G116+'Portfelis(002-1)'!F124</f>
        <v>658320.66</v>
      </c>
      <c r="H117" s="262">
        <f>H116+'Portfelis(002-1)'!G124</f>
        <v>656698.4245</v>
      </c>
      <c r="I117" s="263">
        <f>IF(H117=0,0,H117/'Aktivi_Saistibas(002)'!$F$19*100)</f>
        <v>94.88370470893784</v>
      </c>
    </row>
    <row r="118" spans="1:9" s="340" customFormat="1" ht="12.75">
      <c r="A118" s="40"/>
      <c r="B118" s="129"/>
      <c r="C118" s="129"/>
      <c r="D118" s="129"/>
      <c r="E118" s="129"/>
      <c r="F118" s="129"/>
      <c r="G118" s="462"/>
      <c r="H118" s="134"/>
      <c r="I118" s="40"/>
    </row>
    <row r="119" spans="1:9" s="340" customFormat="1" ht="12.75">
      <c r="A119" s="40"/>
      <c r="B119" s="129"/>
      <c r="C119" s="129"/>
      <c r="D119" s="129"/>
      <c r="E119" s="129"/>
      <c r="F119" s="129"/>
      <c r="G119" s="462"/>
      <c r="H119" s="134"/>
      <c r="I119" s="40"/>
    </row>
    <row r="120" spans="1:9" s="340" customFormat="1" ht="12.75">
      <c r="A120" s="40"/>
      <c r="B120" s="129"/>
      <c r="C120" s="129"/>
      <c r="D120" s="129"/>
      <c r="E120" s="129"/>
      <c r="F120" s="129"/>
      <c r="G120" s="462"/>
      <c r="H120" s="134"/>
      <c r="I120" s="40"/>
    </row>
    <row r="121" spans="1:9" ht="15.75">
      <c r="A121" s="37" t="str">
        <f>Parametri!$A$18</f>
        <v>Līdzekļu pārvaldītāja valdes priekšsēdētājs </v>
      </c>
      <c r="B121" s="38"/>
      <c r="C121" s="38"/>
      <c r="D121" s="128"/>
      <c r="E121" s="128"/>
      <c r="F121" s="128" t="str">
        <f>CONCATENATE(Nosaukumi!B6," ",Nosaukumi!C6,"/")</f>
        <v>Sergejs Medvedevs /</v>
      </c>
      <c r="G121" s="39"/>
      <c r="H121" s="39"/>
      <c r="I121" s="40"/>
    </row>
    <row r="122" spans="1:9" ht="12.75">
      <c r="A122" s="41"/>
      <c r="B122" s="129"/>
      <c r="C122" s="42"/>
      <c r="D122" s="42"/>
      <c r="E122" s="42"/>
      <c r="F122" s="42"/>
      <c r="G122" s="127" t="str">
        <f>CONCATENATE("(",Parametri!$A$20,")")</f>
        <v>(paraksts)</v>
      </c>
      <c r="H122" s="134"/>
      <c r="I122" s="40"/>
    </row>
    <row r="123" spans="1:9" ht="15.75">
      <c r="A123" s="37" t="str">
        <f>Parametri!$A$19</f>
        <v>Ieguldījumu plāna pārvaldnieks  </v>
      </c>
      <c r="B123" s="40"/>
      <c r="C123" s="41"/>
      <c r="D123" s="128"/>
      <c r="E123" s="128"/>
      <c r="F123" s="128" t="str">
        <f>CONCATENATE(Nosaukumi!B14,"/")</f>
        <v>Sergejs Medvedevs, Roberts Idelsons, Aija Kļaševa/</v>
      </c>
      <c r="G123" s="43"/>
      <c r="H123" s="297"/>
      <c r="I123" s="40"/>
    </row>
    <row r="124" spans="1:9" ht="12.75">
      <c r="A124" s="41"/>
      <c r="B124" s="131"/>
      <c r="C124" s="44"/>
      <c r="D124" s="44"/>
      <c r="E124" s="44"/>
      <c r="F124" s="44"/>
      <c r="G124" s="127" t="str">
        <f>G122</f>
        <v>(paraksts)</v>
      </c>
      <c r="H124" s="135"/>
      <c r="I124" s="40"/>
    </row>
    <row r="125" spans="1:9" s="461" customFormat="1" ht="15">
      <c r="A125" s="96" t="str">
        <f>Nosaukumi!A7</f>
        <v>Izpildītājs</v>
      </c>
      <c r="B125" s="96"/>
      <c r="C125" s="458"/>
      <c r="D125" s="458" t="str">
        <f>CONCATENATE(Nosaukumi!B19,"; ",Nosaukumi!C19)</f>
        <v>Svetlana Korhova; 7010172</v>
      </c>
      <c r="E125" s="459"/>
      <c r="F125" s="460"/>
      <c r="G125" s="460"/>
      <c r="H125" s="460"/>
      <c r="I125" s="460"/>
    </row>
    <row r="126" spans="1:9" ht="12.75">
      <c r="A126" s="1"/>
      <c r="B126" s="1"/>
      <c r="C126" s="1"/>
      <c r="D126" s="1"/>
      <c r="E126" s="1"/>
      <c r="F126" s="8"/>
      <c r="G126" s="8"/>
      <c r="H126" s="8"/>
      <c r="I126" s="8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</sheetData>
  <mergeCells count="2">
    <mergeCell ref="B2:C2"/>
    <mergeCell ref="B3:C3"/>
  </mergeCells>
  <printOptions horizontalCentered="1"/>
  <pageMargins left="0.5905511811023623" right="0.3937007874015748" top="0.5905511811023623" bottom="0.5905511811023623" header="0.15748031496062992" footer="0.4724409448818898"/>
  <pageSetup fitToHeight="0" horizontalDpi="300" verticalDpi="300" orientation="portrait" paperSize="9" scale="75" r:id="rId1"/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Nosaukumi!B27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8" t="s">
        <v>11</v>
      </c>
      <c r="C10" s="487"/>
      <c r="D10" s="4" t="s">
        <v>12</v>
      </c>
      <c r="E10" s="4" t="s">
        <v>65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86" t="s">
        <v>13</v>
      </c>
      <c r="C11" s="487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8" t="s">
        <v>11</v>
      </c>
      <c r="C22" s="487"/>
      <c r="D22" s="4" t="s">
        <v>12</v>
      </c>
      <c r="E22" s="4" t="s">
        <v>65</v>
      </c>
      <c r="F22" s="5" t="str">
        <f>F10</f>
        <v>Atlikumi 2004. gada 30.06.</v>
      </c>
      <c r="G22" s="26"/>
    </row>
    <row r="23" spans="2:7" ht="13.5" customHeight="1" thickBot="1">
      <c r="B23" s="486" t="s">
        <v>13</v>
      </c>
      <c r="C23" s="487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CONCATENATE(Nosaukumi!B28,"/")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CONCATENATE(Nosaukumi!B30,"; ",Nosaukumi!C30)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Nosaukumi!B27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9" t="s">
        <v>11</v>
      </c>
      <c r="C10" s="493"/>
      <c r="D10" s="65" t="s">
        <v>12</v>
      </c>
      <c r="E10" s="65" t="s">
        <v>89</v>
      </c>
      <c r="F10" s="66" t="str">
        <f>CONCATENATE("Atlikumi ",Parametri!A15)</f>
        <v>Atlikumi 2004. gada 30.06.</v>
      </c>
    </row>
    <row r="11" spans="2:6" ht="16.5" customHeight="1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CONCATENATE(Nosaukumi!B28,"/")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CONCATENATE(Nosaukumi!B31,"; ",Nosaukumi!C31)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Nosaukumi!B27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9" t="s">
        <v>11</v>
      </c>
      <c r="C10" s="493"/>
      <c r="D10" s="65" t="s">
        <v>12</v>
      </c>
      <c r="E10" s="65" t="s">
        <v>65</v>
      </c>
      <c r="F10" s="66" t="str">
        <f>CONCATENATE("Atlikumi ",Parametri!A15)</f>
        <v>Atlikumi 2004. gada 30.06.</v>
      </c>
    </row>
    <row r="11" spans="2:6" ht="13.5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'Aktivi_Saistibas(003)'!E31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'Ien.,Izd.(003)'!F35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0">
        <f>E12+E16</f>
        <v>0</v>
      </c>
      <c r="F17" s="43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2"/>
      <c r="F18" s="433"/>
    </row>
    <row r="19" spans="2:6" ht="12.75">
      <c r="B19" s="68" t="s">
        <v>135</v>
      </c>
      <c r="C19" s="163" t="s">
        <v>136</v>
      </c>
      <c r="D19" s="69" t="s">
        <v>135</v>
      </c>
      <c r="E19" s="432"/>
      <c r="F19" s="433"/>
    </row>
    <row r="20" spans="2:6" ht="25.5" customHeight="1">
      <c r="B20" s="176" t="s">
        <v>137</v>
      </c>
      <c r="C20" s="163" t="s">
        <v>138</v>
      </c>
      <c r="D20" s="150" t="s">
        <v>137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CONCATENATE(Nosaukumi!B28,"/")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CONCATENATE(Nosaukumi!B32,"; ",Nosaukumi!C32)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Nosaukumi!B27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9" t="s">
        <v>11</v>
      </c>
      <c r="C11" s="493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91" t="s">
        <v>13</v>
      </c>
      <c r="C12" s="494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IF(G16=0,0,G16/'Aktivi_Saistibas(003)'!$F$19*100)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IF(G17=0,0,G17/'Aktivi_Saistibas(003)'!$F$19*100)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IF(G18=0,0,G18/'Aktivi_Saistibas(003)'!$F$19*100)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IF(G19=0,0,G19/'Aktivi_Saistibas(003)'!$F$19*100)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IF(G20=0,0,G20/'Aktivi_Saistibas(003)'!$F$19*100)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IF(G22=0,0,G22/'Aktivi_Saistibas(003)'!$F$19*100)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IF(G23=0,0,G23/'Aktivi_Saistibas(003)'!$F$19*100)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IF(G24=0,0,G24/'Aktivi_Saistibas(003)'!$F$19*100)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IF(G25=0,0,G25/'Aktivi_Saistibas(003)'!$F$19*100)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IF(G27=0,0,G27/'Aktivi_Saistibas(003)'!$F$19*100)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IF(G28=0,0,G28/'Aktivi_Saistibas(003)'!$F$19*100)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IF(G29=0,0,G29/'Aktivi_Saistibas(003)'!$F$19*100)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IF(G30=0,0,G30/'Aktivi_Saistibas(003)'!$F$19*100)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IF(G31=0,0,G31/'Aktivi_Saistibas(003)'!$F$19*100)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IF(G34=0,0,G34/'Aktivi_Saistibas(003)'!$F$19*100)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IF(G35=0,0,G35/'Aktivi_Saistibas(003)'!$F$19*100)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IF(G36=0,0,G36/'Aktivi_Saistibas(003)'!$F$19*100)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IF(G37=0,0,G37/'Aktivi_Saistibas(003)'!$F$19*100)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IF(G39=0,0,G39/'Aktivi_Saistibas(003)'!$F$19*100)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IF(G40=0,0,G40/'Aktivi_Saistibas(003)'!$F$19*100)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IF(G41=0,0,G41/'Aktivi_Saistibas(003)'!$F$19*100)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IF(G42=0,0,G42/'Aktivi_Saistibas(003)'!$F$19*100)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IF(G43=0,0,G43/'Aktivi_Saistibas(003)'!$F$19*100)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91" t="s">
        <v>13</v>
      </c>
      <c r="C45" s="494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IF(G47=0,0,G47/'Aktivi_Saistibas(003)'!$F$19*100)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IF(G48=0,0,G48/'Aktivi_Saistibas(003)'!$F$19*100)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IF(G49=0,0,G49/'Aktivi_Saistibas(003)'!$F$19*100)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IF(G50=0,0,G50/'Aktivi_Saistibas(003)'!$F$19*100)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IF(G52=0,0,G52/'Aktivi_Saistibas(003)'!$F$19*100)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IF(G53=0,0,G53/'Aktivi_Saistibas(003)'!$F$19*100)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IF(G54=0,0,G54/'Aktivi_Saistibas(003)'!$F$19*100)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IF(G55=0,0,G55/'Aktivi_Saistibas(003)'!$F$19*100)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IF(G56=0,0,G56/'Aktivi_Saistibas(003)'!$F$19*100)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IF(G60=0,0,G60/'Aktivi_Saistibas(003)'!$F$19*100)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IF(G61=0,0,G61/'Aktivi_Saistibas(003)'!$F$19*100)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IF(G62=0,0,G62/'Aktivi_Saistibas(003)'!$F$19*100)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IF(G63=0,0,G63/'Aktivi_Saistibas(003)'!$F$19*100)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IF(G65=0,0,G65/'Aktivi_Saistibas(003)'!$F$19*100)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IF(G66=0,0,G66/'Aktivi_Saistibas(003)'!$F$19*100)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IF(G67=0,0,G67/'Aktivi_Saistibas(003)'!$F$19*100)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IF(G68=0,0,G68/'Aktivi_Saistibas(003)'!$F$19*100)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IF(G69=0,0,G69/'Aktivi_Saistibas(003)'!$F$19*100)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IF(G72=0,0,G72/'Aktivi_Saistibas(003)'!$F$19*100)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IF(G73=0,0,G73/'Aktivi_Saistibas(003)'!$F$19*100)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IF(G74=0,0,G74/'Aktivi_Saistibas(003)'!$F$19*100)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IF(G75=0,0,G75/'Aktivi_Saistibas(003)'!$F$19*100)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IF(G77=0,0,G77/'Aktivi_Saistibas(003)'!$F$19*100)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IF(G78=0,0,G78/'Aktivi_Saistibas(003)'!$F$19*100)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IF(G79=0,0,G79/'Aktivi_Saistibas(003)'!$F$19*100)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IF(G80=0,0,G80/'Aktivi_Saistibas(003)'!$F$19*100)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IF(G81=0,0,G81/'Aktivi_Saistibas(003)'!$F$19*100)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IF(G83=0,0,G83/'Aktivi_Saistibas(003)'!$F$19*100)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IF(G84=0,0,G84/'Aktivi_Saistibas(003)'!$F$19*100)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IF(G85=0,0,G85/'Aktivi_Saistibas(003)'!$F$19*100)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IF(G86=0,0,G86/'Aktivi_Saistibas(003)'!$F$19*100)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IF(G88=0,0,G88/'Aktivi_Saistibas(003)'!$F$19*100)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IF(G89=0,0,G89/'Aktivi_Saistibas(003)'!$F$19*100)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IF(G90=0,0,G90/'Aktivi_Saistibas(003)'!$F$19*100)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IF(G91=0,0,G91/'Aktivi_Saistibas(003)'!$F$19*100)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91" t="s">
        <v>13</v>
      </c>
      <c r="C93" s="494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IF(G94=0,0,G94/'Aktivi_Saistibas(003)'!$F$19*100)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IF(G96=0,0,G96/'Aktivi_Saistibas(003)'!$F$19*100)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IF(G97=0,0,G97/'Aktivi_Saistibas(003)'!$F$19*100)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IF(G98=0,0,G98/'Aktivi_Saistibas(003)'!$F$19*100)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IF(G99=0,0,G99/'Aktivi_Saistibas(003)'!$F$19*100)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IF(G100=0,0,G100/'Aktivi_Saistibas(003)'!$F$19*100)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9" t="s">
        <v>11</v>
      </c>
      <c r="C2" s="490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91" t="s">
        <v>13</v>
      </c>
      <c r="C3" s="492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IF(H7=0,0,H7/'Aktivi_Saistibas(003)'!$F$19*100)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IF(H8=0,0,H8/'Aktivi_Saistibas(003)'!$F$19*100)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IF(H9=0,0,H9/'Aktivi_Saistibas(003)'!$F$19*100)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IF(H10=0,0,H10/'Aktivi_Saistibas(003)'!$F$19*100)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IF(H11=0,0,H11/'Aktivi_Saistibas(003)'!$F$19*100)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IF(H13=0,0,H13/'Aktivi_Saistibas(003)'!$F$19*100)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IF(H14=0,0,H14/'Aktivi_Saistibas(003)'!$F$19*100)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IF(H15=0,0,H15/'Aktivi_Saistibas(003)'!$F$19*100)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IF(H16=0,0,H16/'Aktivi_Saistibas(003)'!$F$19*100)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IF(H18=0,0,H18/'Aktivi_Saistibas(003)'!$F$19*100)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IF(H19=0,0,H19/'Aktivi_Saistibas(003)'!$F$19*100)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IF(H20=0,0,H20/'Aktivi_Saistibas(003)'!$F$19*100)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IF(H21=0,0,H21/'Aktivi_Saistibas(003)'!$F$19*100)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IF(H22=0,0,H22/'Aktivi_Saistibas(003)'!$F$19*100)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IF(H25=0,0,H25/'Aktivi_Saistibas(003)'!$F$19*100)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IF(H26=0,0,H26/'Aktivi_Saistibas(003)'!$F$19*100)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IF(H27=0,0,H27/'Aktivi_Saistibas(003)'!$F$19*100)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IF(H28=0,0,H28/'Aktivi_Saistibas(003)'!$F$19*100)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IF(H30=0,0,H30/'Aktivi_Saistibas(003)'!$F$19*100)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IF(H31=0,0,H31/'Aktivi_Saistibas(003)'!$F$19*100)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IF(H32=0,0,H32/'Aktivi_Saistibas(003)'!$F$19*100)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IF(H33=0,0,H33/'Aktivi_Saistibas(003)'!$F$19*100)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IF(H34=0,0,H34/'Aktivi_Saistibas(003)'!$F$19*100)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IF(H36=0,0,H36/'Aktivi_Saistibas(003)'!$F$19*100)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IF(H37=0,0,H37/'Aktivi_Saistibas(003)'!$F$19*100)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IF(H38=0,0,H38/'Aktivi_Saistibas(003)'!$F$19*100)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IF(H39=0,0,H39/'Aktivi_Saistibas(003)'!$F$19*100)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IF(H41=0,0,H41/'Aktivi_Saistibas(003)'!$F$19*100)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IF(H42=0,0,H42/'Aktivi_Saistibas(003)'!$F$19*100)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IF(H43=0,0,H43/'Aktivi_Saistibas(003)'!$F$19*100)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IF(H44=0,0,H44/'Aktivi_Saistibas(003)'!$F$19*100)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IF(H45=0,0,H45/'Aktivi_Saistibas(003)'!$F$19*100)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91" t="s">
        <v>13</v>
      </c>
      <c r="C47" s="492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IF(H51=0,0,H51/'Aktivi_Saistibas(003)'!$F$19*100)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IF(H52=0,0,H52/'Aktivi_Saistibas(003)'!$F$19*100)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IF(H53=0,0,H53/'Aktivi_Saistibas(003)'!$F$19*100)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IF(H54=0,0,H54/'Aktivi_Saistibas(003)'!$F$19*100)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IF(H55=0,0,H55/'Aktivi_Saistibas(003)'!$F$19*100)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IF(H57=0,0,H57/'Aktivi_Saistibas(003)'!$F$19*100)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IF(H58=0,0,H58/'Aktivi_Saistibas(003)'!$F$19*100)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IF(H59=0,0,H59/'Aktivi_Saistibas(003)'!$F$19*100)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IF(H60=0,0,H60/'Aktivi_Saistibas(003)'!$F$19*100)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IF(H62=0,0,H62/'Aktivi_Saistibas(003)'!$F$19*100)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IF(H63=0,0,H63/'Aktivi_Saistibas(003)'!$F$19*100)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IF(H64=0,0,H64/'Aktivi_Saistibas(003)'!$F$19*100)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IF(H65=0,0,H65/'Aktivi_Saistibas(003)'!$F$19*100)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IF(H66=0,0,H66/'Aktivi_Saistibas(003)'!$F$19*100)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IF(H69=0,0,H69/'Aktivi_Saistibas(003)'!$F$19*100)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IF(H70=0,0,H70/'Aktivi_Saistibas(003)'!$F$19*100)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IF(H71=0,0,H71/'Aktivi_Saistibas(003)'!$F$19*100)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IF(H72=0,0,H72/'Aktivi_Saistibas(003)'!$F$19*100)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IF(H74=0,0,H74/'Aktivi_Saistibas(003)'!$F$19*100)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IF(H75=0,0,H75/'Aktivi_Saistibas(003)'!$F$19*100)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IF(H76=0,0,H76/'Aktivi_Saistibas(003)'!$F$19*100)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IF(H77=0,0,H77/'Aktivi_Saistibas(003)'!$F$19*100)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IF(H78=0,0,H78/'Aktivi_Saistibas(003)'!$F$19*100)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IF(H80=0,0,H80/'Aktivi_Saistibas(003)'!$F$19*100)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IF(H81=0,0,H81/'Aktivi_Saistibas(003)'!$F$19*100)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IF(H82=0,0,H82/'Aktivi_Saistibas(003)'!$F$19*100)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IF(H83=0,0,H83/'Aktivi_Saistibas(003)'!$F$19*100)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IF(H85=0,0,H85/'Aktivi_Saistibas(003)'!$F$19*100)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IF(H86=0,0,H86/'Aktivi_Saistibas(003)'!$F$19*100)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IF(H87=0,0,H87/'Aktivi_Saistibas(003)'!$F$19*100)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IF(H88=0,0,H88/'Aktivi_Saistibas(003)'!$F$19*100)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IF(H89=0,0,H89/'Aktivi_Saistibas(003)'!$F$19*100)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91" t="s">
        <v>13</v>
      </c>
      <c r="C93" s="492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IF(H95=0,0,H95/'Aktivi_Saistibas(003)'!$F$19*100)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IF(H96=0,0,H96/'Aktivi_Saistibas(003)'!$F$19*100)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IF(H97=0,0,H97/'Aktivi_Saistibas(003)'!$F$19*100)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IF(H98=0,0,H98/'Aktivi_Saistibas(003)'!$F$19*100)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IF(H99=0,0,H99/'Aktivi_Saistibas(003)'!$F$19*100)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IF(H101=0,0,H101/'Aktivi_Saistibas(003)'!$F$19*100)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IF(H102=0,0,H102/'Aktivi_Saistibas(003)'!$F$19*100)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IF(H103=0,0,H103/'Aktivi_Saistibas(003)'!$F$19*100)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IF(H104=0,0,H104/'Aktivi_Saistibas(003)'!$F$19*100)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IF(H106=0,0,H106/'Aktivi_Saistibas(003)'!$F$19*100)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IF(H107=0,0,H107/'Aktivi_Saistibas(003)'!$F$19*100)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IF(H108=0,0,H108/'Aktivi_Saistibas(003)'!$F$19*100)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IF(H109=0,0,H109/'Aktivi_Saistibas(003)'!$F$19*100)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IF(H110=0,0,H110/'Aktivi_Saistibas(003)'!$F$19*100)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IF(H113=0,0,H113/'Aktivi_Saistibas(003)'!$F$19*100)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IF(H114=0,0,H114/'Aktivi_Saistibas(003)'!$F$19*100)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IF(H115=0,0,H115/'Aktivi_Saistibas(003)'!$F$19*100)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IF(H116=0,0,H116/'Aktivi_Saistibas(003)'!$F$19*100)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IF(H118=0,0,H118/'Aktivi_Saistibas(003)'!$F$19*100)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IF(H119=0,0,H119/'Aktivi_Saistibas(003)'!$F$19*100)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IF(H120=0,0,H120/'Aktivi_Saistibas(003)'!$F$19*100)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IF(H121=0,0,H121/'Aktivi_Saistibas(003)'!$F$19*100)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IF(H122=0,0,H122/'Aktivi_Saistibas(003)'!$F$19*100)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IF(H124=0,0,H124/'Aktivi_Saistibas(003)'!$F$19*100)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IF(H125=0,0,H125/'Aktivi_Saistibas(003)'!$F$19*100)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IF(H126=0,0,H126/'Aktivi_Saistibas(003)'!$F$19*100)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IF(H127=0,0,H127/'Aktivi_Saistibas(003)'!$F$19*100)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IF(H129=0,0,H129/'Aktivi_Saistibas(003)'!$F$19*100)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IF(H130=0,0,H130/'Aktivi_Saistibas(003)'!$F$19*100)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IF(H131=0,0,H131/'Aktivi_Saistibas(003)'!$F$19*100)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IF(H132=0,0,H132/'Aktivi_Saistibas(003)'!$F$19*100)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IF(H133=0,0,H133/'Aktivi_Saistibas(003)'!$F$19*100)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IF(H135=0,0,H135/'Aktivi_Saistibas(003)'!$F$19*100)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IF(H136=0,0,H136/'Aktivi_Saistibas(003)'!$F$19*100)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IF(H137=0,0,H137/'Aktivi_Saistibas(003)'!$F$19*100)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IF(H138=0,0,H138/'Aktivi_Saistibas(003)'!$F$19*100)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IF(H139=0,0,H139/'Aktivi_Saistibas(003)'!$F$19*100)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29"/>
      <c r="F140" s="262">
        <f>'Portfelis(001-1)'!E132+'Portfelis(001-2)'!F148</f>
        <v>100694.789267</v>
      </c>
      <c r="G140" s="262">
        <f>'Portfelis(001-1)'!F132+'Portfelis(001-2)'!G148</f>
        <v>2716158.3899999997</v>
      </c>
      <c r="H140" s="262">
        <f>'Portfelis(001-1)'!G132+'Portfelis(001-2)'!H148</f>
        <v>2727858.3849450005</v>
      </c>
      <c r="I140" s="263" t="e">
        <f>IF(H140=0,0,H140/'Aktivi_Saistibas(003)'!$F$19*100)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Nosaukumi!B34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8" t="s">
        <v>11</v>
      </c>
      <c r="C10" s="487"/>
      <c r="D10" s="4" t="s">
        <v>12</v>
      </c>
      <c r="E10" s="4" t="s">
        <v>65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86" t="s">
        <v>13</v>
      </c>
      <c r="C11" s="487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8" t="s">
        <v>11</v>
      </c>
      <c r="C22" s="487"/>
      <c r="D22" s="4" t="s">
        <v>12</v>
      </c>
      <c r="E22" s="4" t="s">
        <v>65</v>
      </c>
      <c r="F22" s="5" t="str">
        <f>F10</f>
        <v>Atlikumi 2004. gada 30.06.</v>
      </c>
      <c r="G22" s="26"/>
    </row>
    <row r="23" spans="2:7" ht="13.5" customHeight="1" thickBot="1">
      <c r="B23" s="486" t="s">
        <v>13</v>
      </c>
      <c r="C23" s="487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CONCATENATE(Nosaukumi!B35,"/")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CONCATENATE(Nosaukumi!B37,"; ",Nosaukumi!C37)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Nosaukumi!B34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9" t="s">
        <v>11</v>
      </c>
      <c r="C10" s="493"/>
      <c r="D10" s="65" t="s">
        <v>12</v>
      </c>
      <c r="E10" s="65" t="s">
        <v>89</v>
      </c>
      <c r="F10" s="66" t="str">
        <f>CONCATENATE("Atlikumi ",Parametri!A15)</f>
        <v>Atlikumi 2004. gada 30.06.</v>
      </c>
    </row>
    <row r="11" spans="2:6" ht="16.5" customHeight="1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CONCATENATE(Nosaukumi!B35,"/")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CONCATENATE(Nosaukumi!B38,"; ",Nosaukumi!C38)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A3" sqref="A3"/>
    </sheetView>
  </sheetViews>
  <sheetFormatPr defaultColWidth="9.140625" defaultRowHeight="12.75"/>
  <cols>
    <col min="1" max="1" width="43.421875" style="12" customWidth="1"/>
    <col min="2" max="2" width="59.57421875" style="12" customWidth="1"/>
    <col min="3" max="3" width="23.8515625" style="391" customWidth="1"/>
    <col min="4" max="16384" width="9.140625" style="12" customWidth="1"/>
  </cols>
  <sheetData>
    <row r="1" spans="1:2" ht="15.75" customHeight="1" thickBot="1">
      <c r="A1" s="390" t="s">
        <v>1</v>
      </c>
      <c r="B1" s="390" t="s">
        <v>2</v>
      </c>
    </row>
    <row r="2" spans="1:2" ht="15.75" customHeight="1" thickTop="1">
      <c r="A2" s="392" t="str">
        <f>Parametri!A13</f>
        <v>Līdzekļu pārvaldītāja nosaukums</v>
      </c>
      <c r="B2" s="393"/>
    </row>
    <row r="3" spans="1:2" ht="15.75" customHeight="1">
      <c r="A3" s="392" t="str">
        <f>Parametri!A16</f>
        <v>Adrese</v>
      </c>
      <c r="B3" s="394"/>
    </row>
    <row r="4" spans="1:2" ht="15.75" customHeight="1">
      <c r="A4" s="392" t="str">
        <f>Parametri!A17</f>
        <v>Reģistrācijas numurs </v>
      </c>
      <c r="B4" s="420">
        <f>Parametri!A27</f>
        <v>40003577500</v>
      </c>
    </row>
    <row r="5" spans="1:3" ht="15.75" customHeight="1" thickBot="1">
      <c r="A5" s="390" t="s">
        <v>3</v>
      </c>
      <c r="B5" s="390" t="str">
        <f>Parametri!A22</f>
        <v>vārds</v>
      </c>
      <c r="C5" s="390" t="str">
        <f>Parametri!A23</f>
        <v>uzvārds</v>
      </c>
    </row>
    <row r="6" spans="1:3" ht="15.75" customHeight="1" thickTop="1">
      <c r="A6" s="392" t="str">
        <f>Parametri!A18</f>
        <v>Līdzekļu pārvaldītāja valdes priekšsēdētājs </v>
      </c>
      <c r="B6" s="395" t="s">
        <v>232</v>
      </c>
      <c r="C6" s="395"/>
    </row>
    <row r="7" spans="1:3" ht="15.75" customHeight="1" thickBot="1">
      <c r="A7" s="390" t="str">
        <f>Parametri!A21</f>
        <v>Izpildītājs</v>
      </c>
      <c r="B7" s="390" t="str">
        <f>CONCATENATE(B5,", ",C5)</f>
        <v>vārds, uzvārds</v>
      </c>
      <c r="C7" s="390" t="str">
        <f>Parametri!A24</f>
        <v>tālruņa numurs</v>
      </c>
    </row>
    <row r="8" spans="1:3" ht="15.75" customHeight="1" thickTop="1">
      <c r="A8" s="396" t="s">
        <v>54</v>
      </c>
      <c r="B8" s="397" t="s">
        <v>233</v>
      </c>
      <c r="C8" s="397">
        <v>7010172</v>
      </c>
    </row>
    <row r="9" spans="1:2" ht="15.75" customHeight="1" thickBot="1">
      <c r="A9" s="390" t="s">
        <v>4</v>
      </c>
      <c r="B9" s="390" t="s">
        <v>2</v>
      </c>
    </row>
    <row r="10" spans="1:2" ht="15.75" customHeight="1" thickTop="1">
      <c r="A10" s="392" t="s">
        <v>5</v>
      </c>
      <c r="B10" s="395"/>
    </row>
    <row r="11" spans="1:2" ht="21.75" customHeight="1" thickBot="1">
      <c r="A11" s="398" t="s">
        <v>52</v>
      </c>
      <c r="B11" s="399"/>
    </row>
    <row r="12" spans="1:3" ht="21.75" customHeight="1" thickBot="1">
      <c r="A12" s="390" t="s">
        <v>53</v>
      </c>
      <c r="B12" s="390" t="s">
        <v>2</v>
      </c>
      <c r="C12" s="387"/>
    </row>
    <row r="13" spans="1:3" ht="15.75" customHeight="1" thickTop="1">
      <c r="A13" s="392" t="s">
        <v>37</v>
      </c>
      <c r="B13" s="407" t="s">
        <v>234</v>
      </c>
      <c r="C13" s="400" t="s">
        <v>205</v>
      </c>
    </row>
    <row r="14" spans="1:3" ht="15.75" customHeight="1">
      <c r="A14" s="392" t="str">
        <f>Parametri!A$19</f>
        <v>Ieguldījumu plāna pārvaldnieks  </v>
      </c>
      <c r="B14" s="401" t="s">
        <v>269</v>
      </c>
      <c r="C14" s="402"/>
    </row>
    <row r="15" spans="1:3" ht="15.75" customHeight="1">
      <c r="A15" s="58" t="str">
        <f>CONCATENATE(A7," (ja atšķiras no augstāk minētā)")</f>
        <v>Izpildītājs (ja atšķiras no augstāk minētā)</v>
      </c>
      <c r="B15" s="59" t="str">
        <f>B7</f>
        <v>vārds, uzvārds</v>
      </c>
      <c r="C15" s="59" t="str">
        <f>C7</f>
        <v>tālruņa numurs</v>
      </c>
    </row>
    <row r="16" spans="1:3" ht="15.75" customHeight="1">
      <c r="A16" s="388" t="s">
        <v>55</v>
      </c>
      <c r="B16" s="403" t="str">
        <f>B$8</f>
        <v>Svetlana Korhova</v>
      </c>
      <c r="C16" s="403">
        <f>C$8</f>
        <v>7010172</v>
      </c>
    </row>
    <row r="17" spans="1:3" ht="15.75" customHeight="1">
      <c r="A17" s="388" t="s">
        <v>56</v>
      </c>
      <c r="B17" s="403" t="str">
        <f aca="true" t="shared" si="0" ref="B17:C19">B$8</f>
        <v>Svetlana Korhova</v>
      </c>
      <c r="C17" s="403">
        <f t="shared" si="0"/>
        <v>7010172</v>
      </c>
    </row>
    <row r="18" spans="1:3" ht="15.75" customHeight="1">
      <c r="A18" s="388" t="s">
        <v>57</v>
      </c>
      <c r="B18" s="403" t="str">
        <f t="shared" si="0"/>
        <v>Svetlana Korhova</v>
      </c>
      <c r="C18" s="403">
        <f t="shared" si="0"/>
        <v>7010172</v>
      </c>
    </row>
    <row r="19" spans="1:3" ht="15.75" customHeight="1" thickBot="1">
      <c r="A19" s="389" t="s">
        <v>58</v>
      </c>
      <c r="B19" s="404" t="str">
        <f t="shared" si="0"/>
        <v>Svetlana Korhova</v>
      </c>
      <c r="C19" s="404">
        <f t="shared" si="0"/>
        <v>7010172</v>
      </c>
    </row>
    <row r="20" spans="1:3" ht="15.75" customHeight="1">
      <c r="A20" s="392" t="s">
        <v>37</v>
      </c>
      <c r="B20" s="407" t="s">
        <v>235</v>
      </c>
      <c r="C20" s="400" t="s">
        <v>206</v>
      </c>
    </row>
    <row r="21" spans="1:3" ht="15.75" customHeight="1">
      <c r="A21" s="392" t="str">
        <f>Parametri!A$19</f>
        <v>Ieguldījumu plāna pārvaldnieks  </v>
      </c>
      <c r="B21" s="401" t="s">
        <v>269</v>
      </c>
      <c r="C21" s="402"/>
    </row>
    <row r="22" spans="1:3" ht="15.75" customHeight="1">
      <c r="A22" s="58" t="str">
        <f>CONCATENATE(A7," (ja atšķiras no augstāk minētā)")</f>
        <v>Izpildītājs (ja atšķiras no augstāk minētā)</v>
      </c>
      <c r="B22" s="59" t="str">
        <f>B7</f>
        <v>vārds, uzvārds</v>
      </c>
      <c r="C22" s="59" t="str">
        <f>C7</f>
        <v>tālruņa numurs</v>
      </c>
    </row>
    <row r="23" spans="1:3" ht="15.75" customHeight="1">
      <c r="A23" s="388" t="s">
        <v>55</v>
      </c>
      <c r="B23" s="403" t="str">
        <f>B$8</f>
        <v>Svetlana Korhova</v>
      </c>
      <c r="C23" s="403">
        <f>C$8</f>
        <v>7010172</v>
      </c>
    </row>
    <row r="24" spans="1:3" ht="15.75" customHeight="1">
      <c r="A24" s="388" t="s">
        <v>56</v>
      </c>
      <c r="B24" s="403" t="str">
        <f aca="true" t="shared" si="1" ref="B24:C26">B$8</f>
        <v>Svetlana Korhova</v>
      </c>
      <c r="C24" s="403">
        <f t="shared" si="1"/>
        <v>7010172</v>
      </c>
    </row>
    <row r="25" spans="1:3" ht="15.75" customHeight="1">
      <c r="A25" s="388" t="s">
        <v>57</v>
      </c>
      <c r="B25" s="403" t="str">
        <f t="shared" si="1"/>
        <v>Svetlana Korhova</v>
      </c>
      <c r="C25" s="403">
        <f t="shared" si="1"/>
        <v>7010172</v>
      </c>
    </row>
    <row r="26" spans="1:3" ht="15.75" customHeight="1" thickBot="1">
      <c r="A26" s="389" t="s">
        <v>58</v>
      </c>
      <c r="B26" s="404" t="str">
        <f t="shared" si="1"/>
        <v>Svetlana Korhova</v>
      </c>
      <c r="C26" s="404">
        <f t="shared" si="1"/>
        <v>7010172</v>
      </c>
    </row>
    <row r="27" spans="1:3" ht="15.75" customHeight="1">
      <c r="A27" s="392" t="s">
        <v>37</v>
      </c>
      <c r="B27" s="407" t="s">
        <v>37</v>
      </c>
      <c r="C27" s="400" t="s">
        <v>207</v>
      </c>
    </row>
    <row r="28" spans="1:3" ht="15.75" customHeight="1">
      <c r="A28" s="392" t="str">
        <f>Parametri!A$19</f>
        <v>Ieguldījumu plāna pārvaldnieks  </v>
      </c>
      <c r="B28" s="401" t="str">
        <f>B7</f>
        <v>vārds, uzvārds</v>
      </c>
      <c r="C28" s="402"/>
    </row>
    <row r="29" spans="1:3" ht="15.75" customHeight="1">
      <c r="A29" s="58" t="str">
        <f>CONCATENATE(A7," (ja atšķiras no augstāk minētā)")</f>
        <v>Izpildītājs (ja atšķiras no augstāk minētā)</v>
      </c>
      <c r="B29" s="59" t="str">
        <f>B7</f>
        <v>vārds, uzvārds</v>
      </c>
      <c r="C29" s="59" t="str">
        <f>C7</f>
        <v>tālruņa numurs</v>
      </c>
    </row>
    <row r="30" spans="1:3" ht="15.75" customHeight="1">
      <c r="A30" s="388" t="s">
        <v>55</v>
      </c>
      <c r="B30" s="403" t="str">
        <f>B$8</f>
        <v>Svetlana Korhova</v>
      </c>
      <c r="C30" s="403">
        <f>C$8</f>
        <v>7010172</v>
      </c>
    </row>
    <row r="31" spans="1:3" ht="15.75" customHeight="1">
      <c r="A31" s="388" t="s">
        <v>56</v>
      </c>
      <c r="B31" s="403" t="str">
        <f aca="true" t="shared" si="2" ref="B31:C33">B$8</f>
        <v>Svetlana Korhova</v>
      </c>
      <c r="C31" s="403">
        <f t="shared" si="2"/>
        <v>7010172</v>
      </c>
    </row>
    <row r="32" spans="1:3" ht="15.75" customHeight="1">
      <c r="A32" s="388" t="s">
        <v>57</v>
      </c>
      <c r="B32" s="403" t="str">
        <f t="shared" si="2"/>
        <v>Svetlana Korhova</v>
      </c>
      <c r="C32" s="403">
        <f t="shared" si="2"/>
        <v>7010172</v>
      </c>
    </row>
    <row r="33" spans="1:3" ht="15.75" customHeight="1" thickBot="1">
      <c r="A33" s="389" t="s">
        <v>58</v>
      </c>
      <c r="B33" s="404" t="str">
        <f t="shared" si="2"/>
        <v>Svetlana Korhova</v>
      </c>
      <c r="C33" s="404">
        <f t="shared" si="2"/>
        <v>7010172</v>
      </c>
    </row>
    <row r="34" spans="1:3" ht="15.75" customHeight="1">
      <c r="A34" s="392" t="s">
        <v>37</v>
      </c>
      <c r="B34" s="407" t="s">
        <v>37</v>
      </c>
      <c r="C34" s="400" t="s">
        <v>208</v>
      </c>
    </row>
    <row r="35" spans="1:3" ht="15.75" customHeight="1">
      <c r="A35" s="392" t="str">
        <f>Parametri!A$19</f>
        <v>Ieguldījumu plāna pārvaldnieks  </v>
      </c>
      <c r="B35" s="401" t="str">
        <f>B7</f>
        <v>vārds, uzvārds</v>
      </c>
      <c r="C35" s="402"/>
    </row>
    <row r="36" spans="1:3" ht="15.75" customHeight="1">
      <c r="A36" s="58" t="str">
        <f>CONCATENATE(A7," (ja atšķiras no augstāk minētā)")</f>
        <v>Izpildītājs (ja atšķiras no augstāk minētā)</v>
      </c>
      <c r="B36" s="59" t="str">
        <f>B7</f>
        <v>vārds, uzvārds</v>
      </c>
      <c r="C36" s="59" t="str">
        <f>C7</f>
        <v>tālruņa numurs</v>
      </c>
    </row>
    <row r="37" spans="1:3" ht="15.75" customHeight="1">
      <c r="A37" s="388" t="s">
        <v>55</v>
      </c>
      <c r="B37" s="403" t="str">
        <f>B$8</f>
        <v>Svetlana Korhova</v>
      </c>
      <c r="C37" s="403">
        <f>C$8</f>
        <v>7010172</v>
      </c>
    </row>
    <row r="38" spans="1:3" ht="15.75" customHeight="1">
      <c r="A38" s="388" t="s">
        <v>56</v>
      </c>
      <c r="B38" s="403" t="str">
        <f aca="true" t="shared" si="3" ref="B38:C40">B$8</f>
        <v>Svetlana Korhova</v>
      </c>
      <c r="C38" s="403">
        <f t="shared" si="3"/>
        <v>7010172</v>
      </c>
    </row>
    <row r="39" spans="1:3" ht="15.75" customHeight="1">
      <c r="A39" s="388" t="s">
        <v>57</v>
      </c>
      <c r="B39" s="403" t="str">
        <f t="shared" si="3"/>
        <v>Svetlana Korhova</v>
      </c>
      <c r="C39" s="403">
        <f t="shared" si="3"/>
        <v>7010172</v>
      </c>
    </row>
    <row r="40" spans="1:3" ht="15.75" customHeight="1" thickBot="1">
      <c r="A40" s="389" t="s">
        <v>58</v>
      </c>
      <c r="B40" s="404" t="str">
        <f t="shared" si="3"/>
        <v>Svetlana Korhova</v>
      </c>
      <c r="C40" s="404">
        <f t="shared" si="3"/>
        <v>7010172</v>
      </c>
    </row>
    <row r="41" spans="1:3" ht="15.75" customHeight="1">
      <c r="A41" s="392" t="s">
        <v>37</v>
      </c>
      <c r="B41" s="407" t="s">
        <v>37</v>
      </c>
      <c r="C41" s="400" t="s">
        <v>209</v>
      </c>
    </row>
    <row r="42" spans="1:3" ht="15.75" customHeight="1">
      <c r="A42" s="392" t="str">
        <f>Parametri!A$19</f>
        <v>Ieguldījumu plāna pārvaldnieks  </v>
      </c>
      <c r="B42" s="401" t="str">
        <f>B7</f>
        <v>vārds, uzvārds</v>
      </c>
      <c r="C42" s="402"/>
    </row>
    <row r="43" spans="1:3" ht="15.75" customHeight="1">
      <c r="A43" s="58" t="str">
        <f>CONCATENATE(A7," (ja atšķiras no augstāk minētā)")</f>
        <v>Izpildītājs (ja atšķiras no augstāk minētā)</v>
      </c>
      <c r="B43" s="59" t="str">
        <f>B7</f>
        <v>vārds, uzvārds</v>
      </c>
      <c r="C43" s="59" t="str">
        <f>C7</f>
        <v>tālruņa numurs</v>
      </c>
    </row>
    <row r="44" spans="1:3" ht="15.75" customHeight="1">
      <c r="A44" s="388" t="s">
        <v>55</v>
      </c>
      <c r="B44" s="403" t="str">
        <f>B$8</f>
        <v>Svetlana Korhova</v>
      </c>
      <c r="C44" s="403">
        <f>C$8</f>
        <v>7010172</v>
      </c>
    </row>
    <row r="45" spans="1:3" ht="15.75" customHeight="1">
      <c r="A45" s="388" t="s">
        <v>56</v>
      </c>
      <c r="B45" s="403" t="str">
        <f aca="true" t="shared" si="4" ref="B45:C47">B$8</f>
        <v>Svetlana Korhova</v>
      </c>
      <c r="C45" s="403">
        <f t="shared" si="4"/>
        <v>7010172</v>
      </c>
    </row>
    <row r="46" spans="1:3" ht="15.75" customHeight="1">
      <c r="A46" s="388" t="s">
        <v>57</v>
      </c>
      <c r="B46" s="403" t="str">
        <f t="shared" si="4"/>
        <v>Svetlana Korhova</v>
      </c>
      <c r="C46" s="403">
        <f t="shared" si="4"/>
        <v>7010172</v>
      </c>
    </row>
    <row r="47" spans="1:3" ht="15.75" customHeight="1" thickBot="1">
      <c r="A47" s="389" t="s">
        <v>58</v>
      </c>
      <c r="B47" s="404" t="str">
        <f t="shared" si="4"/>
        <v>Svetlana Korhova</v>
      </c>
      <c r="C47" s="404">
        <f t="shared" si="4"/>
        <v>7010172</v>
      </c>
    </row>
    <row r="48" spans="1:3" ht="15.75" customHeight="1">
      <c r="A48" s="405"/>
      <c r="B48" s="406"/>
      <c r="C48" s="402"/>
    </row>
    <row r="49" spans="1:2" ht="15.75" customHeight="1">
      <c r="A49" s="392"/>
      <c r="B49" s="406"/>
    </row>
    <row r="50" spans="1:2" ht="15.75" customHeight="1">
      <c r="A50" s="392"/>
      <c r="B50" s="406"/>
    </row>
    <row r="51" spans="1:2" ht="15.75" customHeight="1">
      <c r="A51" s="392"/>
      <c r="B51" s="406"/>
    </row>
    <row r="52" spans="1:2" ht="15.75" customHeight="1">
      <c r="A52" s="392"/>
      <c r="B52" s="406"/>
    </row>
    <row r="53" spans="1:2" ht="15.75" customHeight="1">
      <c r="A53" s="392"/>
      <c r="B53" s="40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2)'!A1" display="1. pielikuma"/>
    <hyperlink ref="A24" location="'Ien.,Izd.(002)'!A1" display="2. pielikuma"/>
    <hyperlink ref="A25" location="'Neto_Aktivi(002)'!A1" display="3. pielikuma"/>
    <hyperlink ref="A26" location="'Portfelis(002-1)'!A1" display="4. pielikuma"/>
    <hyperlink ref="A30" location="'Aktivi_Saistibas(003)'!A1" display="1. pielikuma"/>
    <hyperlink ref="A31" location="'Ien.,Izd.(003)'!A1" display="2. pielikuma"/>
    <hyperlink ref="A32" location="'Neto_Aktivi(003)'!A1" display="3. pielikuma"/>
    <hyperlink ref="A33" location="'Portfelis(003-1)'!A1" display="4. pielikuma"/>
    <hyperlink ref="A37" location="'Aktivi_Saistibas(004)'!A1" display="1. pielikuma"/>
    <hyperlink ref="A38" location="'Ien.,Izd.(004)'!A1" display="2. pielikuma"/>
    <hyperlink ref="A39" location="'Neto_Aktivi(004)'!A1" display="3. pielikuma"/>
    <hyperlink ref="A40" location="'Portfelis(004-1)'!A1" display="4. pielikuma"/>
    <hyperlink ref="A44" location="'Aktivi_Saistibas(005)'!A1" display="1. pielikuma"/>
    <hyperlink ref="A45" location="'Ien.,Izd.(005)'!A1" display="2. pielikuma"/>
    <hyperlink ref="A46" location="'Neto_Aktivi(005)'!A1" display="3. pielikuma"/>
    <hyperlink ref="A47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Nosaukumi!B34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9" t="s">
        <v>11</v>
      </c>
      <c r="C10" s="493"/>
      <c r="D10" s="65" t="s">
        <v>12</v>
      </c>
      <c r="E10" s="65" t="s">
        <v>65</v>
      </c>
      <c r="F10" s="66" t="str">
        <f>CONCATENATE("Atlikumi ",Parametri!A15)</f>
        <v>Atlikumi 2004. gada 30.06.</v>
      </c>
    </row>
    <row r="11" spans="2:6" ht="13.5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'Aktivi_Saistibas(004)'!E31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'Ien.,Izd.(004)'!F35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0">
        <f>E12+E16</f>
        <v>0</v>
      </c>
      <c r="F17" s="43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2"/>
      <c r="F18" s="433"/>
    </row>
    <row r="19" spans="2:6" ht="12.75">
      <c r="B19" s="68" t="s">
        <v>135</v>
      </c>
      <c r="C19" s="163" t="s">
        <v>136</v>
      </c>
      <c r="D19" s="69" t="s">
        <v>135</v>
      </c>
      <c r="E19" s="432"/>
      <c r="F19" s="433"/>
    </row>
    <row r="20" spans="2:6" ht="25.5" customHeight="1">
      <c r="B20" s="176" t="s">
        <v>137</v>
      </c>
      <c r="C20" s="163" t="s">
        <v>138</v>
      </c>
      <c r="D20" s="150" t="s">
        <v>137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CONCATENATE(Nosaukumi!B35,"/")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CONCATENATE(Nosaukumi!B39,"; ",Nosaukumi!C39)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Nosaukumi!B34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9" t="s">
        <v>11</v>
      </c>
      <c r="C11" s="493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91" t="s">
        <v>13</v>
      </c>
      <c r="C12" s="494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IF(G16=0,0,G16/'Aktivi_Saistibas(004)'!$F$19*100)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IF(G17=0,0,G17/'Aktivi_Saistibas(004)'!$F$19*100)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IF(G18=0,0,G18/'Aktivi_Saistibas(004)'!$F$19*100)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IF(G19=0,0,G19/'Aktivi_Saistibas(004)'!$F$19*100)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IF(G20=0,0,G20/'Aktivi_Saistibas(004)'!$F$19*100)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IF(G22=0,0,G22/'Aktivi_Saistibas(004)'!$F$19*100)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IF(G23=0,0,G23/'Aktivi_Saistibas(004)'!$F$19*100)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IF(G24=0,0,G24/'Aktivi_Saistibas(004)'!$F$19*100)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IF(G25=0,0,G25/'Aktivi_Saistibas(004)'!$F$19*100)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IF(G27=0,0,G27/'Aktivi_Saistibas(004)'!$F$19*100)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IF(G28=0,0,G28/'Aktivi_Saistibas(004)'!$F$19*100)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IF(G29=0,0,G29/'Aktivi_Saistibas(004)'!$F$19*100)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IF(G30=0,0,G30/'Aktivi_Saistibas(004)'!$F$19*100)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IF(G31=0,0,G31/'Aktivi_Saistibas(004)'!$F$19*100)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IF(G34=0,0,G34/'Aktivi_Saistibas(004)'!$F$19*100)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IF(G35=0,0,G35/'Aktivi_Saistibas(004)'!$F$19*100)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IF(G36=0,0,G36/'Aktivi_Saistibas(004)'!$F$19*100)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IF(G37=0,0,G37/'Aktivi_Saistibas(004)'!$F$19*100)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IF(G39=0,0,G39/'Aktivi_Saistibas(004)'!$F$19*100)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IF(G40=0,0,G40/'Aktivi_Saistibas(004)'!$F$19*100)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IF(G41=0,0,G41/'Aktivi_Saistibas(004)'!$F$19*100)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IF(G42=0,0,G42/'Aktivi_Saistibas(004)'!$F$19*100)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IF(G43=0,0,G43/'Aktivi_Saistibas(004)'!$F$19*100)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91" t="s">
        <v>13</v>
      </c>
      <c r="C45" s="494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IF(G47=0,0,G47/'Aktivi_Saistibas(004)'!$F$19*100)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IF(G48=0,0,G48/'Aktivi_Saistibas(004)'!$F$19*100)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IF(G49=0,0,G49/'Aktivi_Saistibas(004)'!$F$19*100)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IF(G50=0,0,G50/'Aktivi_Saistibas(004)'!$F$19*100)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IF(G52=0,0,G52/'Aktivi_Saistibas(004)'!$F$19*100)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IF(G53=0,0,G53/'Aktivi_Saistibas(004)'!$F$19*100)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IF(G54=0,0,G54/'Aktivi_Saistibas(004)'!$F$19*100)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IF(G55=0,0,G55/'Aktivi_Saistibas(004)'!$F$19*100)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IF(G56=0,0,G56/'Aktivi_Saistibas(004)'!$F$19*100)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IF(G60=0,0,G60/'Aktivi_Saistibas(004)'!$F$19*100)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IF(G61=0,0,G61/'Aktivi_Saistibas(004)'!$F$19*100)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IF(G62=0,0,G62/'Aktivi_Saistibas(004)'!$F$19*100)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IF(G63=0,0,G63/'Aktivi_Saistibas(004)'!$F$19*100)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IF(G65=0,0,G65/'Aktivi_Saistibas(004)'!$F$19*100)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IF(G66=0,0,G66/'Aktivi_Saistibas(004)'!$F$19*100)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IF(G67=0,0,G67/'Aktivi_Saistibas(004)'!$F$19*100)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IF(G68=0,0,G68/'Aktivi_Saistibas(004)'!$F$19*100)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IF(G69=0,0,G69/'Aktivi_Saistibas(004)'!$F$19*100)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IF(G72=0,0,G72/'Aktivi_Saistibas(004)'!$F$19*100)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IF(G73=0,0,G73/'Aktivi_Saistibas(004)'!$F$19*100)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IF(G74=0,0,G74/'Aktivi_Saistibas(004)'!$F$19*100)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IF(G75=0,0,G75/'Aktivi_Saistibas(004)'!$F$19*100)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IF(G77=0,0,G77/'Aktivi_Saistibas(004)'!$F$19*100)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IF(G78=0,0,G78/'Aktivi_Saistibas(004)'!$F$19*100)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IF(G79=0,0,G79/'Aktivi_Saistibas(004)'!$F$19*100)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IF(G80=0,0,G80/'Aktivi_Saistibas(004)'!$F$19*100)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IF(G81=0,0,G81/'Aktivi_Saistibas(004)'!$F$19*100)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IF(G83=0,0,G83/'Aktivi_Saistibas(004)'!$F$19*100)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IF(G84=0,0,G84/'Aktivi_Saistibas(004)'!$F$19*100)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IF(G85=0,0,G85/'Aktivi_Saistibas(004)'!$F$19*100)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IF(G86=0,0,G86/'Aktivi_Saistibas(004)'!$F$19*100)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IF(G88=0,0,G88/'Aktivi_Saistibas(004)'!$F$19*100)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IF(G89=0,0,G89/'Aktivi_Saistibas(004)'!$F$19*100)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IF(G90=0,0,G90/'Aktivi_Saistibas(004)'!$F$19*100)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IF(G91=0,0,G91/'Aktivi_Saistibas(004)'!$F$19*100)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91" t="s">
        <v>13</v>
      </c>
      <c r="C93" s="494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IF(G94=0,0,G94/'Aktivi_Saistibas(004)'!$F$19*100)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IF(G96=0,0,G96/'Aktivi_Saistibas(004)'!$F$19*100)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IF(G97=0,0,G97/'Aktivi_Saistibas(004)'!$F$19*100)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IF(G98=0,0,G98/'Aktivi_Saistibas(004)'!$F$19*100)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IF(G99=0,0,G99/'Aktivi_Saistibas(004)'!$F$19*100)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IF(G100=0,0,G100/'Aktivi_Saistibas(004)'!$F$19*100)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9" t="s">
        <v>11</v>
      </c>
      <c r="C2" s="490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91" t="s">
        <v>13</v>
      </c>
      <c r="C3" s="492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IF(H7=0,0,H7/'Aktivi_Saistibas(004)'!$F$19*100)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IF(H8=0,0,H8/'Aktivi_Saistibas(004)'!$F$19*100)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IF(H9=0,0,H9/'Aktivi_Saistibas(004)'!$F$19*100)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IF(H10=0,0,H10/'Aktivi_Saistibas(004)'!$F$19*100)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IF(H11=0,0,H11/'Aktivi_Saistibas(004)'!$F$19*100)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IF(H13=0,0,H13/'Aktivi_Saistibas(004)'!$F$19*100)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IF(H14=0,0,H14/'Aktivi_Saistibas(004)'!$F$19*100)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IF(H15=0,0,H15/'Aktivi_Saistibas(004)'!$F$19*100)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IF(H16=0,0,H16/'Aktivi_Saistibas(004)'!$F$19*100)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IF(H18=0,0,H18/'Aktivi_Saistibas(004)'!$F$19*100)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IF(H19=0,0,H19/'Aktivi_Saistibas(004)'!$F$19*100)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IF(H20=0,0,H20/'Aktivi_Saistibas(004)'!$F$19*100)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IF(H21=0,0,H21/'Aktivi_Saistibas(004)'!$F$19*100)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IF(H22=0,0,H22/'Aktivi_Saistibas(004)'!$F$19*100)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IF(H25=0,0,H25/'Aktivi_Saistibas(004)'!$F$19*100)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IF(H26=0,0,H26/'Aktivi_Saistibas(004)'!$F$19*100)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IF(H27=0,0,H27/'Aktivi_Saistibas(004)'!$F$19*100)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IF(H28=0,0,H28/'Aktivi_Saistibas(004)'!$F$19*100)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IF(H30=0,0,H30/'Aktivi_Saistibas(004)'!$F$19*100)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IF(H31=0,0,H31/'Aktivi_Saistibas(004)'!$F$19*100)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IF(H32=0,0,H32/'Aktivi_Saistibas(004)'!$F$19*100)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IF(H33=0,0,H33/'Aktivi_Saistibas(004)'!$F$19*100)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IF(H34=0,0,H34/'Aktivi_Saistibas(004)'!$F$19*100)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IF(H36=0,0,H36/'Aktivi_Saistibas(004)'!$F$19*100)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IF(H37=0,0,H37/'Aktivi_Saistibas(004)'!$F$19*100)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IF(H38=0,0,H38/'Aktivi_Saistibas(004)'!$F$19*100)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IF(H39=0,0,H39/'Aktivi_Saistibas(004)'!$F$19*100)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IF(H41=0,0,H41/'Aktivi_Saistibas(004)'!$F$19*100)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IF(H42=0,0,H42/'Aktivi_Saistibas(004)'!$F$19*100)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IF(H43=0,0,H43/'Aktivi_Saistibas(004)'!$F$19*100)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IF(H44=0,0,H44/'Aktivi_Saistibas(004)'!$F$19*100)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IF(H45=0,0,H45/'Aktivi_Saistibas(004)'!$F$19*100)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91" t="s">
        <v>13</v>
      </c>
      <c r="C47" s="492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IF(H51=0,0,H51/'Aktivi_Saistibas(004)'!$F$19*100)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IF(H52=0,0,H52/'Aktivi_Saistibas(004)'!$F$19*100)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IF(H53=0,0,H53/'Aktivi_Saistibas(004)'!$F$19*100)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IF(H54=0,0,H54/'Aktivi_Saistibas(004)'!$F$19*100)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IF(H55=0,0,H55/'Aktivi_Saistibas(004)'!$F$19*100)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IF(H57=0,0,H57/'Aktivi_Saistibas(004)'!$F$19*100)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IF(H58=0,0,H58/'Aktivi_Saistibas(004)'!$F$19*100)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IF(H59=0,0,H59/'Aktivi_Saistibas(004)'!$F$19*100)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IF(H60=0,0,H60/'Aktivi_Saistibas(004)'!$F$19*100)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IF(H62=0,0,H62/'Aktivi_Saistibas(004)'!$F$19*100)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IF(H63=0,0,H63/'Aktivi_Saistibas(004)'!$F$19*100)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IF(H64=0,0,H64/'Aktivi_Saistibas(004)'!$F$19*100)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IF(H65=0,0,H65/'Aktivi_Saistibas(004)'!$F$19*100)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IF(H66=0,0,H66/'Aktivi_Saistibas(004)'!$F$19*100)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IF(H69=0,0,H69/'Aktivi_Saistibas(004)'!$F$19*100)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IF(H70=0,0,H70/'Aktivi_Saistibas(004)'!$F$19*100)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IF(H71=0,0,H71/'Aktivi_Saistibas(004)'!$F$19*100)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IF(H72=0,0,H72/'Aktivi_Saistibas(004)'!$F$19*100)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IF(H74=0,0,H74/'Aktivi_Saistibas(004)'!$F$19*100)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IF(H75=0,0,H75/'Aktivi_Saistibas(004)'!$F$19*100)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IF(H76=0,0,H76/'Aktivi_Saistibas(004)'!$F$19*100)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IF(H77=0,0,H77/'Aktivi_Saistibas(004)'!$F$19*100)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IF(H78=0,0,H78/'Aktivi_Saistibas(004)'!$F$19*100)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IF(H80=0,0,H80/'Aktivi_Saistibas(004)'!$F$19*100)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IF(H81=0,0,H81/'Aktivi_Saistibas(004)'!$F$19*100)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IF(H82=0,0,H82/'Aktivi_Saistibas(004)'!$F$19*100)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IF(H83=0,0,H83/'Aktivi_Saistibas(004)'!$F$19*100)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IF(H85=0,0,H85/'Aktivi_Saistibas(004)'!$F$19*100)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IF(H86=0,0,H86/'Aktivi_Saistibas(004)'!$F$19*100)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IF(H87=0,0,H87/'Aktivi_Saistibas(004)'!$F$19*100)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IF(H88=0,0,H88/'Aktivi_Saistibas(004)'!$F$19*100)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IF(H89=0,0,H89/'Aktivi_Saistibas(004)'!$F$19*100)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42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427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91" t="s">
        <v>13</v>
      </c>
      <c r="C93" s="492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427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IF(H95=0,0,H95/'Aktivi_Saistibas(004)'!$F$19*100)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IF(H96=0,0,H96/'Aktivi_Saistibas(004)'!$F$19*100)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IF(H97=0,0,H97/'Aktivi_Saistibas(004)'!$F$19*100)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IF(H98=0,0,H98/'Aktivi_Saistibas(004)'!$F$19*100)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IF(H99=0,0,H99/'Aktivi_Saistibas(004)'!$F$19*100)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IF(H101=0,0,H101/'Aktivi_Saistibas(004)'!$F$19*100)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IF(H102=0,0,H102/'Aktivi_Saistibas(004)'!$F$19*100)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IF(H103=0,0,H103/'Aktivi_Saistibas(004)'!$F$19*100)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IF(H104=0,0,H104/'Aktivi_Saistibas(004)'!$F$19*100)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IF(H106=0,0,H106/'Aktivi_Saistibas(004)'!$F$19*100)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IF(H107=0,0,H107/'Aktivi_Saistibas(004)'!$F$19*100)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IF(H108=0,0,H108/'Aktivi_Saistibas(004)'!$F$19*100)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IF(H109=0,0,H109/'Aktivi_Saistibas(004)'!$F$19*100)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IF(H110=0,0,H110/'Aktivi_Saistibas(004)'!$F$19*100)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IF(H113=0,0,H113/'Aktivi_Saistibas(004)'!$F$19*100)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IF(H114=0,0,H114/'Aktivi_Saistibas(004)'!$F$19*100)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IF(H115=0,0,H115/'Aktivi_Saistibas(004)'!$F$19*100)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IF(H116=0,0,H116/'Aktivi_Saistibas(004)'!$F$19*100)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IF(H118=0,0,H118/'Aktivi_Saistibas(004)'!$F$19*100)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IF(H119=0,0,H119/'Aktivi_Saistibas(004)'!$F$19*100)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IF(H120=0,0,H120/'Aktivi_Saistibas(004)'!$F$19*100)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IF(H121=0,0,H121/'Aktivi_Saistibas(004)'!$F$19*100)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IF(H122=0,0,H122/'Aktivi_Saistibas(004)'!$F$19*100)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IF(H124=0,0,H124/'Aktivi_Saistibas(004)'!$F$19*100)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IF(H125=0,0,H125/'Aktivi_Saistibas(004)'!$F$19*100)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IF(H126=0,0,H126/'Aktivi_Saistibas(004)'!$F$19*100)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IF(H127=0,0,H127/'Aktivi_Saistibas(004)'!$F$19*100)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IF(H129=0,0,H129/'Aktivi_Saistibas(004)'!$F$19*100)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IF(H130=0,0,H130/'Aktivi_Saistibas(004)'!$F$19*100)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IF(H131=0,0,H131/'Aktivi_Saistibas(004)'!$F$19*100)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IF(H132=0,0,H132/'Aktivi_Saistibas(004)'!$F$19*100)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IF(H133=0,0,H133/'Aktivi_Saistibas(004)'!$F$19*100)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IF(H135=0,0,H135/'Aktivi_Saistibas(004)'!$F$19*100)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IF(H136=0,0,H136/'Aktivi_Saistibas(004)'!$F$19*100)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IF(H137=0,0,H137/'Aktivi_Saistibas(004)'!$F$19*100)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IF(H138=0,0,H138/'Aktivi_Saistibas(004)'!$F$19*100)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IF(H139=0,0,H139/'Aktivi_Saistibas(004)'!$F$19*100)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29"/>
      <c r="F140" s="262">
        <f>'Portfelis(001-1)'!E132+'Portfelis(001-2)'!F148</f>
        <v>100694.789267</v>
      </c>
      <c r="G140" s="262">
        <f>'Portfelis(001-1)'!F132+'Portfelis(001-2)'!G148</f>
        <v>2716158.3899999997</v>
      </c>
      <c r="H140" s="262">
        <f>'Portfelis(001-1)'!G132+'Portfelis(001-2)'!H148</f>
        <v>2727858.3849450005</v>
      </c>
      <c r="I140" s="263" t="e">
        <f>IF(H140=0,0,H140/'Aktivi_Saistibas(004)'!$F$19*100)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H8" sqref="H8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Nosaukumi!B41</f>
        <v>Ieguldījumu plāna nosaukums 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8" t="s">
        <v>11</v>
      </c>
      <c r="C10" s="487"/>
      <c r="D10" s="4" t="s">
        <v>12</v>
      </c>
      <c r="E10" s="4" t="s">
        <v>65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86" t="s">
        <v>13</v>
      </c>
      <c r="C11" s="487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89"/>
      <c r="F12" s="90"/>
      <c r="G12" s="24"/>
    </row>
    <row r="13" spans="2:7" ht="15">
      <c r="B13" s="91" t="s">
        <v>67</v>
      </c>
      <c r="C13" s="92" t="s">
        <v>19</v>
      </c>
      <c r="D13" s="93" t="s">
        <v>67</v>
      </c>
      <c r="E13" s="94"/>
      <c r="F13" s="36"/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94"/>
      <c r="F16" s="36"/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0</v>
      </c>
      <c r="F17" s="46">
        <f>SUM(F15:F16)</f>
        <v>0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0</v>
      </c>
      <c r="F19" s="47">
        <f>F12+F13+F17+F18</f>
        <v>0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8" t="s">
        <v>11</v>
      </c>
      <c r="C22" s="487"/>
      <c r="D22" s="4" t="s">
        <v>12</v>
      </c>
      <c r="E22" s="4" t="s">
        <v>65</v>
      </c>
      <c r="F22" s="5" t="str">
        <f>F10</f>
        <v>Atlikumi 2004. gada 30.06.</v>
      </c>
      <c r="G22" s="26"/>
    </row>
    <row r="23" spans="2:7" ht="13.5" customHeight="1" thickBot="1">
      <c r="B23" s="486" t="s">
        <v>13</v>
      </c>
      <c r="C23" s="487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/>
      <c r="F25" s="116"/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/>
      <c r="F27" s="116"/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0</v>
      </c>
      <c r="F30" s="122">
        <f>SUM(F24:F29)</f>
        <v>0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0</v>
      </c>
      <c r="F31" s="126">
        <f>F19-F30</f>
        <v>0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CONCATENATE(Nosaukumi!B42,"/")</f>
        <v>vārds, uzvārds/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CONCATENATE(Nosaukumi!B44,"; ",Nosaukumi!C44)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G41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Nosaukumi!B41</f>
        <v>Ieguldījumu plāna nosaukums 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9" t="s">
        <v>11</v>
      </c>
      <c r="C10" s="493"/>
      <c r="D10" s="65" t="s">
        <v>12</v>
      </c>
      <c r="E10" s="65" t="s">
        <v>89</v>
      </c>
      <c r="F10" s="66" t="str">
        <f>CONCATENATE("Atlikumi ",Parametri!A15)</f>
        <v>Atlikumi 2004. gada 30.06.</v>
      </c>
    </row>
    <row r="11" spans="2:6" ht="16.5" customHeight="1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/>
      <c r="F13" s="139"/>
    </row>
    <row r="14" spans="2:6" ht="12.75">
      <c r="B14" s="71"/>
      <c r="C14" s="160" t="s">
        <v>95</v>
      </c>
      <c r="D14" s="137" t="s">
        <v>93</v>
      </c>
      <c r="E14" s="138"/>
      <c r="F14" s="139"/>
    </row>
    <row r="15" spans="2:6" ht="12.75">
      <c r="B15" s="71"/>
      <c r="C15" s="160" t="s">
        <v>96</v>
      </c>
      <c r="D15" s="137" t="s">
        <v>94</v>
      </c>
      <c r="E15" s="138"/>
      <c r="F15" s="140"/>
    </row>
    <row r="16" spans="2:6" ht="12.75">
      <c r="B16" s="71"/>
      <c r="C16" s="160" t="s">
        <v>17</v>
      </c>
      <c r="D16" s="137" t="s">
        <v>97</v>
      </c>
      <c r="E16" s="138"/>
      <c r="F16" s="140"/>
    </row>
    <row r="17" spans="2:6" ht="12.75">
      <c r="B17" s="166"/>
      <c r="C17" s="161" t="s">
        <v>98</v>
      </c>
      <c r="D17" s="141" t="s">
        <v>62</v>
      </c>
      <c r="E17" s="142">
        <f>SUM(E13:E16)</f>
        <v>0</v>
      </c>
      <c r="F17" s="143">
        <f>SUM(F13:F16)</f>
        <v>0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/>
      <c r="F20" s="139"/>
    </row>
    <row r="21" spans="2:6" ht="12.75">
      <c r="B21" s="71"/>
      <c r="C21" s="160" t="s">
        <v>106</v>
      </c>
      <c r="D21" s="137" t="s">
        <v>102</v>
      </c>
      <c r="E21" s="138"/>
      <c r="F21" s="139"/>
    </row>
    <row r="22" spans="2:6" ht="12.75">
      <c r="B22" s="71"/>
      <c r="C22" s="160" t="s">
        <v>107</v>
      </c>
      <c r="D22" s="137" t="s">
        <v>103</v>
      </c>
      <c r="E22" s="138"/>
      <c r="F22" s="139"/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0</v>
      </c>
      <c r="F24" s="145">
        <f>SUM(F19:F23)</f>
        <v>0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/>
      <c r="F26" s="139"/>
    </row>
    <row r="27" spans="2:6" ht="12.75">
      <c r="B27" s="71"/>
      <c r="C27" s="160" t="s">
        <v>114</v>
      </c>
      <c r="D27" s="137" t="s">
        <v>71</v>
      </c>
      <c r="E27" s="138"/>
      <c r="F27" s="139"/>
    </row>
    <row r="28" spans="2:6" ht="14.25" customHeight="1">
      <c r="B28" s="71"/>
      <c r="C28" s="160" t="s">
        <v>115</v>
      </c>
      <c r="D28" s="137" t="s">
        <v>72</v>
      </c>
      <c r="E28" s="148">
        <f>E26-E27</f>
        <v>0</v>
      </c>
      <c r="F28" s="149">
        <f>F26-F27</f>
        <v>0</v>
      </c>
    </row>
    <row r="29" spans="2:6" ht="25.5">
      <c r="B29" s="71"/>
      <c r="C29" s="160" t="s">
        <v>116</v>
      </c>
      <c r="D29" s="137" t="s">
        <v>111</v>
      </c>
      <c r="E29" s="138"/>
      <c r="F29" s="139"/>
    </row>
    <row r="30" spans="2:6" ht="25.5">
      <c r="B30" s="71"/>
      <c r="C30" s="160" t="s">
        <v>117</v>
      </c>
      <c r="D30" s="137" t="s">
        <v>112</v>
      </c>
      <c r="E30" s="148">
        <f>E28+E29</f>
        <v>0</v>
      </c>
      <c r="F30" s="149">
        <f>F28+F29</f>
        <v>0</v>
      </c>
    </row>
    <row r="31" spans="2:6" ht="12.75">
      <c r="B31" s="71"/>
      <c r="C31" s="160" t="s">
        <v>118</v>
      </c>
      <c r="D31" s="137" t="s">
        <v>113</v>
      </c>
      <c r="E31" s="138"/>
      <c r="F31" s="140"/>
    </row>
    <row r="32" spans="2:6" ht="12.75">
      <c r="B32" s="72"/>
      <c r="C32" s="161" t="s">
        <v>119</v>
      </c>
      <c r="D32" s="141" t="s">
        <v>69</v>
      </c>
      <c r="E32" s="142">
        <f>E30+E31</f>
        <v>0</v>
      </c>
      <c r="F32" s="143">
        <f>F30+F31</f>
        <v>0</v>
      </c>
    </row>
    <row r="33" spans="2:6" ht="12.75">
      <c r="B33" s="68" t="s">
        <v>76</v>
      </c>
      <c r="C33" s="163" t="s">
        <v>120</v>
      </c>
      <c r="D33" s="69" t="s">
        <v>76</v>
      </c>
      <c r="E33" s="146"/>
      <c r="F33" s="147"/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0</v>
      </c>
      <c r="F35" s="153">
        <f>F17-F24+F32+F33-F34</f>
        <v>0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CONCATENATE(Nosaukumi!B42,"/")</f>
        <v>vārds, uzvārds/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CONCATENATE(Nosaukumi!B45,"; ",Nosaukumi!C45)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G27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 t="str">
        <f>Nosaukumi!B41</f>
        <v>Ieguldījumu plāna nosaukums 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9" t="s">
        <v>11</v>
      </c>
      <c r="C10" s="493"/>
      <c r="D10" s="65" t="s">
        <v>12</v>
      </c>
      <c r="E10" s="65" t="s">
        <v>65</v>
      </c>
      <c r="F10" s="66" t="str">
        <f>CONCATENATE("Atlikumi ",Parametri!A15)</f>
        <v>Atlikumi 2004. gada 30.06.</v>
      </c>
    </row>
    <row r="11" spans="2:6" ht="13.5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/>
      <c r="F12" s="178">
        <f>'Aktivi_Saistibas(005)'!E31</f>
        <v>0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/>
      <c r="F13" s="179">
        <f>'Ien.,Izd.(005)'!F35</f>
        <v>0</v>
      </c>
    </row>
    <row r="14" spans="2:6" ht="25.5">
      <c r="B14" s="176" t="s">
        <v>69</v>
      </c>
      <c r="C14" s="163" t="s">
        <v>128</v>
      </c>
      <c r="D14" s="150" t="s">
        <v>69</v>
      </c>
      <c r="E14" s="169"/>
      <c r="F14" s="75"/>
    </row>
    <row r="15" spans="2:6" ht="25.5" customHeight="1">
      <c r="B15" s="176" t="s">
        <v>76</v>
      </c>
      <c r="C15" s="163" t="s">
        <v>130</v>
      </c>
      <c r="D15" s="150" t="s">
        <v>76</v>
      </c>
      <c r="E15" s="169"/>
      <c r="F15" s="75"/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0</v>
      </c>
      <c r="F16" s="181">
        <f>F13+F14-F15</f>
        <v>0</v>
      </c>
    </row>
    <row r="17" spans="2:6" ht="12.75">
      <c r="B17" s="68" t="s">
        <v>122</v>
      </c>
      <c r="C17" s="163" t="s">
        <v>132</v>
      </c>
      <c r="D17" s="69" t="s">
        <v>122</v>
      </c>
      <c r="E17" s="430">
        <f>E12+E16</f>
        <v>0</v>
      </c>
      <c r="F17" s="431">
        <f>F12+F16</f>
        <v>0</v>
      </c>
    </row>
    <row r="18" spans="2:6" ht="12.75">
      <c r="B18" s="68" t="s">
        <v>133</v>
      </c>
      <c r="C18" s="163" t="s">
        <v>134</v>
      </c>
      <c r="D18" s="69" t="s">
        <v>133</v>
      </c>
      <c r="E18" s="432"/>
      <c r="F18" s="433"/>
    </row>
    <row r="19" spans="2:6" ht="12.75">
      <c r="B19" s="68" t="s">
        <v>135</v>
      </c>
      <c r="C19" s="163" t="s">
        <v>136</v>
      </c>
      <c r="D19" s="69" t="s">
        <v>135</v>
      </c>
      <c r="E19" s="432"/>
      <c r="F19" s="433"/>
    </row>
    <row r="20" spans="2:6" ht="25.5" customHeight="1">
      <c r="B20" s="176" t="s">
        <v>137</v>
      </c>
      <c r="C20" s="163" t="s">
        <v>138</v>
      </c>
      <c r="D20" s="150" t="s">
        <v>137</v>
      </c>
      <c r="E20" s="430">
        <f>IF(E18=0,0,E12/E18)</f>
        <v>0</v>
      </c>
      <c r="F20" s="431">
        <f>IF(F18=0,0,F12/F18)</f>
        <v>0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4">
        <f>IF(E19=0,0,E17/E19)</f>
        <v>0</v>
      </c>
      <c r="F21" s="435">
        <f>IF(F19=0,0,F17/F19)</f>
        <v>0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CONCATENATE(Nosaukumi!B42,"/")</f>
        <v>vārds, uzvārds/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CONCATENATE(Nosaukumi!B46,"; ",Nosaukumi!C46)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104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 t="str">
        <f>Nosaukumi!B41</f>
        <v>Ieguldījumu plāna nosaukums 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9" ht="30.75" customHeight="1">
      <c r="A8" s="22" t="s">
        <v>199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9" t="s">
        <v>11</v>
      </c>
      <c r="C11" s="493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91" t="s">
        <v>13</v>
      </c>
      <c r="C12" s="494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25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25.5">
      <c r="B15" s="200">
        <v>11110</v>
      </c>
      <c r="C15" s="207" t="s">
        <v>150</v>
      </c>
      <c r="D15" s="208"/>
      <c r="E15" s="209"/>
      <c r="F15" s="210"/>
      <c r="G15" s="205"/>
      <c r="H15" s="206"/>
      <c r="I15" s="53"/>
    </row>
    <row r="16" spans="2:9" ht="15">
      <c r="B16" s="211"/>
      <c r="C16" s="212" t="s">
        <v>151</v>
      </c>
      <c r="D16" s="213"/>
      <c r="E16" s="214"/>
      <c r="F16" s="215"/>
      <c r="G16" s="215"/>
      <c r="H16" s="233">
        <f>IF(G16=0,0,G16/'Aktivi_Saistibas(005)'!$F$19*100)</f>
        <v>0</v>
      </c>
      <c r="I16" s="31"/>
    </row>
    <row r="17" spans="2:9" ht="15">
      <c r="B17" s="211"/>
      <c r="C17" s="212" t="s">
        <v>152</v>
      </c>
      <c r="D17" s="213"/>
      <c r="E17" s="214"/>
      <c r="F17" s="215"/>
      <c r="G17" s="215"/>
      <c r="H17" s="233">
        <f>IF(G17=0,0,G17/'Aktivi_Saistibas(005)'!$F$19*100)</f>
        <v>0</v>
      </c>
      <c r="I17" s="53"/>
    </row>
    <row r="18" spans="2:9" ht="15">
      <c r="B18" s="211"/>
      <c r="C18" s="212" t="s">
        <v>153</v>
      </c>
      <c r="D18" s="213"/>
      <c r="E18" s="214"/>
      <c r="F18" s="215"/>
      <c r="G18" s="215"/>
      <c r="H18" s="233">
        <f>IF(G18=0,0,G18/'Aktivi_Saistibas(005)'!$F$19*100)</f>
        <v>0</v>
      </c>
      <c r="I18" s="53"/>
    </row>
    <row r="19" spans="2:9" ht="15">
      <c r="B19" s="211"/>
      <c r="C19" s="216" t="s">
        <v>20</v>
      </c>
      <c r="D19" s="213"/>
      <c r="E19" s="214"/>
      <c r="F19" s="215"/>
      <c r="G19" s="215"/>
      <c r="H19" s="233">
        <f>IF(G19=0,0,G19/'Aktivi_Saistibas(005)'!$F$19*100)</f>
        <v>0</v>
      </c>
      <c r="I19" s="53"/>
    </row>
    <row r="20" spans="2:9" ht="15">
      <c r="B20" s="211"/>
      <c r="C20" s="212" t="s">
        <v>154</v>
      </c>
      <c r="D20" s="217">
        <v>11110</v>
      </c>
      <c r="E20" s="218">
        <f>SUM(E16:E19)</f>
        <v>0</v>
      </c>
      <c r="F20" s="218">
        <f>SUM(F16:F19)</f>
        <v>0</v>
      </c>
      <c r="G20" s="218">
        <f>SUM(G16:G19)</f>
        <v>0</v>
      </c>
      <c r="H20" s="234">
        <f>IF(G20=0,0,G20/'Aktivi_Saistibas(005)'!$F$19*100)</f>
        <v>0</v>
      </c>
      <c r="I20" s="53"/>
    </row>
    <row r="21" spans="2:9" ht="25.5">
      <c r="B21" s="200">
        <v>11120</v>
      </c>
      <c r="C21" s="221" t="s">
        <v>155</v>
      </c>
      <c r="D21" s="219"/>
      <c r="E21" s="220"/>
      <c r="F21" s="220"/>
      <c r="G21" s="205"/>
      <c r="H21" s="235"/>
      <c r="I21" s="31"/>
    </row>
    <row r="22" spans="2:9" ht="15">
      <c r="B22" s="211"/>
      <c r="C22" s="222" t="s">
        <v>156</v>
      </c>
      <c r="D22" s="208"/>
      <c r="E22" s="215"/>
      <c r="F22" s="215"/>
      <c r="G22" s="215"/>
      <c r="H22" s="236">
        <f>IF(G22=0,0,G22/'Aktivi_Saistibas(005)'!$F$19*100)</f>
        <v>0</v>
      </c>
      <c r="I22" s="31"/>
    </row>
    <row r="23" spans="2:9" ht="15">
      <c r="B23" s="211"/>
      <c r="C23" s="222" t="s">
        <v>157</v>
      </c>
      <c r="D23" s="208"/>
      <c r="E23" s="215"/>
      <c r="F23" s="215"/>
      <c r="G23" s="215"/>
      <c r="H23" s="236">
        <f>IF(G23=0,0,G23/'Aktivi_Saistibas(005)'!$F$19*100)</f>
        <v>0</v>
      </c>
      <c r="I23" s="53"/>
    </row>
    <row r="24" spans="2:9" ht="15">
      <c r="B24" s="211"/>
      <c r="C24" s="223" t="s">
        <v>20</v>
      </c>
      <c r="D24" s="208"/>
      <c r="E24" s="215"/>
      <c r="F24" s="215"/>
      <c r="G24" s="215"/>
      <c r="H24" s="236">
        <f>IF(G24=0,0,G24/'Aktivi_Saistibas(005)'!$F$19*100)</f>
        <v>0</v>
      </c>
      <c r="I24" s="53"/>
    </row>
    <row r="25" spans="2:9" ht="15">
      <c r="B25" s="211"/>
      <c r="C25" s="222" t="s">
        <v>154</v>
      </c>
      <c r="D25" s="217">
        <v>11120</v>
      </c>
      <c r="E25" s="218">
        <f>SUM(E22:E24)</f>
        <v>0</v>
      </c>
      <c r="F25" s="218">
        <f>SUM(F22:F24)</f>
        <v>0</v>
      </c>
      <c r="G25" s="218">
        <f>SUM(G22:G24)</f>
        <v>0</v>
      </c>
      <c r="H25" s="236">
        <f>IF(G25=0,0,G25/'Aktivi_Saistibas(005)'!$F$19*100)</f>
        <v>0</v>
      </c>
      <c r="I25" s="31"/>
    </row>
    <row r="26" spans="2:9" ht="15">
      <c r="B26" s="200">
        <v>11130</v>
      </c>
      <c r="C26" s="221" t="s">
        <v>158</v>
      </c>
      <c r="D26" s="208"/>
      <c r="E26" s="210"/>
      <c r="F26" s="210"/>
      <c r="G26" s="210"/>
      <c r="H26" s="235"/>
      <c r="I26" s="53"/>
    </row>
    <row r="27" spans="2:9" ht="15">
      <c r="B27" s="211"/>
      <c r="C27" s="222" t="s">
        <v>159</v>
      </c>
      <c r="D27" s="208"/>
      <c r="E27" s="215"/>
      <c r="F27" s="215"/>
      <c r="G27" s="215"/>
      <c r="H27" s="236">
        <f>IF(G27=0,0,G27/'Aktivi_Saistibas(005)'!$F$19*100)</f>
        <v>0</v>
      </c>
      <c r="I27" s="53"/>
    </row>
    <row r="28" spans="2:9" ht="15">
      <c r="B28" s="211"/>
      <c r="C28" s="222" t="s">
        <v>160</v>
      </c>
      <c r="D28" s="208"/>
      <c r="E28" s="215"/>
      <c r="F28" s="215"/>
      <c r="G28" s="215"/>
      <c r="H28" s="236">
        <f>IF(G28=0,0,G28/'Aktivi_Saistibas(005)'!$F$19*100)</f>
        <v>0</v>
      </c>
      <c r="I28" s="53"/>
    </row>
    <row r="29" spans="2:9" ht="15">
      <c r="B29" s="211"/>
      <c r="C29" s="223" t="s">
        <v>20</v>
      </c>
      <c r="D29" s="208"/>
      <c r="E29" s="215"/>
      <c r="F29" s="215"/>
      <c r="G29" s="215"/>
      <c r="H29" s="236">
        <f>IF(G29=0,0,G29/'Aktivi_Saistibas(005)'!$F$19*100)</f>
        <v>0</v>
      </c>
      <c r="I29" s="53"/>
    </row>
    <row r="30" spans="2:9" ht="15">
      <c r="B30" s="211"/>
      <c r="C30" s="222" t="s">
        <v>154</v>
      </c>
      <c r="D30" s="217">
        <v>11130</v>
      </c>
      <c r="E30" s="218">
        <f>SUM(E27:E29)</f>
        <v>0</v>
      </c>
      <c r="F30" s="218">
        <f>SUM(F27:F29)</f>
        <v>0</v>
      </c>
      <c r="G30" s="218">
        <f>SUM(G27:G29)</f>
        <v>0</v>
      </c>
      <c r="H30" s="236">
        <f>IF(G30=0,0,G30/'Aktivi_Saistibas(005)'!$F$19*100)</f>
        <v>0</v>
      </c>
      <c r="I30" s="53"/>
    </row>
    <row r="31" spans="2:9" ht="15">
      <c r="B31" s="166"/>
      <c r="C31" s="161" t="s">
        <v>161</v>
      </c>
      <c r="D31" s="76">
        <v>11100</v>
      </c>
      <c r="E31" s="229">
        <f>E20+E25+E30</f>
        <v>0</v>
      </c>
      <c r="F31" s="229">
        <f>F20+F25+F30</f>
        <v>0</v>
      </c>
      <c r="G31" s="229">
        <f>G20+G25+G30</f>
        <v>0</v>
      </c>
      <c r="H31" s="237">
        <f>IF(G31=0,0,G31/'Aktivi_Saistibas(005)'!$F$19*100)</f>
        <v>0</v>
      </c>
      <c r="I31" s="53"/>
    </row>
    <row r="32" spans="2:9" ht="25.5">
      <c r="B32" s="230">
        <v>11200</v>
      </c>
      <c r="C32" s="231" t="s">
        <v>162</v>
      </c>
      <c r="D32" s="238"/>
      <c r="E32" s="226"/>
      <c r="F32" s="226"/>
      <c r="G32" s="226"/>
      <c r="H32" s="232"/>
      <c r="I32" s="53"/>
    </row>
    <row r="33" spans="2:9" ht="25.5">
      <c r="B33" s="200">
        <v>11210</v>
      </c>
      <c r="C33" s="207" t="s">
        <v>163</v>
      </c>
      <c r="D33" s="208"/>
      <c r="E33" s="210"/>
      <c r="F33" s="210"/>
      <c r="G33" s="210"/>
      <c r="H33" s="224"/>
      <c r="I33" s="53"/>
    </row>
    <row r="34" spans="2:9" ht="15">
      <c r="B34" s="211"/>
      <c r="C34" s="212" t="s">
        <v>156</v>
      </c>
      <c r="D34" s="208"/>
      <c r="E34" s="215"/>
      <c r="F34" s="215"/>
      <c r="G34" s="215"/>
      <c r="H34" s="236">
        <f>IF(G34=0,0,G34/'Aktivi_Saistibas(005)'!$F$19*100)</f>
        <v>0</v>
      </c>
      <c r="I34" s="53"/>
    </row>
    <row r="35" spans="2:9" ht="15">
      <c r="B35" s="211"/>
      <c r="C35" s="212" t="s">
        <v>157</v>
      </c>
      <c r="D35" s="208"/>
      <c r="E35" s="215"/>
      <c r="F35" s="215"/>
      <c r="G35" s="215"/>
      <c r="H35" s="236">
        <f>IF(G35=0,0,G35/'Aktivi_Saistibas(005)'!$F$19*100)</f>
        <v>0</v>
      </c>
      <c r="I35" s="53"/>
    </row>
    <row r="36" spans="2:9" ht="15">
      <c r="B36" s="211"/>
      <c r="C36" s="216" t="s">
        <v>20</v>
      </c>
      <c r="D36" s="208"/>
      <c r="E36" s="215"/>
      <c r="F36" s="215"/>
      <c r="G36" s="215"/>
      <c r="H36" s="236">
        <f>IF(G36=0,0,G36/'Aktivi_Saistibas(005)'!$F$19*100)</f>
        <v>0</v>
      </c>
      <c r="I36" s="53"/>
    </row>
    <row r="37" spans="2:9" ht="15">
      <c r="B37" s="211"/>
      <c r="C37" s="212" t="s">
        <v>154</v>
      </c>
      <c r="D37" s="217">
        <v>11210</v>
      </c>
      <c r="E37" s="218">
        <f>SUM(E34:E36)</f>
        <v>0</v>
      </c>
      <c r="F37" s="218">
        <f>SUM(F34:F36)</f>
        <v>0</v>
      </c>
      <c r="G37" s="218">
        <f>SUM(G34:G36)</f>
        <v>0</v>
      </c>
      <c r="H37" s="236">
        <f>IF(G37=0,0,G37/'Aktivi_Saistibas(005)'!$F$19*100)</f>
        <v>0</v>
      </c>
      <c r="I37" s="53"/>
    </row>
    <row r="38" spans="2:9" ht="25.5">
      <c r="B38" s="200">
        <v>11220</v>
      </c>
      <c r="C38" s="207" t="s">
        <v>164</v>
      </c>
      <c r="D38" s="208"/>
      <c r="E38" s="210"/>
      <c r="F38" s="210"/>
      <c r="G38" s="210"/>
      <c r="H38" s="224"/>
      <c r="I38" s="53"/>
    </row>
    <row r="39" spans="2:9" ht="15">
      <c r="B39" s="211"/>
      <c r="C39" s="222" t="s">
        <v>159</v>
      </c>
      <c r="D39" s="208"/>
      <c r="E39" s="215"/>
      <c r="F39" s="215"/>
      <c r="G39" s="215"/>
      <c r="H39" s="236">
        <f>IF(G39=0,0,G39/'Aktivi_Saistibas(005)'!$F$19*100)</f>
        <v>0</v>
      </c>
      <c r="I39" s="53"/>
    </row>
    <row r="40" spans="2:9" ht="15">
      <c r="B40" s="211"/>
      <c r="C40" s="222" t="s">
        <v>160</v>
      </c>
      <c r="D40" s="208"/>
      <c r="E40" s="215"/>
      <c r="F40" s="215"/>
      <c r="G40" s="215"/>
      <c r="H40" s="236">
        <f>IF(G40=0,0,G40/'Aktivi_Saistibas(005)'!$F$19*100)</f>
        <v>0</v>
      </c>
      <c r="I40" s="53"/>
    </row>
    <row r="41" spans="2:9" ht="15">
      <c r="B41" s="211"/>
      <c r="C41" s="223" t="s">
        <v>20</v>
      </c>
      <c r="D41" s="208"/>
      <c r="E41" s="215"/>
      <c r="F41" s="215"/>
      <c r="G41" s="215"/>
      <c r="H41" s="236">
        <f>IF(G41=0,0,G41/'Aktivi_Saistibas(005)'!$F$19*100)</f>
        <v>0</v>
      </c>
      <c r="I41" s="53"/>
    </row>
    <row r="42" spans="2:9" ht="15">
      <c r="B42" s="211"/>
      <c r="C42" s="212" t="s">
        <v>154</v>
      </c>
      <c r="D42" s="217">
        <v>11220</v>
      </c>
      <c r="E42" s="218">
        <f>SUM(E39:E41)</f>
        <v>0</v>
      </c>
      <c r="F42" s="218">
        <f>SUM(F39:F41)</f>
        <v>0</v>
      </c>
      <c r="G42" s="218">
        <f>SUM(G39:G41)</f>
        <v>0</v>
      </c>
      <c r="H42" s="236">
        <f>IF(G42=0,0,G42/'Aktivi_Saistibas(005)'!$F$19*100)</f>
        <v>0</v>
      </c>
      <c r="I42" s="53"/>
    </row>
    <row r="43" spans="2:9" ht="15.75" thickBot="1">
      <c r="B43" s="185"/>
      <c r="C43" s="251" t="s">
        <v>165</v>
      </c>
      <c r="D43" s="81">
        <v>11200</v>
      </c>
      <c r="E43" s="252">
        <f>E37+E42</f>
        <v>0</v>
      </c>
      <c r="F43" s="252">
        <f>F37+F42</f>
        <v>0</v>
      </c>
      <c r="G43" s="252">
        <f>G37+G42</f>
        <v>0</v>
      </c>
      <c r="H43" s="253">
        <f>IF(G43=0,0,G43/'Aktivi_Saistibas(005)'!$F$19*100)</f>
        <v>0</v>
      </c>
      <c r="I43" s="53"/>
    </row>
    <row r="44" spans="2:9" ht="15.75" thickBot="1">
      <c r="B44" s="415"/>
      <c r="C44" s="416"/>
      <c r="D44" s="417"/>
      <c r="E44" s="418"/>
      <c r="F44" s="418"/>
      <c r="G44" s="418"/>
      <c r="H44" s="419"/>
      <c r="I44" s="53"/>
    </row>
    <row r="45" spans="2:9" ht="15.75" thickBot="1">
      <c r="B45" s="491" t="s">
        <v>13</v>
      </c>
      <c r="C45" s="494"/>
      <c r="D45" s="67" t="s">
        <v>64</v>
      </c>
      <c r="E45" s="240" t="s">
        <v>63</v>
      </c>
      <c r="F45" s="67" t="s">
        <v>66</v>
      </c>
      <c r="G45" s="67" t="s">
        <v>166</v>
      </c>
      <c r="H45" s="187" t="s">
        <v>167</v>
      </c>
      <c r="I45" s="53"/>
    </row>
    <row r="46" spans="2:9" ht="25.5">
      <c r="B46" s="193">
        <v>11300</v>
      </c>
      <c r="C46" s="241" t="s">
        <v>168</v>
      </c>
      <c r="D46" s="244"/>
      <c r="E46" s="242"/>
      <c r="F46" s="242"/>
      <c r="G46" s="242"/>
      <c r="H46" s="245"/>
      <c r="I46" s="53"/>
    </row>
    <row r="47" spans="2:9" ht="15">
      <c r="B47" s="211"/>
      <c r="C47" s="212" t="s">
        <v>169</v>
      </c>
      <c r="D47" s="208"/>
      <c r="E47" s="215"/>
      <c r="F47" s="215"/>
      <c r="G47" s="215"/>
      <c r="H47" s="236">
        <f>IF(G47=0,0,G47/'Aktivi_Saistibas(005)'!$F$19*100)</f>
        <v>0</v>
      </c>
      <c r="I47" s="53"/>
    </row>
    <row r="48" spans="2:9" ht="15">
      <c r="B48" s="211"/>
      <c r="C48" s="212" t="s">
        <v>170</v>
      </c>
      <c r="D48" s="208"/>
      <c r="E48" s="215"/>
      <c r="F48" s="215"/>
      <c r="G48" s="215"/>
      <c r="H48" s="236">
        <f>IF(G48=0,0,G48/'Aktivi_Saistibas(005)'!$F$19*100)</f>
        <v>0</v>
      </c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IF(G49=0,0,G49/'Aktivi_Saistibas(005)'!$F$19*100)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SUM(E47:E49)</f>
        <v>0</v>
      </c>
      <c r="F50" s="228">
        <f>SUM(F47:F49)</f>
        <v>0</v>
      </c>
      <c r="G50" s="228">
        <f>SUM(G47:G49)</f>
        <v>0</v>
      </c>
      <c r="H50" s="239">
        <f>IF(G50=0,0,G50/'Aktivi_Saistibas(005)'!$F$19*100)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2" t="s">
        <v>171</v>
      </c>
      <c r="D52" s="208"/>
      <c r="E52" s="215"/>
      <c r="F52" s="215"/>
      <c r="G52" s="215"/>
      <c r="H52" s="236">
        <f>IF(G52=0,0,G52/'Aktivi_Saistibas(005)'!$F$19*100)</f>
        <v>0</v>
      </c>
      <c r="I52" s="53"/>
    </row>
    <row r="53" spans="2:9" ht="15">
      <c r="B53" s="211"/>
      <c r="C53" s="212" t="s">
        <v>172</v>
      </c>
      <c r="D53" s="208"/>
      <c r="E53" s="215"/>
      <c r="F53" s="215"/>
      <c r="G53" s="215"/>
      <c r="H53" s="236">
        <f>IF(G53=0,0,G53/'Aktivi_Saistibas(005)'!$F$19*100)</f>
        <v>0</v>
      </c>
      <c r="I53" s="53"/>
    </row>
    <row r="54" spans="2:9" ht="15">
      <c r="B54" s="211"/>
      <c r="C54" s="216" t="s">
        <v>20</v>
      </c>
      <c r="D54" s="208"/>
      <c r="E54" s="215"/>
      <c r="F54" s="215"/>
      <c r="G54" s="215"/>
      <c r="H54" s="236">
        <f>IF(G54=0,0,G54/'Aktivi_Saistibas(005)'!$F$19*100)</f>
        <v>0</v>
      </c>
      <c r="I54" s="53"/>
    </row>
    <row r="55" spans="2:9" ht="15">
      <c r="B55" s="166"/>
      <c r="C55" s="243" t="s">
        <v>154</v>
      </c>
      <c r="D55" s="76">
        <v>11400</v>
      </c>
      <c r="E55" s="228">
        <f>SUM(E52:E54)</f>
        <v>0</v>
      </c>
      <c r="F55" s="228">
        <f>SUM(F52:F54)</f>
        <v>0</v>
      </c>
      <c r="G55" s="228">
        <f>SUM(G52:G54)</f>
        <v>0</v>
      </c>
      <c r="H55" s="239">
        <f>IF(G55=0,0,G55/'Aktivi_Saistibas(005)'!$F$19*100)</f>
        <v>0</v>
      </c>
      <c r="I55" s="53"/>
    </row>
    <row r="56" spans="2:9" ht="38.25">
      <c r="B56" s="225"/>
      <c r="C56" s="249" t="s">
        <v>174</v>
      </c>
      <c r="D56" s="78">
        <v>11000</v>
      </c>
      <c r="E56" s="246">
        <f>E31+E43+E50+E55</f>
        <v>0</v>
      </c>
      <c r="F56" s="246">
        <f>F31+F43+F50+F55</f>
        <v>0</v>
      </c>
      <c r="G56" s="246">
        <f>G31+G43+G50+G55</f>
        <v>0</v>
      </c>
      <c r="H56" s="247">
        <f>IF(G56=0,0,G56/'Aktivi_Saistibas(005)'!$F$19*100)</f>
        <v>0</v>
      </c>
      <c r="I56" s="53"/>
    </row>
    <row r="57" spans="2:9" ht="15">
      <c r="B57" s="230">
        <v>12000</v>
      </c>
      <c r="C57" s="248" t="s">
        <v>173</v>
      </c>
      <c r="D57" s="238"/>
      <c r="E57" s="226"/>
      <c r="F57" s="226"/>
      <c r="G57" s="226"/>
      <c r="H57" s="232"/>
      <c r="I57" s="53"/>
    </row>
    <row r="58" spans="2:9" ht="25.5">
      <c r="B58" s="200">
        <v>12100</v>
      </c>
      <c r="C58" s="201" t="s">
        <v>149</v>
      </c>
      <c r="D58" s="208"/>
      <c r="E58" s="210"/>
      <c r="F58" s="210"/>
      <c r="G58" s="210"/>
      <c r="H58" s="224"/>
      <c r="I58" s="53"/>
    </row>
    <row r="59" spans="2:9" ht="25.5">
      <c r="B59" s="200">
        <v>12110</v>
      </c>
      <c r="C59" s="207" t="s">
        <v>155</v>
      </c>
      <c r="D59" s="208"/>
      <c r="E59" s="210"/>
      <c r="F59" s="210"/>
      <c r="G59" s="210"/>
      <c r="H59" s="224"/>
      <c r="I59" s="53"/>
    </row>
    <row r="60" spans="2:9" ht="15">
      <c r="B60" s="211"/>
      <c r="C60" s="212" t="s">
        <v>156</v>
      </c>
      <c r="D60" s="208"/>
      <c r="E60" s="215"/>
      <c r="F60" s="215"/>
      <c r="G60" s="215"/>
      <c r="H60" s="236">
        <f>IF(G60=0,0,G60/'Aktivi_Saistibas(005)'!$F$19*100)</f>
        <v>0</v>
      </c>
      <c r="I60" s="53"/>
    </row>
    <row r="61" spans="2:9" ht="15">
      <c r="B61" s="211"/>
      <c r="C61" s="212" t="s">
        <v>157</v>
      </c>
      <c r="D61" s="208"/>
      <c r="E61" s="215"/>
      <c r="F61" s="215"/>
      <c r="G61" s="215"/>
      <c r="H61" s="236">
        <f>IF(G61=0,0,G61/'Aktivi_Saistibas(005)'!$F$19*100)</f>
        <v>0</v>
      </c>
      <c r="I61" s="53"/>
    </row>
    <row r="62" spans="2:9" ht="15">
      <c r="B62" s="211"/>
      <c r="C62" s="216" t="s">
        <v>20</v>
      </c>
      <c r="D62" s="208"/>
      <c r="E62" s="215"/>
      <c r="F62" s="215"/>
      <c r="G62" s="215"/>
      <c r="H62" s="236">
        <f>IF(G62=0,0,G62/'Aktivi_Saistibas(005)'!$F$19*100)</f>
        <v>0</v>
      </c>
      <c r="I62" s="53"/>
    </row>
    <row r="63" spans="2:9" ht="15">
      <c r="B63" s="211"/>
      <c r="C63" s="212" t="s">
        <v>154</v>
      </c>
      <c r="D63" s="217">
        <v>12110</v>
      </c>
      <c r="E63" s="218">
        <f>SUM(E60:E62)</f>
        <v>0</v>
      </c>
      <c r="F63" s="218">
        <f>SUM(F60:F62)</f>
        <v>0</v>
      </c>
      <c r="G63" s="218">
        <f>SUM(G60:G62)</f>
        <v>0</v>
      </c>
      <c r="H63" s="236">
        <f>IF(G63=0,0,G63/'Aktivi_Saistibas(005)'!$F$19*100)</f>
        <v>0</v>
      </c>
      <c r="I63" s="53"/>
    </row>
    <row r="64" spans="2:9" ht="15">
      <c r="B64" s="200">
        <v>12120</v>
      </c>
      <c r="C64" s="207" t="s">
        <v>184</v>
      </c>
      <c r="D64" s="208"/>
      <c r="E64" s="210"/>
      <c r="F64" s="210"/>
      <c r="G64" s="210"/>
      <c r="H64" s="224"/>
      <c r="I64" s="53"/>
    </row>
    <row r="65" spans="2:9" ht="15">
      <c r="B65" s="211"/>
      <c r="C65" s="212" t="s">
        <v>159</v>
      </c>
      <c r="D65" s="208"/>
      <c r="E65" s="215"/>
      <c r="F65" s="215"/>
      <c r="G65" s="215"/>
      <c r="H65" s="236">
        <f>IF(G65=0,0,G65/'Aktivi_Saistibas(005)'!$F$19*100)</f>
        <v>0</v>
      </c>
      <c r="I65" s="53"/>
    </row>
    <row r="66" spans="2:9" ht="15">
      <c r="B66" s="211"/>
      <c r="C66" s="212" t="s">
        <v>160</v>
      </c>
      <c r="D66" s="208"/>
      <c r="E66" s="215"/>
      <c r="F66" s="215"/>
      <c r="G66" s="215"/>
      <c r="H66" s="236">
        <f>IF(G66=0,0,G66/'Aktivi_Saistibas(005)'!$F$19*100)</f>
        <v>0</v>
      </c>
      <c r="I66" s="53"/>
    </row>
    <row r="67" spans="2:9" ht="15">
      <c r="B67" s="211"/>
      <c r="C67" s="216" t="s">
        <v>20</v>
      </c>
      <c r="D67" s="208"/>
      <c r="E67" s="215"/>
      <c r="F67" s="215"/>
      <c r="G67" s="215"/>
      <c r="H67" s="236">
        <f>IF(G67=0,0,G67/'Aktivi_Saistibas(005)'!$F$19*100)</f>
        <v>0</v>
      </c>
      <c r="I67" s="53"/>
    </row>
    <row r="68" spans="2:9" ht="15">
      <c r="B68" s="211"/>
      <c r="C68" s="212" t="s">
        <v>154</v>
      </c>
      <c r="D68" s="250">
        <v>12120</v>
      </c>
      <c r="E68" s="218">
        <f>SUM(E65:E67)</f>
        <v>0</v>
      </c>
      <c r="F68" s="218">
        <f>SUM(F65:F67)</f>
        <v>0</v>
      </c>
      <c r="G68" s="218">
        <f>SUM(G65:G67)</f>
        <v>0</v>
      </c>
      <c r="H68" s="236">
        <f>IF(G68=0,0,G68/'Aktivi_Saistibas(005)'!$F$19*100)</f>
        <v>0</v>
      </c>
      <c r="I68" s="53"/>
    </row>
    <row r="69" spans="2:9" ht="15">
      <c r="B69" s="166"/>
      <c r="C69" s="190" t="s">
        <v>175</v>
      </c>
      <c r="D69" s="76">
        <v>12100</v>
      </c>
      <c r="E69" s="228">
        <f>E63+E68</f>
        <v>0</v>
      </c>
      <c r="F69" s="228">
        <f>F63+F68</f>
        <v>0</v>
      </c>
      <c r="G69" s="228">
        <f>G63+G68</f>
        <v>0</v>
      </c>
      <c r="H69" s="239">
        <f>IF(G69=0,0,G69/'Aktivi_Saistibas(005)'!$F$19*100)</f>
        <v>0</v>
      </c>
      <c r="I69" s="53"/>
    </row>
    <row r="70" spans="2:9" ht="25.5">
      <c r="B70" s="230">
        <v>12200</v>
      </c>
      <c r="C70" s="231" t="s">
        <v>162</v>
      </c>
      <c r="D70" s="238"/>
      <c r="E70" s="226"/>
      <c r="F70" s="226"/>
      <c r="G70" s="226"/>
      <c r="H70" s="232"/>
      <c r="I70" s="53"/>
    </row>
    <row r="71" spans="2:9" ht="25.5">
      <c r="B71" s="200">
        <v>12210</v>
      </c>
      <c r="C71" s="207" t="s">
        <v>163</v>
      </c>
      <c r="D71" s="208"/>
      <c r="E71" s="210"/>
      <c r="F71" s="210"/>
      <c r="G71" s="210"/>
      <c r="H71" s="224"/>
      <c r="I71" s="53"/>
    </row>
    <row r="72" spans="2:9" ht="15">
      <c r="B72" s="211"/>
      <c r="C72" s="212" t="s">
        <v>156</v>
      </c>
      <c r="D72" s="208"/>
      <c r="E72" s="215"/>
      <c r="F72" s="215"/>
      <c r="G72" s="215"/>
      <c r="H72" s="236">
        <f>IF(G72=0,0,G72/'Aktivi_Saistibas(005)'!$F$19*100)</f>
        <v>0</v>
      </c>
      <c r="I72" s="53"/>
    </row>
    <row r="73" spans="2:9" ht="15">
      <c r="B73" s="211"/>
      <c r="C73" s="212" t="s">
        <v>157</v>
      </c>
      <c r="D73" s="208"/>
      <c r="E73" s="215"/>
      <c r="F73" s="215"/>
      <c r="G73" s="215"/>
      <c r="H73" s="236">
        <f>IF(G73=0,0,G73/'Aktivi_Saistibas(005)'!$F$19*100)</f>
        <v>0</v>
      </c>
      <c r="I73" s="53"/>
    </row>
    <row r="74" spans="2:9" ht="15">
      <c r="B74" s="211"/>
      <c r="C74" s="216" t="s">
        <v>20</v>
      </c>
      <c r="D74" s="208"/>
      <c r="E74" s="215"/>
      <c r="F74" s="215"/>
      <c r="G74" s="215"/>
      <c r="H74" s="236">
        <f>IF(G74=0,0,G74/'Aktivi_Saistibas(005)'!$F$19*100)</f>
        <v>0</v>
      </c>
      <c r="I74" s="53"/>
    </row>
    <row r="75" spans="2:9" ht="15">
      <c r="B75" s="211"/>
      <c r="C75" s="212" t="s">
        <v>154</v>
      </c>
      <c r="D75" s="217">
        <v>12210</v>
      </c>
      <c r="E75" s="218">
        <f>SUM(E72:E74)</f>
        <v>0</v>
      </c>
      <c r="F75" s="218">
        <f>SUM(F72:F74)</f>
        <v>0</v>
      </c>
      <c r="G75" s="218">
        <f>SUM(G72:G74)</f>
        <v>0</v>
      </c>
      <c r="H75" s="236">
        <f>IF(G75=0,0,G75/'Aktivi_Saistibas(005)'!$F$19*100)</f>
        <v>0</v>
      </c>
      <c r="I75" s="53"/>
    </row>
    <row r="76" spans="2:9" ht="25.5">
      <c r="B76" s="200">
        <v>12220</v>
      </c>
      <c r="C76" s="207" t="s">
        <v>164</v>
      </c>
      <c r="D76" s="208"/>
      <c r="E76" s="210"/>
      <c r="F76" s="210"/>
      <c r="G76" s="210"/>
      <c r="H76" s="224"/>
      <c r="I76" s="53"/>
    </row>
    <row r="77" spans="2:9" ht="15">
      <c r="B77" s="211"/>
      <c r="C77" s="212" t="s">
        <v>159</v>
      </c>
      <c r="D77" s="208"/>
      <c r="E77" s="215"/>
      <c r="F77" s="215"/>
      <c r="G77" s="215"/>
      <c r="H77" s="236">
        <f>IF(G77=0,0,G77/'Aktivi_Saistibas(005)'!$F$19*100)</f>
        <v>0</v>
      </c>
      <c r="I77" s="53"/>
    </row>
    <row r="78" spans="2:9" ht="15">
      <c r="B78" s="211"/>
      <c r="C78" s="212" t="s">
        <v>160</v>
      </c>
      <c r="D78" s="208"/>
      <c r="E78" s="215"/>
      <c r="F78" s="215"/>
      <c r="G78" s="215"/>
      <c r="H78" s="236">
        <f>IF(G78=0,0,G78/'Aktivi_Saistibas(005)'!$F$19*100)</f>
        <v>0</v>
      </c>
      <c r="I78" s="53"/>
    </row>
    <row r="79" spans="2:9" ht="15">
      <c r="B79" s="211"/>
      <c r="C79" s="216" t="s">
        <v>20</v>
      </c>
      <c r="D79" s="208"/>
      <c r="E79" s="215"/>
      <c r="F79" s="215"/>
      <c r="G79" s="215"/>
      <c r="H79" s="236">
        <f>IF(G79=0,0,G79/'Aktivi_Saistibas(005)'!$F$19*100)</f>
        <v>0</v>
      </c>
      <c r="I79" s="53"/>
    </row>
    <row r="80" spans="2:9" ht="15">
      <c r="B80" s="211"/>
      <c r="C80" s="212" t="s">
        <v>154</v>
      </c>
      <c r="D80" s="217">
        <v>12220</v>
      </c>
      <c r="E80" s="218">
        <f>SUM(E77:E79)</f>
        <v>0</v>
      </c>
      <c r="F80" s="218">
        <f>SUM(F77:F79)</f>
        <v>0</v>
      </c>
      <c r="G80" s="218">
        <f>SUM(G77:G79)</f>
        <v>0</v>
      </c>
      <c r="H80" s="236">
        <f>IF(G80=0,0,G80/'Aktivi_Saistibas(005)'!$F$19*100)</f>
        <v>0</v>
      </c>
      <c r="I80" s="53"/>
    </row>
    <row r="81" spans="2:9" ht="15">
      <c r="B81" s="166"/>
      <c r="C81" s="190" t="s">
        <v>176</v>
      </c>
      <c r="D81" s="76">
        <v>12200</v>
      </c>
      <c r="E81" s="228">
        <f>E75+E80</f>
        <v>0</v>
      </c>
      <c r="F81" s="228">
        <f>F75+F80</f>
        <v>0</v>
      </c>
      <c r="G81" s="228">
        <f>G75+G80</f>
        <v>0</v>
      </c>
      <c r="H81" s="239">
        <f>IF(G81=0,0,G81/'Aktivi_Saistibas(005)'!$F$19*100)</f>
        <v>0</v>
      </c>
      <c r="I81" s="53"/>
    </row>
    <row r="82" spans="2:9" ht="25.5">
      <c r="B82" s="200">
        <v>12300</v>
      </c>
      <c r="C82" s="201" t="s">
        <v>168</v>
      </c>
      <c r="D82" s="238"/>
      <c r="E82" s="226"/>
      <c r="F82" s="226"/>
      <c r="G82" s="226"/>
      <c r="H82" s="232"/>
      <c r="I82" s="53"/>
    </row>
    <row r="83" spans="2:9" ht="15">
      <c r="B83" s="211"/>
      <c r="C83" s="212" t="s">
        <v>169</v>
      </c>
      <c r="D83" s="208"/>
      <c r="E83" s="215"/>
      <c r="F83" s="215"/>
      <c r="G83" s="215"/>
      <c r="H83" s="236">
        <f>IF(G83=0,0,G83/'Aktivi_Saistibas(005)'!$F$19*100)</f>
        <v>0</v>
      </c>
      <c r="I83" s="53"/>
    </row>
    <row r="84" spans="2:9" ht="15">
      <c r="B84" s="211"/>
      <c r="C84" s="212" t="s">
        <v>170</v>
      </c>
      <c r="D84" s="208"/>
      <c r="E84" s="215"/>
      <c r="F84" s="215"/>
      <c r="G84" s="215"/>
      <c r="H84" s="236">
        <f>IF(G84=0,0,G84/'Aktivi_Saistibas(005)'!$F$19*100)</f>
        <v>0</v>
      </c>
      <c r="I84" s="53"/>
    </row>
    <row r="85" spans="2:9" ht="15">
      <c r="B85" s="211"/>
      <c r="C85" s="216" t="s">
        <v>20</v>
      </c>
      <c r="D85" s="208"/>
      <c r="E85" s="215"/>
      <c r="F85" s="215"/>
      <c r="G85" s="215"/>
      <c r="H85" s="236">
        <f>IF(G85=0,0,G85/'Aktivi_Saistibas(005)'!$F$19*100)</f>
        <v>0</v>
      </c>
      <c r="I85" s="53"/>
    </row>
    <row r="86" spans="2:9" ht="15">
      <c r="B86" s="166"/>
      <c r="C86" s="243" t="s">
        <v>154</v>
      </c>
      <c r="D86" s="76">
        <v>12300</v>
      </c>
      <c r="E86" s="228">
        <f>SUM(E83:E85)</f>
        <v>0</v>
      </c>
      <c r="F86" s="228">
        <f>SUM(F83:F85)</f>
        <v>0</v>
      </c>
      <c r="G86" s="228">
        <f>SUM(G83:G85)</f>
        <v>0</v>
      </c>
      <c r="H86" s="239">
        <f>IF(G86=0,0,G86/'Aktivi_Saistibas(005)'!$F$19*100)</f>
        <v>0</v>
      </c>
      <c r="I86" s="53"/>
    </row>
    <row r="87" spans="2:9" ht="15">
      <c r="B87" s="200">
        <v>12400</v>
      </c>
      <c r="C87" s="201" t="s">
        <v>81</v>
      </c>
      <c r="D87" s="208"/>
      <c r="E87" s="210"/>
      <c r="F87" s="210"/>
      <c r="G87" s="210"/>
      <c r="H87" s="224"/>
      <c r="I87" s="53"/>
    </row>
    <row r="88" spans="2:9" ht="15">
      <c r="B88" s="211"/>
      <c r="C88" s="212" t="s">
        <v>171</v>
      </c>
      <c r="D88" s="208"/>
      <c r="E88" s="215"/>
      <c r="F88" s="215"/>
      <c r="G88" s="215"/>
      <c r="H88" s="236">
        <f>IF(G88=0,0,G88/'Aktivi_Saistibas(005)'!$F$19*100)</f>
        <v>0</v>
      </c>
      <c r="I88" s="53"/>
    </row>
    <row r="89" spans="2:9" ht="15">
      <c r="B89" s="211"/>
      <c r="C89" s="212" t="s">
        <v>172</v>
      </c>
      <c r="D89" s="208"/>
      <c r="E89" s="215"/>
      <c r="F89" s="215"/>
      <c r="G89" s="215"/>
      <c r="H89" s="236">
        <f>IF(G89=0,0,G89/'Aktivi_Saistibas(005)'!$F$19*100)</f>
        <v>0</v>
      </c>
      <c r="I89" s="53"/>
    </row>
    <row r="90" spans="2:9" ht="15">
      <c r="B90" s="211"/>
      <c r="C90" s="216" t="s">
        <v>20</v>
      </c>
      <c r="D90" s="208"/>
      <c r="E90" s="215"/>
      <c r="F90" s="215"/>
      <c r="G90" s="215"/>
      <c r="H90" s="236">
        <f>IF(G90=0,0,G90/'Aktivi_Saistibas(005)'!$F$19*100)</f>
        <v>0</v>
      </c>
      <c r="I90" s="53"/>
    </row>
    <row r="91" spans="2:9" ht="15.75" thickBot="1">
      <c r="B91" s="185"/>
      <c r="C91" s="254" t="s">
        <v>154</v>
      </c>
      <c r="D91" s="81">
        <v>12400</v>
      </c>
      <c r="E91" s="252">
        <f>SUM(E88:E90)</f>
        <v>0</v>
      </c>
      <c r="F91" s="252">
        <f>SUM(F88:F90)</f>
        <v>0</v>
      </c>
      <c r="G91" s="252">
        <f>SUM(G88:G90)</f>
        <v>0</v>
      </c>
      <c r="H91" s="253">
        <f>IF(G91=0,0,G91/'Aktivi_Saistibas(005)'!$F$19*100)</f>
        <v>0</v>
      </c>
      <c r="I91" s="53"/>
    </row>
    <row r="92" spans="2:9" ht="15.75" thickBot="1">
      <c r="B92" s="412"/>
      <c r="C92" s="254"/>
      <c r="D92" s="412"/>
      <c r="E92" s="413"/>
      <c r="F92" s="413"/>
      <c r="G92" s="413"/>
      <c r="H92" s="414"/>
      <c r="I92" s="53"/>
    </row>
    <row r="93" spans="2:9" ht="15.75" thickBot="1">
      <c r="B93" s="491" t="s">
        <v>13</v>
      </c>
      <c r="C93" s="494"/>
      <c r="D93" s="67" t="s">
        <v>64</v>
      </c>
      <c r="E93" s="240" t="s">
        <v>63</v>
      </c>
      <c r="F93" s="67" t="s">
        <v>66</v>
      </c>
      <c r="G93" s="67" t="s">
        <v>166</v>
      </c>
      <c r="H93" s="187" t="s">
        <v>167</v>
      </c>
      <c r="I93" s="53"/>
    </row>
    <row r="94" spans="2:9" ht="25.5">
      <c r="B94" s="82"/>
      <c r="C94" s="255" t="s">
        <v>177</v>
      </c>
      <c r="D94" s="77">
        <v>12000</v>
      </c>
      <c r="E94" s="258">
        <f>E69+E81+E86+E91</f>
        <v>0</v>
      </c>
      <c r="F94" s="258">
        <f>F69+F81+F86+F91</f>
        <v>0</v>
      </c>
      <c r="G94" s="258">
        <f>G69+G81+G86+G91</f>
        <v>0</v>
      </c>
      <c r="H94" s="259">
        <f>IF(G94=0,0,G94/'Aktivi_Saistibas(005)'!$F$19*100)</f>
        <v>0</v>
      </c>
      <c r="I94" s="53"/>
    </row>
    <row r="95" spans="2:9" ht="15">
      <c r="B95" s="230">
        <v>13000</v>
      </c>
      <c r="C95" s="231" t="s">
        <v>178</v>
      </c>
      <c r="D95" s="238"/>
      <c r="E95" s="226"/>
      <c r="F95" s="226"/>
      <c r="G95" s="226"/>
      <c r="H95" s="232"/>
      <c r="I95" s="53"/>
    </row>
    <row r="96" spans="2:9" ht="15">
      <c r="B96" s="211"/>
      <c r="C96" s="212" t="s">
        <v>179</v>
      </c>
      <c r="D96" s="208"/>
      <c r="E96" s="215"/>
      <c r="F96" s="215"/>
      <c r="G96" s="215"/>
      <c r="H96" s="236">
        <f>IF(G96=0,0,G96/'Aktivi_Saistibas(005)'!$F$19*100)</f>
        <v>0</v>
      </c>
      <c r="I96" s="53"/>
    </row>
    <row r="97" spans="2:9" ht="15">
      <c r="B97" s="211"/>
      <c r="C97" s="212" t="s">
        <v>180</v>
      </c>
      <c r="D97" s="208"/>
      <c r="E97" s="215"/>
      <c r="F97" s="215"/>
      <c r="G97" s="215"/>
      <c r="H97" s="236">
        <f>IF(G97=0,0,G97/'Aktivi_Saistibas(005)'!$F$19*100)</f>
        <v>0</v>
      </c>
      <c r="I97" s="53"/>
    </row>
    <row r="98" spans="2:9" ht="15">
      <c r="B98" s="211"/>
      <c r="C98" s="216" t="s">
        <v>20</v>
      </c>
      <c r="D98" s="208"/>
      <c r="E98" s="215"/>
      <c r="F98" s="215"/>
      <c r="G98" s="215"/>
      <c r="H98" s="236">
        <f>IF(G98=0,0,G98/'Aktivi_Saistibas(005)'!$F$19*100)</f>
        <v>0</v>
      </c>
      <c r="I98" s="53"/>
    </row>
    <row r="99" spans="2:9" ht="15">
      <c r="B99" s="166"/>
      <c r="C99" s="243" t="s">
        <v>154</v>
      </c>
      <c r="D99" s="80">
        <v>13000</v>
      </c>
      <c r="E99" s="260">
        <f>SUM(E96:E98)</f>
        <v>0</v>
      </c>
      <c r="F99" s="260">
        <f>SUM(F96:F98)</f>
        <v>0</v>
      </c>
      <c r="G99" s="260">
        <f>SUM(G96:G98)</f>
        <v>0</v>
      </c>
      <c r="H99" s="261">
        <f>IF(G99=0,0,G99/'Aktivi_Saistibas(005)'!$F$19*100)</f>
        <v>0</v>
      </c>
      <c r="I99" s="53"/>
    </row>
    <row r="100" spans="2:9" ht="26.25" thickBot="1">
      <c r="B100" s="184"/>
      <c r="C100" s="256" t="s">
        <v>181</v>
      </c>
      <c r="D100" s="79">
        <v>10000</v>
      </c>
      <c r="E100" s="262">
        <f>E56+E94+E99</f>
        <v>0</v>
      </c>
      <c r="F100" s="262">
        <f>F56+F94+F99</f>
        <v>0</v>
      </c>
      <c r="G100" s="262">
        <f>G56+G94+G99</f>
        <v>0</v>
      </c>
      <c r="H100" s="263">
        <f>IF(G100=0,0,G100/'Aktivi_Saistibas(005)'!$F$19*100)</f>
        <v>0</v>
      </c>
      <c r="I100" s="53"/>
    </row>
    <row r="101" s="8" customFormat="1" ht="15">
      <c r="I101" s="53"/>
    </row>
    <row r="102" ht="15">
      <c r="I102" s="53"/>
    </row>
    <row r="103" ht="15">
      <c r="I103" s="53"/>
    </row>
    <row r="104" ht="12.75">
      <c r="I104" s="8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5" r:id="rId1"/>
  <rowBreaks count="2" manualBreakCount="2">
    <brk id="43" max="8" man="1"/>
    <brk id="91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8" sqref="H8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9" t="s">
        <v>11</v>
      </c>
      <c r="C2" s="490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91" t="s">
        <v>13</v>
      </c>
      <c r="C3" s="492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30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38.2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25.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9" ht="12.75">
      <c r="A7" s="1"/>
      <c r="B7" s="211"/>
      <c r="C7" s="212" t="s">
        <v>186</v>
      </c>
      <c r="D7" s="213"/>
      <c r="E7" s="266"/>
      <c r="F7" s="215"/>
      <c r="G7" s="215"/>
      <c r="H7" s="215"/>
      <c r="I7" s="236">
        <f>IF(H7=0,0,H7/'Aktivi_Saistibas(005)'!$F$19*100)</f>
        <v>0</v>
      </c>
    </row>
    <row r="8" spans="1:9" ht="12.75">
      <c r="A8" s="1"/>
      <c r="B8" s="211"/>
      <c r="C8" s="212" t="s">
        <v>152</v>
      </c>
      <c r="D8" s="213"/>
      <c r="E8" s="266"/>
      <c r="F8" s="215"/>
      <c r="G8" s="215"/>
      <c r="H8" s="215"/>
      <c r="I8" s="236">
        <f>IF(H8=0,0,H8/'Aktivi_Saistibas(005)'!$F$19*100)</f>
        <v>0</v>
      </c>
    </row>
    <row r="9" spans="1:9" ht="12.75">
      <c r="A9" s="1"/>
      <c r="B9" s="211"/>
      <c r="C9" s="212" t="s">
        <v>153</v>
      </c>
      <c r="D9" s="213"/>
      <c r="E9" s="266"/>
      <c r="F9" s="215"/>
      <c r="G9" s="215"/>
      <c r="H9" s="215"/>
      <c r="I9" s="236">
        <f>IF(H9=0,0,H9/'Aktivi_Saistibas(005)'!$F$19*100)</f>
        <v>0</v>
      </c>
    </row>
    <row r="10" spans="1:9" ht="12.75">
      <c r="A10" s="1"/>
      <c r="B10" s="211"/>
      <c r="C10" s="216" t="s">
        <v>20</v>
      </c>
      <c r="D10" s="213"/>
      <c r="E10" s="266"/>
      <c r="F10" s="215"/>
      <c r="G10" s="215"/>
      <c r="H10" s="215"/>
      <c r="I10" s="236">
        <f>IF(H10=0,0,H10/'Aktivi_Saistibas(005)'!$F$19*100)</f>
        <v>0</v>
      </c>
    </row>
    <row r="11" spans="1:9" ht="12.75">
      <c r="A11" s="1"/>
      <c r="B11" s="211"/>
      <c r="C11" s="212" t="s">
        <v>154</v>
      </c>
      <c r="D11" s="217">
        <v>21110</v>
      </c>
      <c r="E11" s="289"/>
      <c r="F11" s="265">
        <f>SUM(F7:F10)</f>
        <v>0</v>
      </c>
      <c r="G11" s="265">
        <f>SUM(G7:G10)</f>
        <v>0</v>
      </c>
      <c r="H11" s="265">
        <f>SUM(H7:H10)</f>
        <v>0</v>
      </c>
      <c r="I11" s="236">
        <f>IF(H11=0,0,H11/'Aktivi_Saistibas(005)'!$F$19*100)</f>
        <v>0</v>
      </c>
    </row>
    <row r="12" spans="1:9" ht="25.5">
      <c r="A12" s="1"/>
      <c r="B12" s="200">
        <v>21120</v>
      </c>
      <c r="C12" s="221" t="s">
        <v>155</v>
      </c>
      <c r="D12" s="219"/>
      <c r="E12" s="427"/>
      <c r="F12" s="210"/>
      <c r="G12" s="210"/>
      <c r="H12" s="210"/>
      <c r="I12" s="224"/>
    </row>
    <row r="13" spans="1:9" ht="12.75">
      <c r="A13" s="1"/>
      <c r="B13" s="211"/>
      <c r="C13" s="222" t="s">
        <v>156</v>
      </c>
      <c r="D13" s="208"/>
      <c r="E13" s="266"/>
      <c r="F13" s="215"/>
      <c r="G13" s="215"/>
      <c r="H13" s="215"/>
      <c r="I13" s="236">
        <f>IF(H13=0,0,H13/'Aktivi_Saistibas(005)'!$F$19*100)</f>
        <v>0</v>
      </c>
    </row>
    <row r="14" spans="1:9" ht="12.75">
      <c r="A14" s="1"/>
      <c r="B14" s="211"/>
      <c r="C14" s="222" t="s">
        <v>157</v>
      </c>
      <c r="D14" s="208"/>
      <c r="E14" s="266"/>
      <c r="F14" s="215"/>
      <c r="G14" s="215"/>
      <c r="H14" s="215"/>
      <c r="I14" s="236">
        <f>IF(H14=0,0,H14/'Aktivi_Saistibas(005)'!$F$19*100)</f>
        <v>0</v>
      </c>
    </row>
    <row r="15" spans="1:9" ht="12.75">
      <c r="A15" s="1"/>
      <c r="B15" s="211"/>
      <c r="C15" s="223" t="s">
        <v>20</v>
      </c>
      <c r="D15" s="208"/>
      <c r="E15" s="266"/>
      <c r="F15" s="215"/>
      <c r="G15" s="215"/>
      <c r="H15" s="215"/>
      <c r="I15" s="236">
        <f>IF(H15=0,0,H15/'Aktivi_Saistibas(005)'!$F$19*100)</f>
        <v>0</v>
      </c>
    </row>
    <row r="16" spans="1:9" ht="12.75">
      <c r="A16" s="1"/>
      <c r="B16" s="211"/>
      <c r="C16" s="222" t="s">
        <v>154</v>
      </c>
      <c r="D16" s="217">
        <v>21120</v>
      </c>
      <c r="E16" s="289"/>
      <c r="F16" s="265">
        <f>SUM(F13:F15)</f>
        <v>0</v>
      </c>
      <c r="G16" s="265">
        <f>SUM(G13:G15)</f>
        <v>0</v>
      </c>
      <c r="H16" s="265">
        <f>SUM(H13:H15)</f>
        <v>0</v>
      </c>
      <c r="I16" s="236">
        <f>IF(H16=0,0,H16/'Aktivi_Saistibas(005)'!$F$19*100)</f>
        <v>0</v>
      </c>
    </row>
    <row r="17" spans="1:9" ht="25.5">
      <c r="A17" s="1"/>
      <c r="B17" s="200">
        <v>21130</v>
      </c>
      <c r="C17" s="221" t="s">
        <v>158</v>
      </c>
      <c r="D17" s="208"/>
      <c r="E17" s="427"/>
      <c r="F17" s="210"/>
      <c r="G17" s="210"/>
      <c r="H17" s="210"/>
      <c r="I17" s="224"/>
    </row>
    <row r="18" spans="1:9" ht="12.75">
      <c r="A18" s="1"/>
      <c r="B18" s="211"/>
      <c r="C18" s="222" t="s">
        <v>159</v>
      </c>
      <c r="D18" s="208"/>
      <c r="E18" s="266"/>
      <c r="F18" s="215"/>
      <c r="G18" s="215"/>
      <c r="H18" s="215"/>
      <c r="I18" s="236">
        <f>IF(H18=0,0,H18/'Aktivi_Saistibas(005)'!$F$19*100)</f>
        <v>0</v>
      </c>
    </row>
    <row r="19" spans="1:9" ht="12.75">
      <c r="A19" s="1"/>
      <c r="B19" s="211"/>
      <c r="C19" s="222" t="s">
        <v>160</v>
      </c>
      <c r="D19" s="208"/>
      <c r="E19" s="266"/>
      <c r="F19" s="215"/>
      <c r="G19" s="215"/>
      <c r="H19" s="215"/>
      <c r="I19" s="236">
        <f>IF(H19=0,0,H19/'Aktivi_Saistibas(005)'!$F$19*100)</f>
        <v>0</v>
      </c>
    </row>
    <row r="20" spans="1:9" ht="12.75">
      <c r="A20" s="1"/>
      <c r="B20" s="211"/>
      <c r="C20" s="223" t="s">
        <v>20</v>
      </c>
      <c r="D20" s="208"/>
      <c r="E20" s="266"/>
      <c r="F20" s="215"/>
      <c r="G20" s="215"/>
      <c r="H20" s="215"/>
      <c r="I20" s="236">
        <f>IF(H20=0,0,H20/'Aktivi_Saistibas(005)'!$F$19*100)</f>
        <v>0</v>
      </c>
    </row>
    <row r="21" spans="1:9" ht="12.75">
      <c r="A21" s="1"/>
      <c r="B21" s="211"/>
      <c r="C21" s="222" t="s">
        <v>154</v>
      </c>
      <c r="D21" s="217">
        <v>21130</v>
      </c>
      <c r="E21" s="289"/>
      <c r="F21" s="265">
        <f>SUM(F18:F20)</f>
        <v>0</v>
      </c>
      <c r="G21" s="265">
        <f>SUM(G18:G20)</f>
        <v>0</v>
      </c>
      <c r="H21" s="265">
        <f>SUM(H18:H20)</f>
        <v>0</v>
      </c>
      <c r="I21" s="236">
        <f>IF(H21=0,0,H21/'Aktivi_Saistibas(005)'!$F$19*100)</f>
        <v>0</v>
      </c>
    </row>
    <row r="22" spans="1:9" ht="15.75" customHeight="1">
      <c r="A22" s="1"/>
      <c r="B22" s="166"/>
      <c r="C22" s="161" t="s">
        <v>187</v>
      </c>
      <c r="D22" s="76">
        <v>21000</v>
      </c>
      <c r="E22" s="290"/>
      <c r="F22" s="267">
        <f>F11+F16+F21</f>
        <v>0</v>
      </c>
      <c r="G22" s="267">
        <f>G11+G16+G21</f>
        <v>0</v>
      </c>
      <c r="H22" s="267">
        <f>H11+H16+H21</f>
        <v>0</v>
      </c>
      <c r="I22" s="239">
        <f>IF(H22=0,0,H22/'Aktivi_Saistibas(005)'!$F$19*100)</f>
        <v>0</v>
      </c>
    </row>
    <row r="23" spans="1:9" ht="24.75" customHeight="1">
      <c r="A23" s="1"/>
      <c r="B23" s="230">
        <v>21200</v>
      </c>
      <c r="C23" s="231" t="s">
        <v>162</v>
      </c>
      <c r="D23" s="238"/>
      <c r="E23" s="428"/>
      <c r="F23" s="226"/>
      <c r="G23" s="226"/>
      <c r="H23" s="226"/>
      <c r="I23" s="232"/>
    </row>
    <row r="24" spans="1:9" ht="25.5">
      <c r="A24" s="1"/>
      <c r="B24" s="200">
        <v>21210</v>
      </c>
      <c r="C24" s="207" t="s">
        <v>163</v>
      </c>
      <c r="D24" s="208"/>
      <c r="E24" s="427"/>
      <c r="F24" s="210"/>
      <c r="G24" s="210"/>
      <c r="H24" s="210"/>
      <c r="I24" s="224"/>
    </row>
    <row r="25" spans="1:9" ht="12.75">
      <c r="A25" s="1"/>
      <c r="B25" s="211"/>
      <c r="C25" s="212" t="s">
        <v>156</v>
      </c>
      <c r="D25" s="208"/>
      <c r="E25" s="266"/>
      <c r="F25" s="215"/>
      <c r="G25" s="215"/>
      <c r="H25" s="215"/>
      <c r="I25" s="236">
        <f>IF(H25=0,0,H25/'Aktivi_Saistibas(005)'!$F$19*100)</f>
        <v>0</v>
      </c>
    </row>
    <row r="26" spans="1:9" ht="12.75">
      <c r="A26" s="1"/>
      <c r="B26" s="211"/>
      <c r="C26" s="212" t="s">
        <v>157</v>
      </c>
      <c r="D26" s="208"/>
      <c r="E26" s="266"/>
      <c r="F26" s="215"/>
      <c r="G26" s="215"/>
      <c r="H26" s="215"/>
      <c r="I26" s="236">
        <f>IF(H26=0,0,H26/'Aktivi_Saistibas(005)'!$F$19*100)</f>
        <v>0</v>
      </c>
    </row>
    <row r="27" spans="1:9" ht="12.75">
      <c r="A27" s="1"/>
      <c r="B27" s="211"/>
      <c r="C27" s="216" t="s">
        <v>20</v>
      </c>
      <c r="D27" s="208"/>
      <c r="E27" s="266"/>
      <c r="F27" s="215"/>
      <c r="G27" s="215"/>
      <c r="H27" s="215"/>
      <c r="I27" s="236">
        <f>IF(H27=0,0,H27/'Aktivi_Saistibas(005)'!$F$19*100)</f>
        <v>0</v>
      </c>
    </row>
    <row r="28" spans="1:9" ht="12.75">
      <c r="A28" s="1"/>
      <c r="B28" s="211"/>
      <c r="C28" s="212" t="s">
        <v>154</v>
      </c>
      <c r="D28" s="217">
        <v>21210</v>
      </c>
      <c r="E28" s="289"/>
      <c r="F28" s="265">
        <f>SUM(F25:F27)</f>
        <v>0</v>
      </c>
      <c r="G28" s="265">
        <f>SUM(G25:G27)</f>
        <v>0</v>
      </c>
      <c r="H28" s="265">
        <f>SUM(H25:H27)</f>
        <v>0</v>
      </c>
      <c r="I28" s="236">
        <f>IF(H28=0,0,H28/'Aktivi_Saistibas(005)'!$F$19*100)</f>
        <v>0</v>
      </c>
    </row>
    <row r="29" spans="1:9" ht="27" customHeight="1">
      <c r="A29" s="1"/>
      <c r="B29" s="200">
        <v>21220</v>
      </c>
      <c r="C29" s="207" t="s">
        <v>164</v>
      </c>
      <c r="D29" s="208"/>
      <c r="E29" s="427"/>
      <c r="F29" s="210"/>
      <c r="G29" s="210"/>
      <c r="H29" s="210"/>
      <c r="I29" s="224"/>
    </row>
    <row r="30" spans="1:9" ht="12.75">
      <c r="A30" s="1"/>
      <c r="B30" s="211"/>
      <c r="C30" s="222" t="s">
        <v>159</v>
      </c>
      <c r="D30" s="208"/>
      <c r="E30" s="266"/>
      <c r="F30" s="215"/>
      <c r="G30" s="215"/>
      <c r="H30" s="215"/>
      <c r="I30" s="236">
        <f>IF(H30=0,0,H30/'Aktivi_Saistibas(005)'!$F$19*100)</f>
        <v>0</v>
      </c>
    </row>
    <row r="31" spans="1:9" ht="12.75">
      <c r="A31" s="1"/>
      <c r="B31" s="211"/>
      <c r="C31" s="222" t="s">
        <v>160</v>
      </c>
      <c r="D31" s="208"/>
      <c r="E31" s="266"/>
      <c r="F31" s="215"/>
      <c r="G31" s="215"/>
      <c r="H31" s="215"/>
      <c r="I31" s="236">
        <f>IF(H31=0,0,H31/'Aktivi_Saistibas(005)'!$F$19*100)</f>
        <v>0</v>
      </c>
    </row>
    <row r="32" spans="1:9" ht="12.75">
      <c r="A32" s="1"/>
      <c r="B32" s="211"/>
      <c r="C32" s="223" t="s">
        <v>20</v>
      </c>
      <c r="D32" s="208"/>
      <c r="E32" s="266"/>
      <c r="F32" s="215"/>
      <c r="G32" s="215"/>
      <c r="H32" s="215"/>
      <c r="I32" s="236">
        <f>IF(H32=0,0,H32/'Aktivi_Saistibas(005)'!$F$19*100)</f>
        <v>0</v>
      </c>
    </row>
    <row r="33" spans="1:9" ht="12.75">
      <c r="A33" s="1"/>
      <c r="B33" s="211"/>
      <c r="C33" s="212" t="s">
        <v>154</v>
      </c>
      <c r="D33" s="217">
        <v>21220</v>
      </c>
      <c r="E33" s="289"/>
      <c r="F33" s="265">
        <f>SUM(F30:F32)</f>
        <v>0</v>
      </c>
      <c r="G33" s="265">
        <f>SUM(G30:G32)</f>
        <v>0</v>
      </c>
      <c r="H33" s="265">
        <f>SUM(H30:H32)</f>
        <v>0</v>
      </c>
      <c r="I33" s="236">
        <f>IF(H33=0,0,H33/'Aktivi_Saistibas(005)'!$F$19*100)</f>
        <v>0</v>
      </c>
    </row>
    <row r="34" spans="1:9" ht="12.75">
      <c r="A34" s="1"/>
      <c r="B34" s="166"/>
      <c r="C34" s="190" t="s">
        <v>188</v>
      </c>
      <c r="D34" s="76">
        <v>21200</v>
      </c>
      <c r="E34" s="290"/>
      <c r="F34" s="267">
        <f>F28+F33</f>
        <v>0</v>
      </c>
      <c r="G34" s="267">
        <f>G28+G33</f>
        <v>0</v>
      </c>
      <c r="H34" s="267">
        <f>H28+H33</f>
        <v>0</v>
      </c>
      <c r="I34" s="239">
        <f>IF(H34=0,0,H34/'Aktivi_Saistibas(005)'!$F$19*100)</f>
        <v>0</v>
      </c>
    </row>
    <row r="35" spans="1:9" ht="25.5">
      <c r="A35" s="1"/>
      <c r="B35" s="200">
        <v>21300</v>
      </c>
      <c r="C35" s="201" t="s">
        <v>168</v>
      </c>
      <c r="D35" s="208"/>
      <c r="E35" s="428"/>
      <c r="F35" s="226"/>
      <c r="G35" s="226"/>
      <c r="H35" s="226"/>
      <c r="I35" s="232"/>
    </row>
    <row r="36" spans="1:9" ht="12.75">
      <c r="A36" s="1"/>
      <c r="B36" s="211"/>
      <c r="C36" s="212" t="s">
        <v>169</v>
      </c>
      <c r="D36" s="208"/>
      <c r="E36" s="266"/>
      <c r="F36" s="215"/>
      <c r="G36" s="215"/>
      <c r="H36" s="215"/>
      <c r="I36" s="236">
        <f>IF(H36=0,0,H36/'Aktivi_Saistibas(005)'!$F$19*100)</f>
        <v>0</v>
      </c>
    </row>
    <row r="37" spans="1:9" ht="12.75">
      <c r="A37" s="1"/>
      <c r="B37" s="211"/>
      <c r="C37" s="212" t="s">
        <v>170</v>
      </c>
      <c r="D37" s="208"/>
      <c r="E37" s="266"/>
      <c r="F37" s="215"/>
      <c r="G37" s="215"/>
      <c r="H37" s="215"/>
      <c r="I37" s="236">
        <f>IF(H37=0,0,H37/'Aktivi_Saistibas(005)'!$F$19*100)</f>
        <v>0</v>
      </c>
    </row>
    <row r="38" spans="1:9" ht="12.75">
      <c r="A38" s="1"/>
      <c r="B38" s="211"/>
      <c r="C38" s="216" t="s">
        <v>20</v>
      </c>
      <c r="D38" s="208"/>
      <c r="E38" s="266"/>
      <c r="F38" s="215"/>
      <c r="G38" s="215"/>
      <c r="H38" s="215"/>
      <c r="I38" s="236">
        <f>IF(H38=0,0,H38/'Aktivi_Saistibas(005)'!$F$19*100)</f>
        <v>0</v>
      </c>
    </row>
    <row r="39" spans="1:9" ht="12.75">
      <c r="A39" s="1"/>
      <c r="B39" s="166"/>
      <c r="C39" s="243" t="s">
        <v>154</v>
      </c>
      <c r="D39" s="76">
        <v>21300</v>
      </c>
      <c r="E39" s="290"/>
      <c r="F39" s="267">
        <f>SUM(F36:F38)</f>
        <v>0</v>
      </c>
      <c r="G39" s="267">
        <f>SUM(G36:G38)</f>
        <v>0</v>
      </c>
      <c r="H39" s="267">
        <f>SUM(H36:H38)</f>
        <v>0</v>
      </c>
      <c r="I39" s="239">
        <f>IF(H39=0,0,H39/'Aktivi_Saistibas(005)'!$F$19*100)</f>
        <v>0</v>
      </c>
    </row>
    <row r="40" spans="1:9" ht="12.75">
      <c r="A40" s="1"/>
      <c r="B40" s="230">
        <v>21400</v>
      </c>
      <c r="C40" s="231" t="s">
        <v>81</v>
      </c>
      <c r="D40" s="238"/>
      <c r="E40" s="428"/>
      <c r="F40" s="226"/>
      <c r="G40" s="226"/>
      <c r="H40" s="226"/>
      <c r="I40" s="232"/>
    </row>
    <row r="41" spans="1:9" ht="12.75">
      <c r="A41" s="1"/>
      <c r="B41" s="211"/>
      <c r="C41" s="212" t="s">
        <v>171</v>
      </c>
      <c r="D41" s="208"/>
      <c r="E41" s="266"/>
      <c r="F41" s="215"/>
      <c r="G41" s="215"/>
      <c r="H41" s="215"/>
      <c r="I41" s="236">
        <f>IF(H41=0,0,H41/'Aktivi_Saistibas(005)'!$F$19*100)</f>
        <v>0</v>
      </c>
    </row>
    <row r="42" spans="1:9" ht="12.75">
      <c r="A42" s="1"/>
      <c r="B42" s="211"/>
      <c r="C42" s="212" t="s">
        <v>172</v>
      </c>
      <c r="D42" s="208"/>
      <c r="E42" s="266"/>
      <c r="F42" s="215"/>
      <c r="G42" s="215"/>
      <c r="H42" s="215"/>
      <c r="I42" s="236">
        <f>IF(H42=0,0,H42/'Aktivi_Saistibas(005)'!$F$19*100)</f>
        <v>0</v>
      </c>
    </row>
    <row r="43" spans="1:9" ht="12.75">
      <c r="A43" s="1"/>
      <c r="B43" s="211"/>
      <c r="C43" s="216" t="s">
        <v>20</v>
      </c>
      <c r="D43" s="208"/>
      <c r="E43" s="266"/>
      <c r="F43" s="215"/>
      <c r="G43" s="215"/>
      <c r="H43" s="215"/>
      <c r="I43" s="236">
        <f>IF(H43=0,0,H43/'Aktivi_Saistibas(005)'!$F$19*100)</f>
        <v>0</v>
      </c>
    </row>
    <row r="44" spans="1:9" ht="12.75">
      <c r="A44" s="1"/>
      <c r="B44" s="166"/>
      <c r="C44" s="243" t="s">
        <v>154</v>
      </c>
      <c r="D44" s="76">
        <v>21400</v>
      </c>
      <c r="E44" s="290"/>
      <c r="F44" s="267">
        <f>SUM(F41:F43)</f>
        <v>0</v>
      </c>
      <c r="G44" s="267">
        <f>SUM(G41:G43)</f>
        <v>0</v>
      </c>
      <c r="H44" s="267">
        <f>SUM(H41:H43)</f>
        <v>0</v>
      </c>
      <c r="I44" s="239">
        <f>IF(H44=0,0,H44/'Aktivi_Saistibas(005)'!$F$19*100)</f>
        <v>0</v>
      </c>
    </row>
    <row r="45" spans="1:9" ht="41.25" customHeight="1" thickBot="1">
      <c r="A45" s="1"/>
      <c r="B45" s="184"/>
      <c r="C45" s="268" t="s">
        <v>189</v>
      </c>
      <c r="D45" s="79">
        <v>21000</v>
      </c>
      <c r="E45" s="291"/>
      <c r="F45" s="269">
        <f>F22+F34+F39+F44</f>
        <v>0</v>
      </c>
      <c r="G45" s="269">
        <f>G22+G34+G39+G44</f>
        <v>0</v>
      </c>
      <c r="H45" s="269">
        <f>H22+H34+H39+H44</f>
        <v>0</v>
      </c>
      <c r="I45" s="263">
        <f>IF(H45=0,0,H45/'Aktivi_Saistibas(005)'!$F$19*100)</f>
        <v>0</v>
      </c>
    </row>
    <row r="46" spans="1:9" s="277" customFormat="1" ht="13.5" thickBot="1">
      <c r="A46" s="274"/>
      <c r="B46" s="275"/>
      <c r="C46" s="270"/>
      <c r="D46" s="271"/>
      <c r="E46" s="272"/>
      <c r="F46" s="272"/>
      <c r="G46" s="272"/>
      <c r="H46" s="272"/>
      <c r="I46" s="276"/>
    </row>
    <row r="47" spans="1:9" ht="13.5" thickBot="1">
      <c r="A47" s="1"/>
      <c r="B47" s="491" t="s">
        <v>13</v>
      </c>
      <c r="C47" s="492"/>
      <c r="D47" s="67" t="s">
        <v>64</v>
      </c>
      <c r="E47" s="240" t="s">
        <v>63</v>
      </c>
      <c r="F47" s="67" t="s">
        <v>66</v>
      </c>
      <c r="G47" s="67" t="s">
        <v>166</v>
      </c>
      <c r="H47" s="67" t="s">
        <v>167</v>
      </c>
      <c r="I47" s="187" t="s">
        <v>183</v>
      </c>
    </row>
    <row r="48" spans="1:9" ht="38.25" customHeight="1">
      <c r="A48" s="1"/>
      <c r="B48" s="200">
        <v>22000</v>
      </c>
      <c r="C48" s="248" t="s">
        <v>190</v>
      </c>
      <c r="D48" s="279"/>
      <c r="E48" s="280"/>
      <c r="F48" s="280"/>
      <c r="G48" s="280"/>
      <c r="H48" s="280"/>
      <c r="I48" s="281"/>
    </row>
    <row r="49" spans="1:9" ht="38.25">
      <c r="A49" s="1"/>
      <c r="B49" s="200">
        <v>22100</v>
      </c>
      <c r="C49" s="201" t="s">
        <v>149</v>
      </c>
      <c r="D49" s="202"/>
      <c r="E49" s="273"/>
      <c r="F49" s="273"/>
      <c r="G49" s="273"/>
      <c r="H49" s="273"/>
      <c r="I49" s="282"/>
    </row>
    <row r="50" spans="1:9" ht="25.5">
      <c r="A50" s="1"/>
      <c r="B50" s="200">
        <v>22110</v>
      </c>
      <c r="C50" s="207" t="s">
        <v>150</v>
      </c>
      <c r="D50" s="208"/>
      <c r="E50" s="273"/>
      <c r="F50" s="273"/>
      <c r="G50" s="273"/>
      <c r="H50" s="273"/>
      <c r="I50" s="282"/>
    </row>
    <row r="51" spans="1:9" ht="12.75">
      <c r="A51" s="1"/>
      <c r="B51" s="211"/>
      <c r="C51" s="212" t="s">
        <v>186</v>
      </c>
      <c r="D51" s="213"/>
      <c r="E51" s="283"/>
      <c r="F51" s="283"/>
      <c r="G51" s="283"/>
      <c r="H51" s="283"/>
      <c r="I51" s="236">
        <f>IF(H51=0,0,H51/'Aktivi_Saistibas(005)'!$F$19*100)</f>
        <v>0</v>
      </c>
    </row>
    <row r="52" spans="1:9" ht="12.75">
      <c r="A52" s="1"/>
      <c r="B52" s="211"/>
      <c r="C52" s="212" t="s">
        <v>152</v>
      </c>
      <c r="D52" s="213"/>
      <c r="E52" s="283"/>
      <c r="F52" s="283"/>
      <c r="G52" s="283"/>
      <c r="H52" s="283"/>
      <c r="I52" s="236">
        <f>IF(H52=0,0,H52/'Aktivi_Saistibas(005)'!$F$19*100)</f>
        <v>0</v>
      </c>
    </row>
    <row r="53" spans="1:9" ht="12.75">
      <c r="A53" s="1"/>
      <c r="B53" s="211"/>
      <c r="C53" s="212" t="s">
        <v>153</v>
      </c>
      <c r="D53" s="213"/>
      <c r="E53" s="283"/>
      <c r="F53" s="283"/>
      <c r="G53" s="283"/>
      <c r="H53" s="283"/>
      <c r="I53" s="236">
        <f>IF(H53=0,0,H53/'Aktivi_Saistibas(005)'!$F$19*100)</f>
        <v>0</v>
      </c>
    </row>
    <row r="54" spans="1:9" ht="12.75">
      <c r="A54" s="1"/>
      <c r="B54" s="211"/>
      <c r="C54" s="216" t="s">
        <v>20</v>
      </c>
      <c r="D54" s="213"/>
      <c r="E54" s="283"/>
      <c r="F54" s="283"/>
      <c r="G54" s="283"/>
      <c r="H54" s="283"/>
      <c r="I54" s="236">
        <f>IF(H54=0,0,H54/'Aktivi_Saistibas(005)'!$F$19*100)</f>
        <v>0</v>
      </c>
    </row>
    <row r="55" spans="1:9" ht="12.75">
      <c r="A55" s="1"/>
      <c r="B55" s="211"/>
      <c r="C55" s="212" t="s">
        <v>154</v>
      </c>
      <c r="D55" s="217">
        <v>22110</v>
      </c>
      <c r="E55" s="289"/>
      <c r="F55" s="265">
        <f>SUM(F51:F54)</f>
        <v>0</v>
      </c>
      <c r="G55" s="265">
        <f>SUM(G51:G54)</f>
        <v>0</v>
      </c>
      <c r="H55" s="265">
        <f>SUM(H51:H54)</f>
        <v>0</v>
      </c>
      <c r="I55" s="236">
        <f>IF(H55=0,0,H55/'Aktivi_Saistibas(005)'!$F$19*100)</f>
        <v>0</v>
      </c>
    </row>
    <row r="56" spans="1:9" ht="25.5">
      <c r="A56" s="1"/>
      <c r="B56" s="200">
        <v>22120</v>
      </c>
      <c r="C56" s="207" t="s">
        <v>155</v>
      </c>
      <c r="D56" s="219"/>
      <c r="E56" s="273"/>
      <c r="F56" s="273"/>
      <c r="G56" s="273"/>
      <c r="H56" s="273"/>
      <c r="I56" s="282"/>
    </row>
    <row r="57" spans="1:9" ht="12.75">
      <c r="A57" s="1"/>
      <c r="B57" s="211"/>
      <c r="C57" s="212" t="s">
        <v>156</v>
      </c>
      <c r="D57" s="208"/>
      <c r="E57" s="283"/>
      <c r="F57" s="283"/>
      <c r="G57" s="283"/>
      <c r="H57" s="283"/>
      <c r="I57" s="236">
        <f>IF(H57=0,0,H57/'Aktivi_Saistibas(005)'!$F$19*100)</f>
        <v>0</v>
      </c>
    </row>
    <row r="58" spans="1:9" ht="12.75">
      <c r="A58" s="1"/>
      <c r="B58" s="211"/>
      <c r="C58" s="212" t="s">
        <v>157</v>
      </c>
      <c r="D58" s="208"/>
      <c r="E58" s="283"/>
      <c r="F58" s="283"/>
      <c r="G58" s="283"/>
      <c r="H58" s="283"/>
      <c r="I58" s="236">
        <f>IF(H58=0,0,H58/'Aktivi_Saistibas(005)'!$F$19*100)</f>
        <v>0</v>
      </c>
    </row>
    <row r="59" spans="1:9" ht="12.75">
      <c r="A59" s="1"/>
      <c r="B59" s="211"/>
      <c r="C59" s="216" t="s">
        <v>20</v>
      </c>
      <c r="D59" s="208"/>
      <c r="E59" s="283"/>
      <c r="F59" s="283"/>
      <c r="G59" s="283"/>
      <c r="H59" s="283"/>
      <c r="I59" s="236">
        <f>IF(H59=0,0,H59/'Aktivi_Saistibas(005)'!$F$19*100)</f>
        <v>0</v>
      </c>
    </row>
    <row r="60" spans="1:9" ht="12.75">
      <c r="A60" s="1"/>
      <c r="B60" s="211"/>
      <c r="C60" s="212" t="s">
        <v>154</v>
      </c>
      <c r="D60" s="217">
        <v>22120</v>
      </c>
      <c r="E60" s="289"/>
      <c r="F60" s="265">
        <f>SUM(F57:F59)</f>
        <v>0</v>
      </c>
      <c r="G60" s="265">
        <f>SUM(G57:G59)</f>
        <v>0</v>
      </c>
      <c r="H60" s="265">
        <f>SUM(H57:H59)</f>
        <v>0</v>
      </c>
      <c r="I60" s="236">
        <f>IF(H60=0,0,H60/'Aktivi_Saistibas(005)'!$F$19*100)</f>
        <v>0</v>
      </c>
    </row>
    <row r="61" spans="1:9" ht="25.5">
      <c r="A61" s="1"/>
      <c r="B61" s="200">
        <v>22130</v>
      </c>
      <c r="C61" s="207" t="s">
        <v>158</v>
      </c>
      <c r="D61" s="208"/>
      <c r="E61" s="273"/>
      <c r="F61" s="273"/>
      <c r="G61" s="273"/>
      <c r="H61" s="273"/>
      <c r="I61" s="282"/>
    </row>
    <row r="62" spans="1:9" ht="12.75">
      <c r="A62" s="1"/>
      <c r="B62" s="211"/>
      <c r="C62" s="212" t="s">
        <v>159</v>
      </c>
      <c r="D62" s="208"/>
      <c r="E62" s="283"/>
      <c r="F62" s="283"/>
      <c r="G62" s="283"/>
      <c r="H62" s="283"/>
      <c r="I62" s="236">
        <f>IF(H62=0,0,H62/'Aktivi_Saistibas(005)'!$F$19*100)</f>
        <v>0</v>
      </c>
    </row>
    <row r="63" spans="1:9" ht="12.75">
      <c r="A63" s="1"/>
      <c r="B63" s="211"/>
      <c r="C63" s="212" t="s">
        <v>160</v>
      </c>
      <c r="D63" s="208"/>
      <c r="E63" s="283"/>
      <c r="F63" s="283"/>
      <c r="G63" s="283"/>
      <c r="H63" s="283"/>
      <c r="I63" s="236">
        <f>IF(H63=0,0,H63/'Aktivi_Saistibas(005)'!$F$19*100)</f>
        <v>0</v>
      </c>
    </row>
    <row r="64" spans="1:9" ht="12.75">
      <c r="A64" s="1"/>
      <c r="B64" s="211"/>
      <c r="C64" s="216" t="s">
        <v>20</v>
      </c>
      <c r="D64" s="208"/>
      <c r="E64" s="283"/>
      <c r="F64" s="283"/>
      <c r="G64" s="283"/>
      <c r="H64" s="283"/>
      <c r="I64" s="236">
        <f>IF(H64=0,0,H64/'Aktivi_Saistibas(005)'!$F$19*100)</f>
        <v>0</v>
      </c>
    </row>
    <row r="65" spans="1:9" ht="12.75">
      <c r="A65" s="1"/>
      <c r="B65" s="211"/>
      <c r="C65" s="212" t="s">
        <v>154</v>
      </c>
      <c r="D65" s="217">
        <v>22130</v>
      </c>
      <c r="E65" s="289"/>
      <c r="F65" s="265">
        <f>SUM(F62:F64)</f>
        <v>0</v>
      </c>
      <c r="G65" s="265">
        <f>SUM(G62:G64)</f>
        <v>0</v>
      </c>
      <c r="H65" s="265">
        <f>SUM(H62:H64)</f>
        <v>0</v>
      </c>
      <c r="I65" s="236">
        <f>IF(H65=0,0,H65/'Aktivi_Saistibas(005)'!$F$19*100)</f>
        <v>0</v>
      </c>
    </row>
    <row r="66" spans="1:9" ht="12.75">
      <c r="A66" s="1"/>
      <c r="B66" s="166"/>
      <c r="C66" s="190" t="s">
        <v>191</v>
      </c>
      <c r="D66" s="76">
        <v>22100</v>
      </c>
      <c r="E66" s="290"/>
      <c r="F66" s="267">
        <f>F55+F60+F65</f>
        <v>0</v>
      </c>
      <c r="G66" s="267">
        <f>G55+G60+G65</f>
        <v>0</v>
      </c>
      <c r="H66" s="267">
        <f>H55+H60+H65</f>
        <v>0</v>
      </c>
      <c r="I66" s="239">
        <f>IF(H66=0,0,H66/'Aktivi_Saistibas(005)'!$F$19*100)</f>
        <v>0</v>
      </c>
    </row>
    <row r="67" spans="1:9" ht="25.5">
      <c r="A67" s="1"/>
      <c r="B67" s="230">
        <v>22200</v>
      </c>
      <c r="C67" s="231" t="s">
        <v>162</v>
      </c>
      <c r="D67" s="238"/>
      <c r="E67" s="284"/>
      <c r="F67" s="284"/>
      <c r="G67" s="284"/>
      <c r="H67" s="284"/>
      <c r="I67" s="285"/>
    </row>
    <row r="68" spans="1:9" ht="25.5">
      <c r="A68" s="1"/>
      <c r="B68" s="200">
        <v>22210</v>
      </c>
      <c r="C68" s="207" t="s">
        <v>163</v>
      </c>
      <c r="D68" s="208"/>
      <c r="E68" s="273"/>
      <c r="F68" s="273"/>
      <c r="G68" s="273"/>
      <c r="H68" s="273"/>
      <c r="I68" s="282"/>
    </row>
    <row r="69" spans="1:9" ht="12.75">
      <c r="A69" s="1"/>
      <c r="B69" s="211"/>
      <c r="C69" s="212" t="s">
        <v>156</v>
      </c>
      <c r="D69" s="208"/>
      <c r="E69" s="283"/>
      <c r="F69" s="283"/>
      <c r="G69" s="283"/>
      <c r="H69" s="283"/>
      <c r="I69" s="236">
        <f>IF(H69=0,0,H69/'Aktivi_Saistibas(005)'!$F$19*100)</f>
        <v>0</v>
      </c>
    </row>
    <row r="70" spans="1:9" ht="12.75">
      <c r="A70" s="1"/>
      <c r="B70" s="211"/>
      <c r="C70" s="212" t="s">
        <v>157</v>
      </c>
      <c r="D70" s="208"/>
      <c r="E70" s="283"/>
      <c r="F70" s="283"/>
      <c r="G70" s="283"/>
      <c r="H70" s="283"/>
      <c r="I70" s="236">
        <f>IF(H70=0,0,H70/'Aktivi_Saistibas(005)'!$F$19*100)</f>
        <v>0</v>
      </c>
    </row>
    <row r="71" spans="1:9" ht="12.75">
      <c r="A71" s="1"/>
      <c r="B71" s="211"/>
      <c r="C71" s="216" t="s">
        <v>20</v>
      </c>
      <c r="D71" s="208"/>
      <c r="E71" s="283"/>
      <c r="F71" s="283"/>
      <c r="G71" s="283"/>
      <c r="H71" s="283"/>
      <c r="I71" s="236">
        <f>IF(H71=0,0,H71/'Aktivi_Saistibas(005)'!$F$19*100)</f>
        <v>0</v>
      </c>
    </row>
    <row r="72" spans="1:9" ht="12.75">
      <c r="A72" s="1"/>
      <c r="B72" s="211"/>
      <c r="C72" s="212" t="s">
        <v>154</v>
      </c>
      <c r="D72" s="217">
        <v>22210</v>
      </c>
      <c r="E72" s="289"/>
      <c r="F72" s="265">
        <f>SUM(F69:F71)</f>
        <v>0</v>
      </c>
      <c r="G72" s="265">
        <f>SUM(G69:G71)</f>
        <v>0</v>
      </c>
      <c r="H72" s="265">
        <f>SUM(H69:H71)</f>
        <v>0</v>
      </c>
      <c r="I72" s="236">
        <f>IF(H72=0,0,H72/'Aktivi_Saistibas(005)'!$F$19*100)</f>
        <v>0</v>
      </c>
    </row>
    <row r="73" spans="1:9" ht="25.5">
      <c r="A73" s="1"/>
      <c r="B73" s="200">
        <v>22220</v>
      </c>
      <c r="C73" s="207" t="s">
        <v>164</v>
      </c>
      <c r="D73" s="208"/>
      <c r="E73" s="273"/>
      <c r="F73" s="273"/>
      <c r="G73" s="273"/>
      <c r="H73" s="273"/>
      <c r="I73" s="282"/>
    </row>
    <row r="74" spans="1:9" ht="12.75">
      <c r="A74" s="1"/>
      <c r="B74" s="211"/>
      <c r="C74" s="222" t="s">
        <v>159</v>
      </c>
      <c r="D74" s="208"/>
      <c r="E74" s="283"/>
      <c r="F74" s="283"/>
      <c r="G74" s="283"/>
      <c r="H74" s="283"/>
      <c r="I74" s="236">
        <f>IF(H74=0,0,H74/'Aktivi_Saistibas(005)'!$F$19*100)</f>
        <v>0</v>
      </c>
    </row>
    <row r="75" spans="1:9" ht="12.75">
      <c r="A75" s="1"/>
      <c r="B75" s="211"/>
      <c r="C75" s="222" t="s">
        <v>160</v>
      </c>
      <c r="D75" s="208"/>
      <c r="E75" s="283"/>
      <c r="F75" s="283"/>
      <c r="G75" s="283"/>
      <c r="H75" s="283"/>
      <c r="I75" s="236">
        <f>IF(H75=0,0,H75/'Aktivi_Saistibas(005)'!$F$19*100)</f>
        <v>0</v>
      </c>
    </row>
    <row r="76" spans="1:9" ht="12.75">
      <c r="A76" s="1"/>
      <c r="B76" s="211"/>
      <c r="C76" s="223" t="s">
        <v>20</v>
      </c>
      <c r="D76" s="208"/>
      <c r="E76" s="283"/>
      <c r="F76" s="283"/>
      <c r="G76" s="283"/>
      <c r="H76" s="283"/>
      <c r="I76" s="236">
        <f>IF(H76=0,0,H76/'Aktivi_Saistibas(005)'!$F$19*100)</f>
        <v>0</v>
      </c>
    </row>
    <row r="77" spans="1:9" ht="12.75">
      <c r="A77" s="1"/>
      <c r="B77" s="211"/>
      <c r="C77" s="212" t="s">
        <v>154</v>
      </c>
      <c r="D77" s="217">
        <v>22220</v>
      </c>
      <c r="E77" s="289"/>
      <c r="F77" s="265">
        <f>SUM(F74:F76)</f>
        <v>0</v>
      </c>
      <c r="G77" s="265">
        <f>SUM(G74:G76)</f>
        <v>0</v>
      </c>
      <c r="H77" s="265">
        <f>SUM(H74:H76)</f>
        <v>0</v>
      </c>
      <c r="I77" s="236">
        <f>IF(H77=0,0,H77/'Aktivi_Saistibas(005)'!$F$19*100)</f>
        <v>0</v>
      </c>
    </row>
    <row r="78" spans="1:9" ht="12.75">
      <c r="A78" s="1"/>
      <c r="B78" s="166"/>
      <c r="C78" s="190" t="s">
        <v>188</v>
      </c>
      <c r="D78" s="76">
        <v>22200</v>
      </c>
      <c r="E78" s="290"/>
      <c r="F78" s="267">
        <f>F72+F77</f>
        <v>0</v>
      </c>
      <c r="G78" s="267">
        <f>G72+G77</f>
        <v>0</v>
      </c>
      <c r="H78" s="267">
        <f>H72+H77</f>
        <v>0</v>
      </c>
      <c r="I78" s="239">
        <f>IF(H78=0,0,H78/'Aktivi_Saistibas(005)'!$F$19*100)</f>
        <v>0</v>
      </c>
    </row>
    <row r="79" spans="1:9" ht="25.5">
      <c r="A79" s="1"/>
      <c r="B79" s="200">
        <v>22300</v>
      </c>
      <c r="C79" s="201" t="s">
        <v>168</v>
      </c>
      <c r="D79" s="208"/>
      <c r="E79" s="273"/>
      <c r="F79" s="273"/>
      <c r="G79" s="273"/>
      <c r="H79" s="273"/>
      <c r="I79" s="282"/>
    </row>
    <row r="80" spans="1:9" ht="12.75">
      <c r="A80" s="1"/>
      <c r="B80" s="211"/>
      <c r="C80" s="212" t="s">
        <v>169</v>
      </c>
      <c r="D80" s="208"/>
      <c r="E80" s="283"/>
      <c r="F80" s="283"/>
      <c r="G80" s="283"/>
      <c r="H80" s="283"/>
      <c r="I80" s="236">
        <f>IF(H80=0,0,H80/'Aktivi_Saistibas(005)'!$F$19*100)</f>
        <v>0</v>
      </c>
    </row>
    <row r="81" spans="1:9" ht="12.75">
      <c r="A81" s="1"/>
      <c r="B81" s="211"/>
      <c r="C81" s="212" t="s">
        <v>170</v>
      </c>
      <c r="D81" s="208"/>
      <c r="E81" s="283"/>
      <c r="F81" s="283"/>
      <c r="G81" s="283"/>
      <c r="H81" s="283"/>
      <c r="I81" s="236">
        <f>IF(H81=0,0,H81/'Aktivi_Saistibas(005)'!$F$19*100)</f>
        <v>0</v>
      </c>
    </row>
    <row r="82" spans="1:9" ht="12.75">
      <c r="A82" s="1"/>
      <c r="B82" s="211"/>
      <c r="C82" s="216" t="s">
        <v>20</v>
      </c>
      <c r="D82" s="208"/>
      <c r="E82" s="283"/>
      <c r="F82" s="283"/>
      <c r="G82" s="283"/>
      <c r="H82" s="283"/>
      <c r="I82" s="236">
        <f>IF(H82=0,0,H82/'Aktivi_Saistibas(005)'!$F$19*100)</f>
        <v>0</v>
      </c>
    </row>
    <row r="83" spans="1:9" ht="12.75">
      <c r="A83" s="1"/>
      <c r="B83" s="166"/>
      <c r="C83" s="243" t="s">
        <v>154</v>
      </c>
      <c r="D83" s="76">
        <v>22300</v>
      </c>
      <c r="E83" s="290"/>
      <c r="F83" s="267">
        <f>SUM(F80:F82)</f>
        <v>0</v>
      </c>
      <c r="G83" s="267">
        <f>SUM(G80:G82)</f>
        <v>0</v>
      </c>
      <c r="H83" s="267">
        <f>SUM(H80:H82)</f>
        <v>0</v>
      </c>
      <c r="I83" s="239">
        <f>IF(H83=0,0,H83/'Aktivi_Saistibas(005)'!$F$19*100)</f>
        <v>0</v>
      </c>
    </row>
    <row r="84" spans="1:9" ht="12.75">
      <c r="A84" s="1"/>
      <c r="B84" s="230">
        <v>22400</v>
      </c>
      <c r="C84" s="231" t="s">
        <v>81</v>
      </c>
      <c r="D84" s="238"/>
      <c r="E84" s="273"/>
      <c r="F84" s="273"/>
      <c r="G84" s="273"/>
      <c r="H84" s="273"/>
      <c r="I84" s="282"/>
    </row>
    <row r="85" spans="1:9" ht="12.75">
      <c r="A85" s="1"/>
      <c r="B85" s="211"/>
      <c r="C85" s="212" t="s">
        <v>171</v>
      </c>
      <c r="D85" s="208"/>
      <c r="E85" s="283"/>
      <c r="F85" s="283"/>
      <c r="G85" s="283"/>
      <c r="H85" s="283"/>
      <c r="I85" s="236">
        <f>IF(H85=0,0,H85/'Aktivi_Saistibas(005)'!$F$19*100)</f>
        <v>0</v>
      </c>
    </row>
    <row r="86" spans="1:9" ht="12.75">
      <c r="A86" s="1"/>
      <c r="B86" s="211"/>
      <c r="C86" s="212" t="s">
        <v>172</v>
      </c>
      <c r="D86" s="208"/>
      <c r="E86" s="266"/>
      <c r="F86" s="215"/>
      <c r="G86" s="215"/>
      <c r="H86" s="215"/>
      <c r="I86" s="236">
        <f>IF(H86=0,0,H86/'Aktivi_Saistibas(005)'!$F$19*100)</f>
        <v>0</v>
      </c>
    </row>
    <row r="87" spans="1:9" ht="12.75">
      <c r="A87" s="1"/>
      <c r="B87" s="211"/>
      <c r="C87" s="216" t="s">
        <v>20</v>
      </c>
      <c r="D87" s="208"/>
      <c r="E87" s="266"/>
      <c r="F87" s="215"/>
      <c r="G87" s="215"/>
      <c r="H87" s="215"/>
      <c r="I87" s="236">
        <f>IF(H87=0,0,H87/'Aktivi_Saistibas(005)'!$F$19*100)</f>
        <v>0</v>
      </c>
    </row>
    <row r="88" spans="1:9" ht="12.75">
      <c r="A88" s="1"/>
      <c r="B88" s="166"/>
      <c r="C88" s="243" t="s">
        <v>154</v>
      </c>
      <c r="D88" s="76">
        <v>22400</v>
      </c>
      <c r="E88" s="290"/>
      <c r="F88" s="267">
        <f>SUM(F85:F87)</f>
        <v>0</v>
      </c>
      <c r="G88" s="267">
        <f>SUM(G85:G87)</f>
        <v>0</v>
      </c>
      <c r="H88" s="267">
        <f>SUM(H85:H87)</f>
        <v>0</v>
      </c>
      <c r="I88" s="239">
        <f>IF(H88=0,0,H88/'Aktivi_Saistibas(005)'!$F$19*100)</f>
        <v>0</v>
      </c>
    </row>
    <row r="89" spans="1:9" ht="51">
      <c r="A89" s="1"/>
      <c r="B89" s="183"/>
      <c r="C89" s="191" t="s">
        <v>192</v>
      </c>
      <c r="D89" s="78">
        <v>22000</v>
      </c>
      <c r="E89" s="292"/>
      <c r="F89" s="286">
        <f>F66+F78+F83+F88</f>
        <v>0</v>
      </c>
      <c r="G89" s="286">
        <f>G66+G78+G83+G88</f>
        <v>0</v>
      </c>
      <c r="H89" s="286">
        <f>H66+H78+H83+H88</f>
        <v>0</v>
      </c>
      <c r="I89" s="287">
        <f>IF(H89=0,0,H89/'Aktivi_Saistibas(005)'!$F$19*100)</f>
        <v>0</v>
      </c>
    </row>
    <row r="90" spans="1:9" ht="12.75">
      <c r="A90" s="1"/>
      <c r="B90" s="200">
        <v>23000</v>
      </c>
      <c r="C90" s="288" t="s">
        <v>193</v>
      </c>
      <c r="D90" s="238"/>
      <c r="E90" s="238"/>
      <c r="F90" s="226"/>
      <c r="G90" s="226"/>
      <c r="H90" s="226"/>
      <c r="I90" s="232"/>
    </row>
    <row r="91" spans="1:9" ht="38.25">
      <c r="A91" s="1"/>
      <c r="B91" s="200">
        <v>23100</v>
      </c>
      <c r="C91" s="201" t="s">
        <v>149</v>
      </c>
      <c r="D91" s="208"/>
      <c r="E91" s="208"/>
      <c r="F91" s="210"/>
      <c r="G91" s="210"/>
      <c r="H91" s="210"/>
      <c r="I91" s="224"/>
    </row>
    <row r="92" spans="1:10" ht="13.5" thickBot="1">
      <c r="A92" s="1"/>
      <c r="B92" s="216"/>
      <c r="C92" s="201"/>
      <c r="D92" s="227"/>
      <c r="E92" s="227"/>
      <c r="F92" s="209"/>
      <c r="G92" s="209"/>
      <c r="H92" s="209"/>
      <c r="I92" s="257"/>
      <c r="J92" s="340"/>
    </row>
    <row r="93" spans="1:9" ht="13.5" thickBot="1">
      <c r="A93" s="1"/>
      <c r="B93" s="491" t="s">
        <v>13</v>
      </c>
      <c r="C93" s="492"/>
      <c r="D93" s="67" t="s">
        <v>64</v>
      </c>
      <c r="E93" s="67" t="s">
        <v>63</v>
      </c>
      <c r="F93" s="67" t="s">
        <v>66</v>
      </c>
      <c r="G93" s="67" t="s">
        <v>166</v>
      </c>
      <c r="H93" s="67" t="s">
        <v>167</v>
      </c>
      <c r="I93" s="187" t="s">
        <v>183</v>
      </c>
    </row>
    <row r="94" spans="1:9" ht="25.5">
      <c r="A94" s="1"/>
      <c r="B94" s="200">
        <v>23110</v>
      </c>
      <c r="C94" s="207" t="s">
        <v>150</v>
      </c>
      <c r="D94" s="208"/>
      <c r="E94" s="208"/>
      <c r="F94" s="210"/>
      <c r="G94" s="210"/>
      <c r="H94" s="210"/>
      <c r="I94" s="224"/>
    </row>
    <row r="95" spans="1:9" ht="12.75">
      <c r="A95" s="1"/>
      <c r="B95" s="211"/>
      <c r="C95" s="212" t="s">
        <v>186</v>
      </c>
      <c r="D95" s="213"/>
      <c r="E95" s="266"/>
      <c r="F95" s="215"/>
      <c r="G95" s="215"/>
      <c r="H95" s="215"/>
      <c r="I95" s="236">
        <f>IF(H95=0,0,H95/'Aktivi_Saistibas(005)'!$F$19*100)</f>
        <v>0</v>
      </c>
    </row>
    <row r="96" spans="1:9" ht="12.75">
      <c r="A96" s="1"/>
      <c r="B96" s="211"/>
      <c r="C96" s="212" t="s">
        <v>152</v>
      </c>
      <c r="D96" s="213"/>
      <c r="E96" s="266"/>
      <c r="F96" s="215"/>
      <c r="G96" s="215"/>
      <c r="H96" s="215"/>
      <c r="I96" s="236">
        <f>IF(H96=0,0,H96/'Aktivi_Saistibas(005)'!$F$19*100)</f>
        <v>0</v>
      </c>
    </row>
    <row r="97" spans="1:9" ht="12.75">
      <c r="A97" s="1"/>
      <c r="B97" s="211"/>
      <c r="C97" s="212" t="s">
        <v>153</v>
      </c>
      <c r="D97" s="213"/>
      <c r="E97" s="266"/>
      <c r="F97" s="215"/>
      <c r="G97" s="215"/>
      <c r="H97" s="215"/>
      <c r="I97" s="236">
        <f>IF(H97=0,0,H97/'Aktivi_Saistibas(005)'!$F$19*100)</f>
        <v>0</v>
      </c>
    </row>
    <row r="98" spans="1:9" ht="12.75">
      <c r="A98" s="1"/>
      <c r="B98" s="211"/>
      <c r="C98" s="216" t="s">
        <v>20</v>
      </c>
      <c r="D98" s="213"/>
      <c r="E98" s="266"/>
      <c r="F98" s="215"/>
      <c r="G98" s="215"/>
      <c r="H98" s="215"/>
      <c r="I98" s="236">
        <f>IF(H98=0,0,H98/'Aktivi_Saistibas(005)'!$F$19*100)</f>
        <v>0</v>
      </c>
    </row>
    <row r="99" spans="1:9" ht="12.75">
      <c r="A99" s="1"/>
      <c r="B99" s="211"/>
      <c r="C99" s="212" t="s">
        <v>154</v>
      </c>
      <c r="D99" s="217">
        <v>23110</v>
      </c>
      <c r="E99" s="289"/>
      <c r="F99" s="265">
        <f>SUM(F95:F98)</f>
        <v>0</v>
      </c>
      <c r="G99" s="265">
        <f>SUM(G95:G98)</f>
        <v>0</v>
      </c>
      <c r="H99" s="265">
        <f>SUM(H95:H98)</f>
        <v>0</v>
      </c>
      <c r="I99" s="236">
        <f>IF(H99=0,0,H99/'Aktivi_Saistibas(005)'!$F$19*100)</f>
        <v>0</v>
      </c>
    </row>
    <row r="100" spans="1:9" ht="25.5">
      <c r="A100" s="1"/>
      <c r="B100" s="200">
        <v>23120</v>
      </c>
      <c r="C100" s="207" t="s">
        <v>155</v>
      </c>
      <c r="D100" s="219"/>
      <c r="E100" s="427"/>
      <c r="F100" s="210"/>
      <c r="G100" s="210"/>
      <c r="H100" s="210"/>
      <c r="I100" s="224"/>
    </row>
    <row r="101" spans="1:9" ht="12.75">
      <c r="A101" s="1"/>
      <c r="B101" s="211"/>
      <c r="C101" s="212" t="s">
        <v>156</v>
      </c>
      <c r="D101" s="208"/>
      <c r="E101" s="266"/>
      <c r="F101" s="215"/>
      <c r="G101" s="215"/>
      <c r="H101" s="215"/>
      <c r="I101" s="236">
        <f>IF(H101=0,0,H101/'Aktivi_Saistibas(005)'!$F$19*100)</f>
        <v>0</v>
      </c>
    </row>
    <row r="102" spans="1:9" ht="12.75">
      <c r="A102" s="1"/>
      <c r="B102" s="211"/>
      <c r="C102" s="212" t="s">
        <v>157</v>
      </c>
      <c r="D102" s="208"/>
      <c r="E102" s="266"/>
      <c r="F102" s="215"/>
      <c r="G102" s="215"/>
      <c r="H102" s="215"/>
      <c r="I102" s="236">
        <f>IF(H102=0,0,H102/'Aktivi_Saistibas(005)'!$F$19*100)</f>
        <v>0</v>
      </c>
    </row>
    <row r="103" spans="1:9" ht="12.75">
      <c r="A103" s="1"/>
      <c r="B103" s="211"/>
      <c r="C103" s="216" t="s">
        <v>20</v>
      </c>
      <c r="D103" s="208"/>
      <c r="E103" s="266"/>
      <c r="F103" s="215"/>
      <c r="G103" s="215"/>
      <c r="H103" s="215"/>
      <c r="I103" s="236">
        <f>IF(H103=0,0,H103/'Aktivi_Saistibas(005)'!$F$19*100)</f>
        <v>0</v>
      </c>
    </row>
    <row r="104" spans="1:9" ht="12.75">
      <c r="A104" s="1"/>
      <c r="B104" s="211"/>
      <c r="C104" s="212" t="s">
        <v>154</v>
      </c>
      <c r="D104" s="217">
        <v>23120</v>
      </c>
      <c r="E104" s="289"/>
      <c r="F104" s="265">
        <f>SUM(F101:F103)</f>
        <v>0</v>
      </c>
      <c r="G104" s="265">
        <f>SUM(G101:G103)</f>
        <v>0</v>
      </c>
      <c r="H104" s="265">
        <f>SUM(H101:H103)</f>
        <v>0</v>
      </c>
      <c r="I104" s="236">
        <f>IF(H104=0,0,H104/'Aktivi_Saistibas(005)'!$F$19*100)</f>
        <v>0</v>
      </c>
    </row>
    <row r="105" spans="1:9" ht="25.5">
      <c r="A105" s="1"/>
      <c r="B105" s="200">
        <v>23130</v>
      </c>
      <c r="C105" s="207" t="s">
        <v>158</v>
      </c>
      <c r="D105" s="208"/>
      <c r="E105" s="427"/>
      <c r="F105" s="210"/>
      <c r="G105" s="210"/>
      <c r="H105" s="210"/>
      <c r="I105" s="224"/>
    </row>
    <row r="106" spans="1:9" ht="12.75">
      <c r="A106" s="1"/>
      <c r="B106" s="211"/>
      <c r="C106" s="212" t="s">
        <v>159</v>
      </c>
      <c r="D106" s="208"/>
      <c r="E106" s="266"/>
      <c r="F106" s="215"/>
      <c r="G106" s="215"/>
      <c r="H106" s="215"/>
      <c r="I106" s="236">
        <f>IF(H106=0,0,H106/'Aktivi_Saistibas(005)'!$F$19*100)</f>
        <v>0</v>
      </c>
    </row>
    <row r="107" spans="1:9" ht="12.75">
      <c r="A107" s="1"/>
      <c r="B107" s="211"/>
      <c r="C107" s="212" t="s">
        <v>160</v>
      </c>
      <c r="D107" s="208"/>
      <c r="E107" s="266"/>
      <c r="F107" s="215"/>
      <c r="G107" s="215"/>
      <c r="H107" s="215"/>
      <c r="I107" s="236">
        <f>IF(H107=0,0,H107/'Aktivi_Saistibas(005)'!$F$19*100)</f>
        <v>0</v>
      </c>
    </row>
    <row r="108" spans="1:9" ht="12.75">
      <c r="A108" s="1"/>
      <c r="B108" s="211"/>
      <c r="C108" s="216" t="s">
        <v>20</v>
      </c>
      <c r="D108" s="208"/>
      <c r="E108" s="266"/>
      <c r="F108" s="215"/>
      <c r="G108" s="215"/>
      <c r="H108" s="215"/>
      <c r="I108" s="236">
        <f>IF(H108=0,0,H108/'Aktivi_Saistibas(005)'!$F$19*100)</f>
        <v>0</v>
      </c>
    </row>
    <row r="109" spans="1:9" ht="12.75">
      <c r="A109" s="1"/>
      <c r="B109" s="211"/>
      <c r="C109" s="212" t="s">
        <v>154</v>
      </c>
      <c r="D109" s="217">
        <v>23130</v>
      </c>
      <c r="E109" s="289"/>
      <c r="F109" s="265">
        <f>SUM(F106:F108)</f>
        <v>0</v>
      </c>
      <c r="G109" s="265">
        <f>SUM(G106:G108)</f>
        <v>0</v>
      </c>
      <c r="H109" s="265">
        <f>SUM(H106:H108)</f>
        <v>0</v>
      </c>
      <c r="I109" s="236">
        <f>IF(H109=0,0,H109/'Aktivi_Saistibas(005)'!$F$19*100)</f>
        <v>0</v>
      </c>
    </row>
    <row r="110" spans="1:9" ht="12.75">
      <c r="A110" s="1"/>
      <c r="B110" s="166"/>
      <c r="C110" s="190" t="s">
        <v>194</v>
      </c>
      <c r="D110" s="76">
        <v>23100</v>
      </c>
      <c r="E110" s="290"/>
      <c r="F110" s="267">
        <f>F99+F104+F109</f>
        <v>0</v>
      </c>
      <c r="G110" s="267">
        <f>G99+G104+G109</f>
        <v>0</v>
      </c>
      <c r="H110" s="267">
        <f>H99+H104+H109</f>
        <v>0</v>
      </c>
      <c r="I110" s="239">
        <f>IF(H110=0,0,H110/'Aktivi_Saistibas(005)'!$F$19*100)</f>
        <v>0</v>
      </c>
    </row>
    <row r="111" spans="1:9" ht="25.5">
      <c r="A111" s="1"/>
      <c r="B111" s="230">
        <v>23200</v>
      </c>
      <c r="C111" s="231" t="s">
        <v>162</v>
      </c>
      <c r="D111" s="238"/>
      <c r="E111" s="428"/>
      <c r="F111" s="226"/>
      <c r="G111" s="226"/>
      <c r="H111" s="226"/>
      <c r="I111" s="232"/>
    </row>
    <row r="112" spans="1:9" ht="25.5">
      <c r="A112" s="1"/>
      <c r="B112" s="200">
        <v>23210</v>
      </c>
      <c r="C112" s="207" t="s">
        <v>163</v>
      </c>
      <c r="D112" s="208"/>
      <c r="E112" s="427"/>
      <c r="F112" s="210"/>
      <c r="G112" s="210"/>
      <c r="H112" s="210"/>
      <c r="I112" s="224"/>
    </row>
    <row r="113" spans="1:9" ht="12.75">
      <c r="A113" s="1"/>
      <c r="B113" s="211"/>
      <c r="C113" s="212" t="s">
        <v>156</v>
      </c>
      <c r="D113" s="208"/>
      <c r="E113" s="266"/>
      <c r="F113" s="215"/>
      <c r="G113" s="215"/>
      <c r="H113" s="215"/>
      <c r="I113" s="236">
        <f>IF(H113=0,0,H113/'Aktivi_Saistibas(005)'!$F$19*100)</f>
        <v>0</v>
      </c>
    </row>
    <row r="114" spans="1:9" ht="12.75">
      <c r="A114" s="1"/>
      <c r="B114" s="211"/>
      <c r="C114" s="212" t="s">
        <v>157</v>
      </c>
      <c r="D114" s="208"/>
      <c r="E114" s="266"/>
      <c r="F114" s="215"/>
      <c r="G114" s="215"/>
      <c r="H114" s="215"/>
      <c r="I114" s="236">
        <f>IF(H114=0,0,H114/'Aktivi_Saistibas(005)'!$F$19*100)</f>
        <v>0</v>
      </c>
    </row>
    <row r="115" spans="1:9" ht="12.75">
      <c r="A115" s="1"/>
      <c r="B115" s="211"/>
      <c r="C115" s="216" t="s">
        <v>20</v>
      </c>
      <c r="D115" s="208"/>
      <c r="E115" s="266"/>
      <c r="F115" s="215"/>
      <c r="G115" s="215"/>
      <c r="H115" s="215"/>
      <c r="I115" s="236">
        <f>IF(H115=0,0,H115/'Aktivi_Saistibas(005)'!$F$19*100)</f>
        <v>0</v>
      </c>
    </row>
    <row r="116" spans="1:9" ht="12.75">
      <c r="A116" s="1"/>
      <c r="B116" s="211"/>
      <c r="C116" s="212" t="s">
        <v>154</v>
      </c>
      <c r="D116" s="217">
        <v>23210</v>
      </c>
      <c r="E116" s="289"/>
      <c r="F116" s="265">
        <f>SUM(F113:F115)</f>
        <v>0</v>
      </c>
      <c r="G116" s="265">
        <f>SUM(G113:G115)</f>
        <v>0</v>
      </c>
      <c r="H116" s="265">
        <f>SUM(H113:H115)</f>
        <v>0</v>
      </c>
      <c r="I116" s="236">
        <f>IF(H116=0,0,H116/'Aktivi_Saistibas(005)'!$F$19*100)</f>
        <v>0</v>
      </c>
    </row>
    <row r="117" spans="1:9" ht="25.5">
      <c r="A117" s="1"/>
      <c r="B117" s="200">
        <v>23220</v>
      </c>
      <c r="C117" s="207" t="s">
        <v>164</v>
      </c>
      <c r="D117" s="208"/>
      <c r="E117" s="427"/>
      <c r="F117" s="210"/>
      <c r="G117" s="210"/>
      <c r="H117" s="210"/>
      <c r="I117" s="224"/>
    </row>
    <row r="118" spans="1:9" ht="12.75">
      <c r="A118" s="1"/>
      <c r="B118" s="211"/>
      <c r="C118" s="222" t="s">
        <v>159</v>
      </c>
      <c r="D118" s="208"/>
      <c r="E118" s="266"/>
      <c r="F118" s="215"/>
      <c r="G118" s="215"/>
      <c r="H118" s="215"/>
      <c r="I118" s="236">
        <f>IF(H118=0,0,H118/'Aktivi_Saistibas(005)'!$F$19*100)</f>
        <v>0</v>
      </c>
    </row>
    <row r="119" spans="1:9" ht="12.75">
      <c r="A119" s="1"/>
      <c r="B119" s="211"/>
      <c r="C119" s="222" t="s">
        <v>160</v>
      </c>
      <c r="D119" s="208"/>
      <c r="E119" s="266"/>
      <c r="F119" s="215"/>
      <c r="G119" s="215"/>
      <c r="H119" s="215"/>
      <c r="I119" s="236">
        <f>IF(H119=0,0,H119/'Aktivi_Saistibas(005)'!$F$19*100)</f>
        <v>0</v>
      </c>
    </row>
    <row r="120" spans="1:9" ht="12.75">
      <c r="A120" s="1"/>
      <c r="B120" s="211"/>
      <c r="C120" s="223" t="s">
        <v>20</v>
      </c>
      <c r="D120" s="208"/>
      <c r="E120" s="266"/>
      <c r="F120" s="215"/>
      <c r="G120" s="215"/>
      <c r="H120" s="215"/>
      <c r="I120" s="236">
        <f>IF(H120=0,0,H120/'Aktivi_Saistibas(005)'!$F$19*100)</f>
        <v>0</v>
      </c>
    </row>
    <row r="121" spans="1:9" ht="12.75">
      <c r="A121" s="1"/>
      <c r="B121" s="211"/>
      <c r="C121" s="212" t="s">
        <v>154</v>
      </c>
      <c r="D121" s="217">
        <v>23220</v>
      </c>
      <c r="E121" s="289"/>
      <c r="F121" s="265">
        <f>SUM(F118:F120)</f>
        <v>0</v>
      </c>
      <c r="G121" s="265">
        <f>SUM(G118:G120)</f>
        <v>0</v>
      </c>
      <c r="H121" s="265">
        <f>SUM(H118:H120)</f>
        <v>0</v>
      </c>
      <c r="I121" s="236">
        <f>IF(H121=0,0,H121/'Aktivi_Saistibas(005)'!$F$19*100)</f>
        <v>0</v>
      </c>
    </row>
    <row r="122" spans="1:9" ht="12.75">
      <c r="A122" s="1"/>
      <c r="B122" s="166"/>
      <c r="C122" s="190" t="s">
        <v>188</v>
      </c>
      <c r="D122" s="76">
        <v>23200</v>
      </c>
      <c r="E122" s="290"/>
      <c r="F122" s="267">
        <f>F116+F121</f>
        <v>0</v>
      </c>
      <c r="G122" s="267">
        <f>G116+G121</f>
        <v>0</v>
      </c>
      <c r="H122" s="267">
        <f>H116+H121</f>
        <v>0</v>
      </c>
      <c r="I122" s="239">
        <f>IF(H122=0,0,H122/'Aktivi_Saistibas(005)'!$F$19*100)</f>
        <v>0</v>
      </c>
    </row>
    <row r="123" spans="1:9" ht="25.5">
      <c r="A123" s="1"/>
      <c r="B123" s="200">
        <v>23300</v>
      </c>
      <c r="C123" s="201" t="s">
        <v>168</v>
      </c>
      <c r="D123" s="208"/>
      <c r="E123" s="428"/>
      <c r="F123" s="226"/>
      <c r="G123" s="226"/>
      <c r="H123" s="226"/>
      <c r="I123" s="232"/>
    </row>
    <row r="124" spans="1:9" ht="12.75">
      <c r="A124" s="1"/>
      <c r="B124" s="211"/>
      <c r="C124" s="212" t="s">
        <v>169</v>
      </c>
      <c r="D124" s="208"/>
      <c r="E124" s="266"/>
      <c r="F124" s="215"/>
      <c r="G124" s="215"/>
      <c r="H124" s="215"/>
      <c r="I124" s="236">
        <f>IF(H124=0,0,H124/'Aktivi_Saistibas(005)'!$F$19*100)</f>
        <v>0</v>
      </c>
    </row>
    <row r="125" spans="1:9" ht="12.75">
      <c r="A125" s="1"/>
      <c r="B125" s="211"/>
      <c r="C125" s="212" t="s">
        <v>170</v>
      </c>
      <c r="D125" s="208"/>
      <c r="E125" s="266"/>
      <c r="F125" s="215"/>
      <c r="G125" s="215"/>
      <c r="H125" s="215"/>
      <c r="I125" s="236">
        <f>IF(H125=0,0,H125/'Aktivi_Saistibas(005)'!$F$19*100)</f>
        <v>0</v>
      </c>
    </row>
    <row r="126" spans="1:9" ht="12.75">
      <c r="A126" s="1"/>
      <c r="B126" s="211"/>
      <c r="C126" s="216" t="s">
        <v>20</v>
      </c>
      <c r="D126" s="208"/>
      <c r="E126" s="266"/>
      <c r="F126" s="215"/>
      <c r="G126" s="215"/>
      <c r="H126" s="215"/>
      <c r="I126" s="236">
        <f>IF(H126=0,0,H126/'Aktivi_Saistibas(005)'!$F$19*100)</f>
        <v>0</v>
      </c>
    </row>
    <row r="127" spans="1:9" ht="12.75">
      <c r="A127" s="1"/>
      <c r="B127" s="166"/>
      <c r="C127" s="243" t="s">
        <v>154</v>
      </c>
      <c r="D127" s="76">
        <v>23300</v>
      </c>
      <c r="E127" s="290"/>
      <c r="F127" s="267">
        <f>SUM(F124:F126)</f>
        <v>0</v>
      </c>
      <c r="G127" s="267">
        <f>SUM(G124:G126)</f>
        <v>0</v>
      </c>
      <c r="H127" s="267">
        <f>SUM(H124:H126)</f>
        <v>0</v>
      </c>
      <c r="I127" s="239">
        <f>IF(H127=0,0,H127/'Aktivi_Saistibas(005)'!$F$19*100)</f>
        <v>0</v>
      </c>
    </row>
    <row r="128" spans="1:9" ht="12.75">
      <c r="A128" s="1"/>
      <c r="B128" s="230">
        <v>23400</v>
      </c>
      <c r="C128" s="231" t="s">
        <v>81</v>
      </c>
      <c r="D128" s="238"/>
      <c r="E128" s="428"/>
      <c r="F128" s="226"/>
      <c r="G128" s="226"/>
      <c r="H128" s="226"/>
      <c r="I128" s="232"/>
    </row>
    <row r="129" spans="1:9" ht="12.75">
      <c r="A129" s="1"/>
      <c r="B129" s="211"/>
      <c r="C129" s="212" t="s">
        <v>171</v>
      </c>
      <c r="D129" s="208"/>
      <c r="E129" s="264"/>
      <c r="F129" s="215"/>
      <c r="G129" s="215"/>
      <c r="H129" s="215"/>
      <c r="I129" s="236">
        <f>IF(H129=0,0,H129/'Aktivi_Saistibas(005)'!$F$19*100)</f>
        <v>0</v>
      </c>
    </row>
    <row r="130" spans="1:9" ht="12.75">
      <c r="A130" s="1"/>
      <c r="B130" s="211"/>
      <c r="C130" s="212" t="s">
        <v>172</v>
      </c>
      <c r="D130" s="208"/>
      <c r="E130" s="264"/>
      <c r="F130" s="215"/>
      <c r="G130" s="215"/>
      <c r="H130" s="215"/>
      <c r="I130" s="236">
        <f>IF(H130=0,0,H130/'Aktivi_Saistibas(005)'!$F$19*100)</f>
        <v>0</v>
      </c>
    </row>
    <row r="131" spans="1:9" ht="12.75">
      <c r="A131" s="1"/>
      <c r="B131" s="211"/>
      <c r="C131" s="216" t="s">
        <v>20</v>
      </c>
      <c r="D131" s="208"/>
      <c r="E131" s="264"/>
      <c r="F131" s="215"/>
      <c r="G131" s="215"/>
      <c r="H131" s="215"/>
      <c r="I131" s="236">
        <f>IF(H131=0,0,H131/'Aktivi_Saistibas(005)'!$F$19*100)</f>
        <v>0</v>
      </c>
    </row>
    <row r="132" spans="1:9" ht="12.75">
      <c r="A132" s="1"/>
      <c r="B132" s="166"/>
      <c r="C132" s="243" t="s">
        <v>154</v>
      </c>
      <c r="D132" s="76">
        <v>23400</v>
      </c>
      <c r="E132" s="290"/>
      <c r="F132" s="267">
        <f>SUM(F129:F131)</f>
        <v>0</v>
      </c>
      <c r="G132" s="267">
        <f>SUM(G129:G131)</f>
        <v>0</v>
      </c>
      <c r="H132" s="267">
        <f>SUM(H129:H131)</f>
        <v>0</v>
      </c>
      <c r="I132" s="239">
        <f>IF(H132=0,0,H132/'Aktivi_Saistibas(005)'!$F$19*100)</f>
        <v>0</v>
      </c>
    </row>
    <row r="133" spans="1:9" ht="25.5">
      <c r="A133" s="1"/>
      <c r="B133" s="183"/>
      <c r="C133" s="191" t="s">
        <v>195</v>
      </c>
      <c r="D133" s="74">
        <v>23000</v>
      </c>
      <c r="E133" s="292"/>
      <c r="F133" s="286">
        <f>F110+F122+F127+F132</f>
        <v>0</v>
      </c>
      <c r="G133" s="286">
        <f>G110+G122+G127+G132</f>
        <v>0</v>
      </c>
      <c r="H133" s="286">
        <f>H110+H122+H127+H132</f>
        <v>0</v>
      </c>
      <c r="I133" s="261">
        <f>IF(H133=0,0,H133/'Aktivi_Saistibas(005)'!$F$19*100)</f>
        <v>0</v>
      </c>
    </row>
    <row r="134" spans="1:9" ht="25.5">
      <c r="A134" s="1"/>
      <c r="B134" s="200">
        <v>24000</v>
      </c>
      <c r="C134" s="231" t="s">
        <v>178</v>
      </c>
      <c r="D134" s="238"/>
      <c r="E134" s="428"/>
      <c r="F134" s="226"/>
      <c r="G134" s="226"/>
      <c r="H134" s="226"/>
      <c r="I134" s="232"/>
    </row>
    <row r="135" spans="1:9" ht="12.75">
      <c r="A135" s="1"/>
      <c r="B135" s="211"/>
      <c r="C135" s="212" t="s">
        <v>179</v>
      </c>
      <c r="D135" s="208"/>
      <c r="E135" s="266"/>
      <c r="F135" s="215"/>
      <c r="G135" s="215"/>
      <c r="H135" s="215"/>
      <c r="I135" s="236">
        <f>IF(H135=0,0,H135/'Aktivi_Saistibas(005)'!$F$19*100)</f>
        <v>0</v>
      </c>
    </row>
    <row r="136" spans="1:9" ht="12.75">
      <c r="A136" s="1"/>
      <c r="B136" s="211"/>
      <c r="C136" s="212" t="s">
        <v>180</v>
      </c>
      <c r="D136" s="208"/>
      <c r="E136" s="266"/>
      <c r="F136" s="215"/>
      <c r="G136" s="215"/>
      <c r="H136" s="215"/>
      <c r="I136" s="236">
        <f>IF(H136=0,0,H136/'Aktivi_Saistibas(005)'!$F$19*100)</f>
        <v>0</v>
      </c>
    </row>
    <row r="137" spans="1:9" ht="12.75">
      <c r="A137" s="1"/>
      <c r="B137" s="211"/>
      <c r="C137" s="216" t="s">
        <v>20</v>
      </c>
      <c r="D137" s="208"/>
      <c r="E137" s="266"/>
      <c r="F137" s="215"/>
      <c r="G137" s="215"/>
      <c r="H137" s="215"/>
      <c r="I137" s="236">
        <f>IF(H137=0,0,H137/'Aktivi_Saistibas(005)'!$F$19*100)</f>
        <v>0</v>
      </c>
    </row>
    <row r="138" spans="1:9" ht="12.75">
      <c r="A138" s="1"/>
      <c r="B138" s="166"/>
      <c r="C138" s="243" t="s">
        <v>154</v>
      </c>
      <c r="D138" s="80">
        <v>24000</v>
      </c>
      <c r="E138" s="293"/>
      <c r="F138" s="278">
        <f>SUM(F135:F137)</f>
        <v>0</v>
      </c>
      <c r="G138" s="278">
        <f>SUM(G135:G137)</f>
        <v>0</v>
      </c>
      <c r="H138" s="278">
        <f>SUM(H135:H137)</f>
        <v>0</v>
      </c>
      <c r="I138" s="239">
        <f>IF(H138=0,0,H138/'Aktivi_Saistibas(005)'!$F$19*100)</f>
        <v>0</v>
      </c>
    </row>
    <row r="139" spans="1:9" ht="25.5">
      <c r="A139" s="1"/>
      <c r="B139" s="183"/>
      <c r="C139" s="191" t="s">
        <v>196</v>
      </c>
      <c r="D139" s="78">
        <v>20000</v>
      </c>
      <c r="E139" s="292"/>
      <c r="F139" s="286">
        <f>F45+F89+F133+F138</f>
        <v>0</v>
      </c>
      <c r="G139" s="286">
        <f>G45+G89+G133+G138</f>
        <v>0</v>
      </c>
      <c r="H139" s="286">
        <f>H45+H89+H133+H138</f>
        <v>0</v>
      </c>
      <c r="I139" s="261">
        <f>IF(H139=0,0,H139/'Aktivi_Saistibas(005)'!$F$19*100)</f>
        <v>0</v>
      </c>
    </row>
    <row r="140" spans="1:9" ht="26.25" thickBot="1">
      <c r="A140" s="1"/>
      <c r="B140" s="294">
        <v>30000</v>
      </c>
      <c r="C140" s="256" t="s">
        <v>197</v>
      </c>
      <c r="D140" s="79">
        <v>30000</v>
      </c>
      <c r="E140" s="429"/>
      <c r="F140" s="262">
        <f>'Portfelis(001-1)'!E132+'Portfelis(001-2)'!F148</f>
        <v>100694.789267</v>
      </c>
      <c r="G140" s="262">
        <f>'Portfelis(001-1)'!F132+'Portfelis(001-2)'!G148</f>
        <v>2716158.3899999997</v>
      </c>
      <c r="H140" s="262">
        <f>'Portfelis(001-1)'!G132+'Portfelis(001-2)'!H148</f>
        <v>2727858.3849450005</v>
      </c>
      <c r="I140" s="263" t="e">
        <f>IF(H140=0,0,H140/'Aktivi_Saistibas(005)'!$F$19*100)</f>
        <v>#DIV/0!</v>
      </c>
    </row>
    <row r="141" spans="1:9" ht="48.75" customHeight="1">
      <c r="A141" s="37" t="str">
        <f>Parametri!$A$18</f>
        <v>Līdzekļu pārvaldītāja valdes priekšsēdētājs </v>
      </c>
      <c r="B141" s="38"/>
      <c r="C141" s="38"/>
      <c r="D141" s="128"/>
      <c r="E141" s="128"/>
      <c r="F141" s="128" t="str">
        <f>CONCATENATE(Nosaukumi!B6," ",Nosaukumi!C6,"/")</f>
        <v>Sergejs Medvedevs /</v>
      </c>
      <c r="G141" s="39"/>
      <c r="H141" s="295"/>
      <c r="I141" s="296"/>
    </row>
    <row r="142" spans="1:9" ht="12.75">
      <c r="A142" s="41"/>
      <c r="B142" s="129"/>
      <c r="C142" s="42"/>
      <c r="D142" s="42"/>
      <c r="E142" s="42"/>
      <c r="F142" s="42"/>
      <c r="G142" s="127" t="str">
        <f>CONCATENATE("(",Parametri!$A$20,")")</f>
        <v>(paraksts)</v>
      </c>
      <c r="H142" s="134"/>
      <c r="I142" s="40"/>
    </row>
    <row r="143" spans="1:9" ht="33" customHeight="1">
      <c r="A143" s="37" t="str">
        <f>Parametri!$A$19</f>
        <v>Ieguldījumu plāna pārvaldnieks  </v>
      </c>
      <c r="B143" s="40"/>
      <c r="C143" s="41"/>
      <c r="D143" s="128"/>
      <c r="E143" s="128"/>
      <c r="F143" s="128" t="str">
        <f>CONCATENATE(Nosaukumi!B14,"/")</f>
        <v>Sergejs Medvedevs, Roberts Idelsons, Aija Kļaševa/</v>
      </c>
      <c r="G143" s="43"/>
      <c r="H143" s="297"/>
      <c r="I143" s="40"/>
    </row>
    <row r="144" spans="1:9" ht="12.75">
      <c r="A144" s="41"/>
      <c r="B144" s="131"/>
      <c r="C144" s="44"/>
      <c r="D144" s="44"/>
      <c r="E144" s="44"/>
      <c r="F144" s="44"/>
      <c r="G144" s="127" t="str">
        <f>G142</f>
        <v>(paraksts)</v>
      </c>
      <c r="H144" s="135"/>
      <c r="I144" s="40"/>
    </row>
    <row r="145" spans="1:9" ht="24" customHeight="1">
      <c r="A145" s="96" t="str">
        <f>Nosaukumi!A7</f>
        <v>Izpildītājs</v>
      </c>
      <c r="B145" s="17"/>
      <c r="C145" s="133"/>
      <c r="D145" s="133" t="str">
        <f>CONCATENATE(Nosaukumi!B19,"; ",Nosaukumi!C19)</f>
        <v>Svetlana Korhova; 7010172</v>
      </c>
      <c r="E145" s="132"/>
      <c r="F145" s="8"/>
      <c r="G145" s="8"/>
      <c r="H145" s="8"/>
      <c r="I145" s="8"/>
    </row>
    <row r="146" spans="1:9" ht="12.75">
      <c r="A146" s="1"/>
      <c r="B146" s="1"/>
      <c r="C146" s="1"/>
      <c r="D146" s="1"/>
      <c r="E146" s="1"/>
      <c r="F146" s="8"/>
      <c r="G146" s="8"/>
      <c r="H146" s="8"/>
      <c r="I146" s="8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G31"/>
  <sheetViews>
    <sheetView workbookViewId="0" topLeftCell="A4">
      <selection activeCell="A1" sqref="A1"/>
    </sheetView>
  </sheetViews>
  <sheetFormatPr defaultColWidth="9.140625" defaultRowHeight="12.75"/>
  <cols>
    <col min="1" max="1" width="1.57421875" style="2" customWidth="1"/>
    <col min="2" max="2" width="7.57421875" style="2" customWidth="1"/>
    <col min="3" max="3" width="53.140625" style="2" customWidth="1"/>
    <col min="4" max="4" width="10.8515625" style="2" customWidth="1"/>
    <col min="5" max="6" width="17.421875" style="2" customWidth="1"/>
    <col min="7" max="7" width="1.57421875" style="2" customWidth="1"/>
    <col min="8" max="16384" width="9.140625" style="2" customWidth="1"/>
  </cols>
  <sheetData>
    <row r="1" spans="1:7" ht="15.75">
      <c r="A1" s="342"/>
      <c r="B1" s="343"/>
      <c r="C1" s="343"/>
      <c r="D1" s="343"/>
      <c r="E1" s="343"/>
      <c r="F1" s="343"/>
      <c r="G1" s="344" t="str">
        <f>Parametri!$A$2</f>
        <v>"Valsts fondēto pensiju shēmas līdzekļu pārvaldīšanas</v>
      </c>
    </row>
    <row r="2" spans="1:7" ht="21.75" customHeight="1">
      <c r="A2" s="343"/>
      <c r="B2" s="345"/>
      <c r="C2" s="346"/>
      <c r="D2" s="346"/>
      <c r="E2" s="343"/>
      <c r="F2" s="343"/>
      <c r="G2" s="344" t="str">
        <f>Parametri!$A$3</f>
        <v>pārskatu sagatavošanas noteikumu"</v>
      </c>
    </row>
    <row r="3" spans="1:7" ht="17.25" customHeight="1">
      <c r="A3" s="342" t="str">
        <f>Nosaukumi!A2</f>
        <v>Līdzekļu pārvaldītāja nosaukums</v>
      </c>
      <c r="B3" s="347"/>
      <c r="C3" s="347"/>
      <c r="D3" s="347"/>
      <c r="E3" s="343"/>
      <c r="F3" s="343"/>
      <c r="G3" s="348" t="str">
        <f>CONCATENATE(1,Parametri!$A$4)</f>
        <v>1. pielikums</v>
      </c>
    </row>
    <row r="4" spans="1:7" ht="22.5" customHeight="1">
      <c r="A4" s="343"/>
      <c r="B4" s="349" t="str">
        <f>Parametri!A14</f>
        <v>Akciju sabiedrība "Parekss ieguldījumu sabiedrība"</v>
      </c>
      <c r="C4" s="343"/>
      <c r="D4" s="343"/>
      <c r="E4" s="343"/>
      <c r="F4" s="343"/>
      <c r="G4" s="350"/>
    </row>
    <row r="5" spans="1:7" ht="22.5" customHeight="1">
      <c r="A5" s="342" t="str">
        <f>CONCATENATE(Nosaukumi!A4,": ",Nosaukumi!B4)</f>
        <v>Reģistrācijas numurs : 40003577500</v>
      </c>
      <c r="B5" s="349"/>
      <c r="C5" s="343"/>
      <c r="D5" s="343"/>
      <c r="E5" s="343"/>
      <c r="F5" s="343"/>
      <c r="G5" s="350" t="str">
        <f>CONCATENATE(Parametri!$A$5," ",Parametri!$A$6)</f>
        <v>UPDK 0651101</v>
      </c>
    </row>
    <row r="6" spans="1:7" ht="12.75">
      <c r="A6" s="343"/>
      <c r="B6" s="343"/>
      <c r="C6" s="343"/>
      <c r="D6" s="343"/>
      <c r="E6" s="343"/>
      <c r="F6" s="343"/>
      <c r="G6" s="344"/>
    </row>
    <row r="7" spans="1:7" ht="12.75">
      <c r="A7" s="343"/>
      <c r="B7" s="343"/>
      <c r="C7" s="343"/>
      <c r="D7" s="343"/>
      <c r="E7" s="343"/>
      <c r="F7" s="343"/>
      <c r="G7" s="344"/>
    </row>
    <row r="8" spans="1:7" ht="18.75">
      <c r="A8" s="351" t="s">
        <v>210</v>
      </c>
      <c r="B8" s="352"/>
      <c r="C8" s="352"/>
      <c r="D8" s="352"/>
      <c r="E8" s="352"/>
      <c r="F8" s="352"/>
      <c r="G8" s="352"/>
    </row>
    <row r="9" spans="1:7" ht="24" customHeight="1" thickBot="1">
      <c r="A9" s="342"/>
      <c r="B9" s="353" t="s">
        <v>61</v>
      </c>
      <c r="C9" s="342"/>
      <c r="D9" s="342"/>
      <c r="E9" s="343"/>
      <c r="F9" s="344" t="str">
        <f>CONCATENATE("(",Parametri!$A$28,")")</f>
        <v>(latos)</v>
      </c>
      <c r="G9" s="343"/>
    </row>
    <row r="10" spans="2:7" ht="42" customHeight="1" thickBot="1">
      <c r="B10" s="488" t="s">
        <v>11</v>
      </c>
      <c r="C10" s="498"/>
      <c r="D10" s="4" t="s">
        <v>12</v>
      </c>
      <c r="E10" s="4" t="s">
        <v>65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97" t="s">
        <v>13</v>
      </c>
      <c r="C11" s="498"/>
      <c r="D11" s="354" t="s">
        <v>64</v>
      </c>
      <c r="E11" s="355" t="s">
        <v>63</v>
      </c>
      <c r="F11" s="356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300">
        <f>'Aktivi_Saistibas(001)'!E12+'Aktivi_Saistibas(002)'!E12+'Aktivi_Saistibas(003)'!E12+'Aktivi_Saistibas(004)'!E12+'Aktivi_Saistibas(005)'!E12</f>
        <v>1949541.750056</v>
      </c>
      <c r="F12" s="301">
        <f>'Aktivi_Saistibas(001)'!F12+'Aktivi_Saistibas(002)'!F12+'Aktivi_Saistibas(003)'!F12+'Aktivi_Saistibas(004)'!F12+'Aktivi_Saistibas(005)'!F12</f>
        <v>3387162.402445</v>
      </c>
      <c r="G12" s="24"/>
    </row>
    <row r="13" spans="2:7" ht="15">
      <c r="B13" s="357" t="s">
        <v>67</v>
      </c>
      <c r="C13" s="358" t="s">
        <v>19</v>
      </c>
      <c r="D13" s="359" t="s">
        <v>67</v>
      </c>
      <c r="E13" s="302">
        <f>'Aktivi_Saistibas(001)'!E13+'Aktivi_Saistibas(002)'!E13+'Aktivi_Saistibas(003)'!E13+'Aktivi_Saistibas(004)'!E13+'Aktivi_Saistibas(005)'!E13</f>
        <v>45009.23999999973</v>
      </c>
      <c r="F13" s="303">
        <f>'Aktivi_Saistibas(001)'!F13+'Aktivi_Saistibas(002)'!F13+'Aktivi_Saistibas(003)'!F13+'Aktivi_Saistibas(004)'!F13+'Aktivi_Saistibas(005)'!F13</f>
        <v>358860.25999999995</v>
      </c>
      <c r="G13" s="24"/>
    </row>
    <row r="14" spans="2:7" ht="15">
      <c r="B14" s="360" t="s">
        <v>69</v>
      </c>
      <c r="C14" s="361" t="s">
        <v>14</v>
      </c>
      <c r="D14" s="362"/>
      <c r="E14" s="299"/>
      <c r="F14" s="99"/>
      <c r="G14" s="24"/>
    </row>
    <row r="15" spans="2:7" ht="15">
      <c r="B15" s="363"/>
      <c r="C15" s="361" t="s">
        <v>73</v>
      </c>
      <c r="D15" s="362" t="s">
        <v>70</v>
      </c>
      <c r="E15" s="304">
        <f>'Aktivi_Saistibas(001)'!E15+'Aktivi_Saistibas(002)'!E15+'Aktivi_Saistibas(003)'!E15+'Aktivi_Saistibas(004)'!E15+'Aktivi_Saistibas(005)'!E15</f>
        <v>0</v>
      </c>
      <c r="F15" s="305">
        <f>'Aktivi_Saistibas(001)'!F15+'Aktivi_Saistibas(002)'!F15+'Aktivi_Saistibas(003)'!F15+'Aktivi_Saistibas(004)'!F15+'Aktivi_Saistibas(005)'!F15</f>
        <v>0</v>
      </c>
      <c r="G15" s="24"/>
    </row>
    <row r="16" spans="2:7" ht="15">
      <c r="B16" s="363"/>
      <c r="C16" s="361" t="s">
        <v>74</v>
      </c>
      <c r="D16" s="362" t="s">
        <v>71</v>
      </c>
      <c r="E16" s="302">
        <f>'Aktivi_Saistibas(001)'!E16+'Aktivi_Saistibas(002)'!E16+'Aktivi_Saistibas(003)'!E16+'Aktivi_Saistibas(004)'!E16+'Aktivi_Saistibas(005)'!E16</f>
        <v>6747.1674333485535</v>
      </c>
      <c r="F16" s="303">
        <f>'Aktivi_Saistibas(001)'!F16+'Aktivi_Saistibas(002)'!F16+'Aktivi_Saistibas(003)'!F16+'Aktivi_Saistibas(004)'!F16+'Aktivi_Saistibas(005)'!F16</f>
        <v>12214.937053828955</v>
      </c>
      <c r="G16" s="24"/>
    </row>
    <row r="17" spans="2:7" ht="15">
      <c r="B17" s="364"/>
      <c r="C17" s="365" t="s">
        <v>75</v>
      </c>
      <c r="D17" s="366" t="s">
        <v>69</v>
      </c>
      <c r="E17" s="302">
        <f>SUM(E15:E16)</f>
        <v>6747.1674333485535</v>
      </c>
      <c r="F17" s="303">
        <f>SUM(F15:F16)</f>
        <v>12214.937053828955</v>
      </c>
      <c r="G17" s="24"/>
    </row>
    <row r="18" spans="2:7" ht="15">
      <c r="B18" s="357" t="s">
        <v>76</v>
      </c>
      <c r="C18" s="361" t="s">
        <v>15</v>
      </c>
      <c r="D18" s="359" t="s">
        <v>76</v>
      </c>
      <c r="E18" s="302">
        <f>'Aktivi_Saistibas(001)'!E18+'Aktivi_Saistibas(002)'!E18+'Aktivi_Saistibas(003)'!E18+'Aktivi_Saistibas(004)'!E18+'Aktivi_Saistibas(005)'!E18</f>
        <v>0</v>
      </c>
      <c r="F18" s="303">
        <f>'Aktivi_Saistibas(001)'!F18+'Aktivi_Saistibas(002)'!F18+'Aktivi_Saistibas(003)'!F18+'Aktivi_Saistibas(004)'!F18+'Aktivi_Saistibas(005)'!F18</f>
        <v>0</v>
      </c>
      <c r="G18" s="24"/>
    </row>
    <row r="19" spans="2:7" ht="15.75" thickBot="1">
      <c r="B19" s="367" t="s">
        <v>77</v>
      </c>
      <c r="C19" s="368" t="s">
        <v>78</v>
      </c>
      <c r="D19" s="369" t="s">
        <v>77</v>
      </c>
      <c r="E19" s="306">
        <f>E12+E13+E17+E18</f>
        <v>2001298.1574893482</v>
      </c>
      <c r="F19" s="307">
        <f>F12+F13+F17+F18</f>
        <v>3758237.599498829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344" t="str">
        <f>F9</f>
        <v>(latos)</v>
      </c>
      <c r="G21" s="6"/>
    </row>
    <row r="22" spans="2:7" ht="42" customHeight="1" thickBot="1">
      <c r="B22" s="488" t="s">
        <v>11</v>
      </c>
      <c r="C22" s="498"/>
      <c r="D22" s="4" t="s">
        <v>12</v>
      </c>
      <c r="E22" s="4" t="s">
        <v>65</v>
      </c>
      <c r="F22" s="5" t="str">
        <f>F10</f>
        <v>Atlikumi 2004. gada 30.06.</v>
      </c>
      <c r="G22" s="26"/>
    </row>
    <row r="23" spans="2:7" ht="13.5" customHeight="1" thickBot="1">
      <c r="B23" s="497" t="s">
        <v>13</v>
      </c>
      <c r="C23" s="498"/>
      <c r="D23" s="354" t="s">
        <v>64</v>
      </c>
      <c r="E23" s="355" t="s">
        <v>63</v>
      </c>
      <c r="F23" s="356" t="s">
        <v>66</v>
      </c>
      <c r="G23" s="26"/>
    </row>
    <row r="24" spans="2:7" ht="15">
      <c r="B24" s="370">
        <v>1000</v>
      </c>
      <c r="C24" s="371" t="s">
        <v>80</v>
      </c>
      <c r="D24" s="372">
        <v>1000</v>
      </c>
      <c r="E24" s="373">
        <f>'Aktivi_Saistibas(001)'!E24+'Aktivi_Saistibas(002)'!E24+'Aktivi_Saistibas(003)'!E24+'Aktivi_Saistibas(004)'!E24+'Aktivi_Saistibas(005)'!E24</f>
        <v>0</v>
      </c>
      <c r="F24" s="301">
        <f>'Aktivi_Saistibas(001)'!F24+'Aktivi_Saistibas(002)'!F24+'Aktivi_Saistibas(003)'!F24+'Aktivi_Saistibas(004)'!F24+'Aktivi_Saistibas(005)'!F24</f>
        <v>0</v>
      </c>
      <c r="G24" s="31"/>
    </row>
    <row r="25" spans="2:7" ht="15">
      <c r="B25" s="374">
        <v>1100</v>
      </c>
      <c r="C25" s="358" t="s">
        <v>81</v>
      </c>
      <c r="D25" s="375">
        <v>1100</v>
      </c>
      <c r="E25" s="376">
        <f>'Aktivi_Saistibas(001)'!E25+'Aktivi_Saistibas(002)'!E25+'Aktivi_Saistibas(003)'!E25+'Aktivi_Saistibas(004)'!E25+'Aktivi_Saistibas(005)'!E25</f>
        <v>1099.673</v>
      </c>
      <c r="F25" s="377">
        <f>'Aktivi_Saistibas(001)'!F25+'Aktivi_Saistibas(002)'!F25+'Aktivi_Saistibas(003)'!F25+'Aktivi_Saistibas(004)'!F25+'Aktivi_Saistibas(005)'!F25</f>
        <v>2605.5930000000185</v>
      </c>
      <c r="G25" s="31"/>
    </row>
    <row r="26" spans="2:7" ht="15">
      <c r="B26" s="374">
        <v>1200</v>
      </c>
      <c r="C26" s="358" t="s">
        <v>82</v>
      </c>
      <c r="D26" s="375">
        <v>1200</v>
      </c>
      <c r="E26" s="376">
        <f>'Aktivi_Saistibas(001)'!E26+'Aktivi_Saistibas(002)'!E26+'Aktivi_Saistibas(003)'!E26+'Aktivi_Saistibas(004)'!E26+'Aktivi_Saistibas(005)'!E26</f>
        <v>0</v>
      </c>
      <c r="F26" s="377">
        <f>'Aktivi_Saistibas(001)'!F26+'Aktivi_Saistibas(002)'!F26+'Aktivi_Saistibas(003)'!F26+'Aktivi_Saistibas(004)'!F26+'Aktivi_Saistibas(005)'!F26</f>
        <v>0</v>
      </c>
      <c r="G26" s="31"/>
    </row>
    <row r="27" spans="2:7" ht="15">
      <c r="B27" s="374">
        <v>1300</v>
      </c>
      <c r="C27" s="358" t="s">
        <v>16</v>
      </c>
      <c r="D27" s="375">
        <v>1300</v>
      </c>
      <c r="E27" s="376">
        <f>'Aktivi_Saistibas(001)'!E27+'Aktivi_Saistibas(002)'!E27+'Aktivi_Saistibas(003)'!E27+'Aktivi_Saistibas(004)'!E27+'Aktivi_Saistibas(005)'!E27</f>
        <v>1488.14</v>
      </c>
      <c r="F27" s="377">
        <f>'Aktivi_Saistibas(001)'!F27+'Aktivi_Saistibas(002)'!F27+'Aktivi_Saistibas(003)'!F27+'Aktivi_Saistibas(004)'!F27+'Aktivi_Saistibas(005)'!F27</f>
        <v>2889.9900000000002</v>
      </c>
      <c r="G27" s="31"/>
    </row>
    <row r="28" spans="2:7" ht="15">
      <c r="B28" s="374">
        <v>1400</v>
      </c>
      <c r="C28" s="358" t="s">
        <v>83</v>
      </c>
      <c r="D28" s="375">
        <v>1400</v>
      </c>
      <c r="E28" s="376">
        <f>'Aktivi_Saistibas(001)'!E28+'Aktivi_Saistibas(002)'!E28+'Aktivi_Saistibas(003)'!E28+'Aktivi_Saistibas(004)'!E28+'Aktivi_Saistibas(005)'!E28</f>
        <v>0</v>
      </c>
      <c r="F28" s="377">
        <f>'Aktivi_Saistibas(001)'!F28+'Aktivi_Saistibas(002)'!F28+'Aktivi_Saistibas(003)'!F28+'Aktivi_Saistibas(004)'!F28+'Aktivi_Saistibas(005)'!F28</f>
        <v>0</v>
      </c>
      <c r="G28" s="31"/>
    </row>
    <row r="29" spans="2:7" ht="15">
      <c r="B29" s="374">
        <v>1500</v>
      </c>
      <c r="C29" s="358" t="s">
        <v>84</v>
      </c>
      <c r="D29" s="375">
        <v>1500</v>
      </c>
      <c r="E29" s="378">
        <f>'Aktivi_Saistibas(001)'!E29+'Aktivi_Saistibas(002)'!E29+'Aktivi_Saistibas(003)'!E29+'Aktivi_Saistibas(004)'!E29+'Aktivi_Saistibas(005)'!E29</f>
        <v>0</v>
      </c>
      <c r="F29" s="379">
        <f>'Aktivi_Saistibas(001)'!F29+'Aktivi_Saistibas(002)'!F29+'Aktivi_Saistibas(003)'!F29+'Aktivi_Saistibas(004)'!F29+'Aktivi_Saistibas(005)'!F29</f>
        <v>0</v>
      </c>
      <c r="G29" s="31"/>
    </row>
    <row r="30" spans="2:7" ht="15.75" thickBot="1">
      <c r="B30" s="380">
        <v>1600</v>
      </c>
      <c r="C30" s="381" t="s">
        <v>85</v>
      </c>
      <c r="D30" s="382">
        <v>1600</v>
      </c>
      <c r="E30" s="308">
        <f>SUM(E24:E29)</f>
        <v>2587.813</v>
      </c>
      <c r="F30" s="309">
        <f>SUM(F24:F29)</f>
        <v>5495.583000000019</v>
      </c>
      <c r="G30" s="31"/>
    </row>
    <row r="31" spans="2:7" ht="15.75" thickBot="1">
      <c r="B31" s="383">
        <v>1700</v>
      </c>
      <c r="C31" s="384" t="s">
        <v>86</v>
      </c>
      <c r="D31" s="385">
        <v>1700</v>
      </c>
      <c r="E31" s="386">
        <f>E19-E30</f>
        <v>1998710.3444893481</v>
      </c>
      <c r="F31" s="310">
        <f>F19-F30</f>
        <v>3752742.016498829</v>
      </c>
      <c r="G31" s="31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G36"/>
  <sheetViews>
    <sheetView workbookViewId="0" topLeftCell="A10">
      <selection activeCell="A1" sqref="A1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/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CONCATENATE(Nosaukumi!A4,": ",Nosaukumi!B4)</f>
        <v>Reģistrācijas numurs : 40003577500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12.75">
      <c r="A6" s="17"/>
      <c r="B6" s="17"/>
      <c r="C6" s="17"/>
      <c r="D6" s="17"/>
      <c r="E6" s="17"/>
      <c r="F6" s="17"/>
      <c r="G6" s="19"/>
    </row>
    <row r="7" spans="1:7" ht="12.75">
      <c r="A7" s="17"/>
      <c r="B7" s="17"/>
      <c r="C7" s="17"/>
      <c r="D7" s="17"/>
      <c r="E7" s="17"/>
      <c r="F7" s="17"/>
      <c r="G7" s="19"/>
    </row>
    <row r="8" spans="1:7" ht="32.25" customHeight="1">
      <c r="A8" s="22" t="s">
        <v>202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9" t="s">
        <v>11</v>
      </c>
      <c r="C10" s="493"/>
      <c r="D10" s="65" t="s">
        <v>12</v>
      </c>
      <c r="E10" s="65" t="s">
        <v>89</v>
      </c>
      <c r="F10" s="66" t="str">
        <f>CONCATENATE("Atlikumi ",Parametri!A15)</f>
        <v>Atlikumi 2004. gada 30.06.</v>
      </c>
    </row>
    <row r="11" spans="2:6" ht="16.5" customHeight="1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313">
        <f>'Ien.,Izd.(001)'!E13+'Ien.,Izd.(002)'!E13+'Ien.,Izd.(003)'!E13+'Ien.,Izd.(004)'!E13+'Ien.,Izd.(005)'!E13</f>
        <v>2900.508595507991</v>
      </c>
      <c r="F13" s="314">
        <f>'Ien.,Izd.(001)'!F13+'Ien.,Izd.(002)'!F13+'Ien.,Izd.(003)'!F13+'Ien.,Izd.(004)'!F13+'Ien.,Izd.(005)'!F13</f>
        <v>18019.789620480402</v>
      </c>
    </row>
    <row r="14" spans="2:6" ht="12.75">
      <c r="B14" s="71"/>
      <c r="C14" s="160" t="s">
        <v>95</v>
      </c>
      <c r="D14" s="137" t="s">
        <v>93</v>
      </c>
      <c r="E14" s="313">
        <f>'Ien.,Izd.(001)'!E14+'Ien.,Izd.(002)'!E14+'Ien.,Izd.(003)'!E14+'Ien.,Izd.(004)'!E14+'Ien.,Izd.(005)'!E14</f>
        <v>7298.940130252636</v>
      </c>
      <c r="F14" s="314">
        <f>'Ien.,Izd.(001)'!F14+'Ien.,Izd.(002)'!F14+'Ien.,Izd.(003)'!F14+'Ien.,Izd.(004)'!F14+'Ien.,Izd.(005)'!F14</f>
        <v>41005.67788002394</v>
      </c>
    </row>
    <row r="15" spans="2:6" ht="12.75">
      <c r="B15" s="71"/>
      <c r="C15" s="160" t="s">
        <v>96</v>
      </c>
      <c r="D15" s="137" t="s">
        <v>94</v>
      </c>
      <c r="E15" s="313">
        <f>'Ien.,Izd.(001)'!E15+'Ien.,Izd.(002)'!E15+'Ien.,Izd.(003)'!E15+'Ien.,Izd.(004)'!E15+'Ien.,Izd.(005)'!E15</f>
        <v>405.99</v>
      </c>
      <c r="F15" s="315">
        <f>'Ien.,Izd.(001)'!F15+'Ien.,Izd.(002)'!F15+'Ien.,Izd.(003)'!F15+'Ien.,Izd.(004)'!F15+'Ien.,Izd.(005)'!F15</f>
        <v>2616.82</v>
      </c>
    </row>
    <row r="16" spans="2:6" ht="12.75">
      <c r="B16" s="71"/>
      <c r="C16" s="160" t="s">
        <v>17</v>
      </c>
      <c r="D16" s="137" t="s">
        <v>97</v>
      </c>
      <c r="E16" s="313">
        <f>'Ien.,Izd.(001)'!E16+'Ien.,Izd.(002)'!E16+'Ien.,Izd.(003)'!E16+'Ien.,Izd.(004)'!E16+'Ien.,Izd.(005)'!E16</f>
        <v>0</v>
      </c>
      <c r="F16" s="315">
        <f>'Ien.,Izd.(001)'!F16+'Ien.,Izd.(002)'!F16+'Ien.,Izd.(003)'!F16+'Ien.,Izd.(004)'!F16+'Ien.,Izd.(005)'!F16</f>
        <v>0</v>
      </c>
    </row>
    <row r="17" spans="2:6" ht="12.75">
      <c r="B17" s="166"/>
      <c r="C17" s="161" t="s">
        <v>98</v>
      </c>
      <c r="D17" s="141" t="s">
        <v>62</v>
      </c>
      <c r="E17" s="316">
        <f>SUM(E13:E16)</f>
        <v>10605.438725760627</v>
      </c>
      <c r="F17" s="317">
        <f>SUM(F13:F16)</f>
        <v>61642.28750050434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313">
        <f>'Ien.,Izd.(001)'!E19+'Ien.,Izd.(002)'!E19+'Ien.,Izd.(003)'!E19+'Ien.,Izd.(004)'!E19+'Ien.,Izd.(005)'!E19</f>
        <v>0</v>
      </c>
      <c r="F19" s="314">
        <f>'Ien.,Izd.(001)'!F19+'Ien.,Izd.(002)'!F19+'Ien.,Izd.(003)'!F19+'Ien.,Izd.(004)'!F19+'Ien.,Izd.(005)'!F19</f>
        <v>0</v>
      </c>
    </row>
    <row r="20" spans="2:6" ht="12.75">
      <c r="B20" s="71"/>
      <c r="C20" s="160" t="s">
        <v>105</v>
      </c>
      <c r="D20" s="137" t="s">
        <v>101</v>
      </c>
      <c r="E20" s="313">
        <f>'Ien.,Izd.(001)'!E20+'Ien.,Izd.(002)'!E20+'Ien.,Izd.(003)'!E20+'Ien.,Izd.(004)'!E20+'Ien.,Izd.(005)'!E20</f>
        <v>1719.78</v>
      </c>
      <c r="F20" s="314">
        <f>'Ien.,Izd.(001)'!F20+'Ien.,Izd.(002)'!F20+'Ien.,Izd.(003)'!F20+'Ien.,Izd.(004)'!F20+'Ien.,Izd.(005)'!F20</f>
        <v>10754.570000000002</v>
      </c>
    </row>
    <row r="21" spans="2:6" ht="12.75">
      <c r="B21" s="71"/>
      <c r="C21" s="160" t="s">
        <v>106</v>
      </c>
      <c r="D21" s="137" t="s">
        <v>102</v>
      </c>
      <c r="E21" s="313">
        <f>'Ien.,Izd.(001)'!E21+'Ien.,Izd.(002)'!E21+'Ien.,Izd.(003)'!E21+'Ien.,Izd.(004)'!E21+'Ien.,Izd.(005)'!E21</f>
        <v>465.27000000000004</v>
      </c>
      <c r="F21" s="314">
        <f>'Ien.,Izd.(001)'!F21+'Ien.,Izd.(002)'!F21+'Ien.,Izd.(003)'!F21+'Ien.,Izd.(004)'!F21+'Ien.,Izd.(005)'!F21</f>
        <v>2162.33</v>
      </c>
    </row>
    <row r="22" spans="2:6" ht="12.75">
      <c r="B22" s="71"/>
      <c r="C22" s="160" t="s">
        <v>107</v>
      </c>
      <c r="D22" s="137" t="s">
        <v>103</v>
      </c>
      <c r="E22" s="313">
        <f>'Ien.,Izd.(001)'!E22+'Ien.,Izd.(002)'!E22+'Ien.,Izd.(003)'!E22+'Ien.,Izd.(004)'!E22+'Ien.,Izd.(005)'!E22</f>
        <v>0</v>
      </c>
      <c r="F22" s="314">
        <f>'Ien.,Izd.(001)'!F22+'Ien.,Izd.(002)'!F22+'Ien.,Izd.(003)'!F22+'Ien.,Izd.(004)'!F22+'Ien.,Izd.(005)'!F22</f>
        <v>1</v>
      </c>
    </row>
    <row r="23" spans="2:6" ht="12.75">
      <c r="B23" s="71"/>
      <c r="C23" s="160" t="s">
        <v>18</v>
      </c>
      <c r="D23" s="137" t="s">
        <v>104</v>
      </c>
      <c r="E23" s="313">
        <f>'Ien.,Izd.(001)'!E23+'Ien.,Izd.(002)'!E23+'Ien.,Izd.(003)'!E23+'Ien.,Izd.(004)'!E23+'Ien.,Izd.(005)'!E23</f>
        <v>0</v>
      </c>
      <c r="F23" s="314">
        <f>'Ien.,Izd.(001)'!F23+'Ien.,Izd.(002)'!F23+'Ien.,Izd.(003)'!F23+'Ien.,Izd.(004)'!F23+'Ien.,Izd.(005)'!F23</f>
        <v>0</v>
      </c>
    </row>
    <row r="24" spans="2:6" ht="12.75">
      <c r="B24" s="72"/>
      <c r="C24" s="161" t="s">
        <v>108</v>
      </c>
      <c r="D24" s="141" t="s">
        <v>67</v>
      </c>
      <c r="E24" s="316">
        <f>SUM(E19:E23)</f>
        <v>2185.05</v>
      </c>
      <c r="F24" s="318">
        <f>SUM(F19:F23)</f>
        <v>12917.900000000001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313">
        <f>'Ien.,Izd.(001)'!E26+'Ien.,Izd.(002)'!E26+'Ien.,Izd.(003)'!E26+'Ien.,Izd.(004)'!E26+'Ien.,Izd.(005)'!E26</f>
        <v>2260.14831</v>
      </c>
      <c r="F26" s="314">
        <f>'Ien.,Izd.(001)'!F26+'Ien.,Izd.(002)'!F26+'Ien.,Izd.(003)'!F26+'Ien.,Izd.(004)'!F26+'Ien.,Izd.(005)'!F26</f>
        <v>161129.86</v>
      </c>
    </row>
    <row r="27" spans="2:6" ht="12.75">
      <c r="B27" s="71"/>
      <c r="C27" s="160" t="s">
        <v>114</v>
      </c>
      <c r="D27" s="137" t="s">
        <v>71</v>
      </c>
      <c r="E27" s="313">
        <f>'Ien.,Izd.(001)'!E27+'Ien.,Izd.(002)'!E27+'Ien.,Izd.(003)'!E27+'Ien.,Izd.(004)'!E27+'Ien.,Izd.(005)'!E27</f>
        <v>2722.21</v>
      </c>
      <c r="F27" s="314">
        <f>'Ien.,Izd.(001)'!F27+'Ien.,Izd.(002)'!F27+'Ien.,Izd.(003)'!F27+'Ien.,Izd.(004)'!F27+'Ien.,Izd.(005)'!F27</f>
        <v>161810.37</v>
      </c>
    </row>
    <row r="28" spans="2:6" ht="14.25" customHeight="1">
      <c r="B28" s="71"/>
      <c r="C28" s="160" t="s">
        <v>115</v>
      </c>
      <c r="D28" s="137" t="s">
        <v>72</v>
      </c>
      <c r="E28" s="313">
        <f>E26-E27</f>
        <v>-462.06169</v>
      </c>
      <c r="F28" s="314">
        <f>F26-F27</f>
        <v>-680.5100000000093</v>
      </c>
    </row>
    <row r="29" spans="2:6" ht="25.5">
      <c r="B29" s="71"/>
      <c r="C29" s="160" t="s">
        <v>116</v>
      </c>
      <c r="D29" s="137" t="s">
        <v>111</v>
      </c>
      <c r="E29" s="313">
        <f>'Ien.,Izd.(001)'!E29+'Ien.,Izd.(002)'!E29+'Ien.,Izd.(003)'!E29+'Ien.,Izd.(004)'!E29+'Ien.,Izd.(005)'!E29</f>
        <v>0</v>
      </c>
      <c r="F29" s="314">
        <f>'Ien.,Izd.(001)'!F29+'Ien.,Izd.(002)'!F29+'Ien.,Izd.(003)'!F29+'Ien.,Izd.(004)'!F29+'Ien.,Izd.(005)'!F29</f>
        <v>-866.0699999999985</v>
      </c>
    </row>
    <row r="30" spans="2:6" ht="25.5">
      <c r="B30" s="71"/>
      <c r="C30" s="160" t="s">
        <v>117</v>
      </c>
      <c r="D30" s="137" t="s">
        <v>112</v>
      </c>
      <c r="E30" s="313">
        <f>E28+E29</f>
        <v>-462.06169</v>
      </c>
      <c r="F30" s="314">
        <f>F28+F29</f>
        <v>-1546.5800000000077</v>
      </c>
    </row>
    <row r="31" spans="2:6" ht="12.75">
      <c r="B31" s="71"/>
      <c r="C31" s="160" t="s">
        <v>118</v>
      </c>
      <c r="D31" s="137" t="s">
        <v>113</v>
      </c>
      <c r="E31" s="313">
        <f>'Ien.,Izd.(001)'!E31+'Ien.,Izd.(002)'!E31+'Ien.,Izd.(003)'!E31+'Ien.,Izd.(004)'!E31+'Ien.,Izd.(005)'!E31</f>
        <v>8906.634771747369</v>
      </c>
      <c r="F31" s="315">
        <f>'Ien.,Izd.(001)'!F31+'Ien.,Izd.(002)'!F31+'Ien.,Izd.(003)'!F31+'Ien.,Izd.(004)'!F31+'Ien.,Izd.(005)'!F31</f>
        <v>12583.869349976081</v>
      </c>
    </row>
    <row r="32" spans="2:6" ht="12.75">
      <c r="B32" s="72"/>
      <c r="C32" s="161" t="s">
        <v>119</v>
      </c>
      <c r="D32" s="141" t="s">
        <v>69</v>
      </c>
      <c r="E32" s="316">
        <f>E30+E31</f>
        <v>8444.573081747369</v>
      </c>
      <c r="F32" s="317">
        <f>F30+F31</f>
        <v>11037.289349976074</v>
      </c>
    </row>
    <row r="33" spans="2:6" ht="12.75">
      <c r="B33" s="68" t="s">
        <v>76</v>
      </c>
      <c r="C33" s="163" t="s">
        <v>120</v>
      </c>
      <c r="D33" s="69" t="s">
        <v>76</v>
      </c>
      <c r="E33" s="321">
        <f>'Ien.,Izd.(001)'!E33+'Ien.,Izd.(002)'!E33+'Ien.,Izd.(003)'!E33+'Ien.,Izd.(004)'!E33+'Ien.,Izd.(005)'!E33</f>
        <v>1507.9399999999441</v>
      </c>
      <c r="F33" s="322">
        <f>'Ien.,Izd.(001)'!F33+'Ien.,Izd.(002)'!F33+'Ien.,Izd.(003)'!F33+'Ien.,Izd.(004)'!F33+'Ien.,Izd.(005)'!F33</f>
        <v>684.0695990000098</v>
      </c>
    </row>
    <row r="34" spans="2:6" ht="12.75">
      <c r="B34" s="68" t="s">
        <v>77</v>
      </c>
      <c r="C34" s="163" t="s">
        <v>121</v>
      </c>
      <c r="D34" s="69" t="s">
        <v>77</v>
      </c>
      <c r="E34" s="321">
        <f>'Ien.,Izd.(001)'!E34+'Ien.,Izd.(002)'!E34+'Ien.,Izd.(003)'!E34+'Ien.,Izd.(004)'!E34+'Ien.,Izd.(005)'!E34</f>
        <v>0</v>
      </c>
      <c r="F34" s="322">
        <f>'Ien.,Izd.(001)'!F34+'Ien.,Izd.(002)'!F34+'Ien.,Izd.(003)'!F34+'Ien.,Izd.(004)'!F34+'Ien.,Izd.(005)'!F34</f>
        <v>193.22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319">
        <f>E17-E24+E32+E33-E34</f>
        <v>18372.901807507937</v>
      </c>
      <c r="F35" s="320">
        <f>F17-F24+F32+F33-F34</f>
        <v>60252.52644948042</v>
      </c>
    </row>
    <row r="36" spans="2:6" ht="13.5">
      <c r="B36" s="158"/>
      <c r="C36" s="154"/>
      <c r="D36" s="155"/>
      <c r="E36" s="156"/>
      <c r="F36" s="15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63" t="str">
        <f>Nosaukumi!B13</f>
        <v> Parekss Aktīvais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8" t="s">
        <v>11</v>
      </c>
      <c r="C10" s="487"/>
      <c r="D10" s="4" t="s">
        <v>12</v>
      </c>
      <c r="E10" s="4" t="s">
        <v>65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86" t="s">
        <v>13</v>
      </c>
      <c r="C11" s="487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113">
        <v>1572277.3732325</v>
      </c>
      <c r="F12" s="90">
        <v>2730200.671945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115">
        <v>39126.80999999976</v>
      </c>
      <c r="F13" s="36">
        <v>326836.58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101">
        <v>5131.285603907914</v>
      </c>
      <c r="F16" s="36">
        <v>9091.595566892121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5131.285603907914</v>
      </c>
      <c r="F17" s="46">
        <f>SUM(F15:F16)</f>
        <v>9091.595566892121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1616535.4688364076</v>
      </c>
      <c r="F19" s="47">
        <f>F12+F13+F17+F18</f>
        <v>3066128.847511892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8" t="s">
        <v>11</v>
      </c>
      <c r="C22" s="487"/>
      <c r="D22" s="4" t="s">
        <v>12</v>
      </c>
      <c r="E22" s="4" t="s">
        <v>65</v>
      </c>
      <c r="F22" s="5" t="str">
        <f>F10</f>
        <v>Atlikumi 2004. gada 30.06.</v>
      </c>
      <c r="G22" s="26"/>
    </row>
    <row r="23" spans="2:7" ht="13.5" customHeight="1" thickBot="1">
      <c r="B23" s="486" t="s">
        <v>13</v>
      </c>
      <c r="C23" s="487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>
        <v>676</v>
      </c>
      <c r="F25" s="116">
        <v>2342.2870000000185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/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1181.4</v>
      </c>
      <c r="F27" s="116">
        <v>2409.4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1857.4</v>
      </c>
      <c r="F30" s="122">
        <f>SUM(F24:F29)</f>
        <v>4751.687000000018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1614678.0688364077</v>
      </c>
      <c r="F31" s="126">
        <f>F19-F30</f>
        <v>3061377.1605118923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CONCATENATE(Nosaukumi!B14,"/")</f>
        <v>Sergejs Medvedevs, Roberts Idelsons,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CONCATENATE(Nosaukumi!B16,"; ",Nosaukumi!C16)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16 E25:E27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/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298"/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18.75">
      <c r="A5" s="10" t="str">
        <f>CONCATENATE(Nosaukumi!A4,": ",Nosaukumi!B4)</f>
        <v>Reģistrācijas numurs : 40003577500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7"/>
      <c r="B6" s="49"/>
      <c r="C6" s="17"/>
      <c r="D6" s="17"/>
      <c r="G6" s="19"/>
    </row>
    <row r="7" spans="1:7" ht="12.75">
      <c r="A7" s="17"/>
      <c r="B7" s="17"/>
      <c r="C7" s="17"/>
      <c r="D7" s="17"/>
      <c r="G7" s="19"/>
    </row>
    <row r="8" spans="1:7" ht="18.75">
      <c r="A8" s="22" t="s">
        <v>203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9" t="s">
        <v>11</v>
      </c>
      <c r="C10" s="493"/>
      <c r="D10" s="65" t="s">
        <v>12</v>
      </c>
      <c r="E10" s="65" t="s">
        <v>65</v>
      </c>
      <c r="F10" s="66" t="str">
        <f>CONCATENATE("Atlikumi ",Parametri!A15)</f>
        <v>Atlikumi 2004. gada 30.06.</v>
      </c>
    </row>
    <row r="11" spans="2:6" ht="13.5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177">
        <f>'Neto_Aktivi(001)'!E12+'Neto_Aktivi(002)'!E12+'Neto_Aktivi(003)'!E12+'Neto_Aktivi(004)'!E12+'Neto_Aktivi(005)'!E12</f>
        <v>0</v>
      </c>
      <c r="F12" s="178">
        <f>'Neto_Aktivi(001)'!F12+'Neto_Aktivi(002)'!F12+'Neto_Aktivi(003)'!F12+'Neto_Aktivi(004)'!F12+'Neto_Aktivi(005)'!F12</f>
        <v>1998710.3444893484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323">
        <f>'Neto_Aktivi(001)'!E13+'Neto_Aktivi(002)'!E13+'Neto_Aktivi(003)'!E13+'Neto_Aktivi(004)'!E13+'Neto_Aktivi(005)'!E13</f>
        <v>57418.220299348526</v>
      </c>
      <c r="F13" s="179">
        <f>'Neto_Aktivi(001)'!F13+'Neto_Aktivi(002)'!F13+'Neto_Aktivi(003)'!F13+'Neto_Aktivi(004)'!F13+'Neto_Aktivi(005)'!F13</f>
        <v>60252.52644948044</v>
      </c>
    </row>
    <row r="14" spans="2:6" ht="25.5">
      <c r="B14" s="176" t="s">
        <v>69</v>
      </c>
      <c r="C14" s="163" t="s">
        <v>128</v>
      </c>
      <c r="D14" s="150" t="s">
        <v>69</v>
      </c>
      <c r="E14" s="323">
        <f>'Neto_Aktivi(001)'!E14+'Neto_Aktivi(002)'!E14+'Neto_Aktivi(003)'!E14+'Neto_Aktivi(004)'!E14+'Neto_Aktivi(005)'!E14</f>
        <v>1962598.81</v>
      </c>
      <c r="F14" s="179">
        <f>'Neto_Aktivi(001)'!F14+'Neto_Aktivi(002)'!F14+'Neto_Aktivi(003)'!F14+'Neto_Aktivi(004)'!F14+'Neto_Aktivi(005)'!F14</f>
        <v>1791788.76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323">
        <f>'Neto_Aktivi(001)'!E15+'Neto_Aktivi(002)'!E15+'Neto_Aktivi(003)'!E15+'Neto_Aktivi(004)'!E15+'Neto_Aktivi(005)'!E15</f>
        <v>21306.690000000002</v>
      </c>
      <c r="F15" s="179">
        <f>'Neto_Aktivi(001)'!F15+'Neto_Aktivi(002)'!F15+'Neto_Aktivi(003)'!F15+'Neto_Aktivi(004)'!F15+'Neto_Aktivi(005)'!F15</f>
        <v>98009.62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323">
        <f>E13+E14-E15</f>
        <v>1998710.3402993486</v>
      </c>
      <c r="F16" s="179">
        <f>F13+F14-F15</f>
        <v>1754031.6664494802</v>
      </c>
    </row>
    <row r="17" spans="2:6" ht="12.75">
      <c r="B17" s="68" t="s">
        <v>122</v>
      </c>
      <c r="C17" s="163" t="s">
        <v>132</v>
      </c>
      <c r="D17" s="69" t="s">
        <v>122</v>
      </c>
      <c r="E17" s="436">
        <f>E12+E16</f>
        <v>1998710.3402993486</v>
      </c>
      <c r="F17" s="437">
        <f>F12+F16</f>
        <v>3752742.010938829</v>
      </c>
    </row>
    <row r="18" spans="2:6" ht="12.75">
      <c r="B18" s="68" t="s">
        <v>133</v>
      </c>
      <c r="C18" s="163" t="s">
        <v>134</v>
      </c>
      <c r="D18" s="69" t="s">
        <v>133</v>
      </c>
      <c r="E18" s="436">
        <f>'Neto_Aktivi(001)'!E18+'Neto_Aktivi(002)'!E18+'Neto_Aktivi(003)'!E18+'Neto_Aktivi(004)'!E18+'Neto_Aktivi(005)'!E18</f>
        <v>0</v>
      </c>
      <c r="F18" s="437">
        <f>'Neto_Aktivi(001)'!F18+'Neto_Aktivi(002)'!F18+'Neto_Aktivi(003)'!F18+'Neto_Aktivi(004)'!F18+'Neto_Aktivi(005)'!F18</f>
        <v>1872470.9349868</v>
      </c>
    </row>
    <row r="19" spans="2:6" ht="12.75">
      <c r="B19" s="68" t="s">
        <v>135</v>
      </c>
      <c r="C19" s="163" t="s">
        <v>136</v>
      </c>
      <c r="D19" s="69" t="s">
        <v>135</v>
      </c>
      <c r="E19" s="436">
        <f>'Neto_Aktivi(001)'!E19+'Neto_Aktivi(002)'!E19+'Neto_Aktivi(003)'!E19+'Neto_Aktivi(004)'!E19+'Neto_Aktivi(005)'!E19</f>
        <v>1872470.9349868</v>
      </c>
      <c r="F19" s="437">
        <f>'Neto_Aktivi(001)'!F19+'Neto_Aktivi(002)'!F19+'Neto_Aktivi(003)'!F19+'Neto_Aktivi(004)'!F19+'Neto_Aktivi(005)'!F19</f>
        <v>3439697.8436416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36">
        <f>IF(E18=0,0,E12/E18)</f>
        <v>0</v>
      </c>
      <c r="F20" s="437">
        <f>IF(F18=0,0,F12/F18)</f>
        <v>1.0674186216425507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38">
        <f>IF(E19=0,0,E17/E19)</f>
        <v>1.067418619404866</v>
      </c>
      <c r="F21" s="439">
        <f>IF(F19=0,0,F17/F19)</f>
        <v>1.0910092053218865</v>
      </c>
    </row>
    <row r="22" spans="2:6" ht="25.5" customHeight="1">
      <c r="B22" s="173"/>
      <c r="C22" s="170"/>
      <c r="D22" s="171"/>
      <c r="E22" s="172"/>
      <c r="F22" s="172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38.710937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10"/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298"/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CONCATENATE(Nosaukumi!A4,": ",Nosaukumi!B4)</f>
        <v>Reģistrācijas numurs : 40003577500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18.75">
      <c r="A6" s="17"/>
      <c r="B6" s="49"/>
      <c r="C6" s="49"/>
      <c r="D6" s="49"/>
      <c r="E6" s="49"/>
      <c r="F6" s="49"/>
      <c r="G6" s="17"/>
      <c r="I6" s="19"/>
    </row>
    <row r="7" spans="1:9" ht="12.75">
      <c r="A7" s="17"/>
      <c r="B7" s="17"/>
      <c r="C7" s="17"/>
      <c r="D7" s="17"/>
      <c r="E7" s="17"/>
      <c r="F7" s="17"/>
      <c r="G7" s="17"/>
      <c r="I7" s="19"/>
    </row>
    <row r="8" spans="1:9" ht="30.75" customHeight="1">
      <c r="A8" s="22" t="s">
        <v>204</v>
      </c>
      <c r="B8" s="23"/>
      <c r="C8" s="23"/>
      <c r="D8" s="23"/>
      <c r="E8" s="23"/>
      <c r="F8" s="23"/>
      <c r="G8" s="23"/>
      <c r="H8" s="50"/>
      <c r="I8" s="50"/>
    </row>
    <row r="9" spans="1:9" ht="19.5" customHeight="1">
      <c r="A9" s="188" t="str">
        <f>Parametri!A15</f>
        <v>2004. gada 30.06.</v>
      </c>
      <c r="B9" s="23"/>
      <c r="C9" s="23"/>
      <c r="D9" s="23"/>
      <c r="E9" s="23"/>
      <c r="F9" s="23"/>
      <c r="G9" s="23"/>
      <c r="H9" s="50"/>
      <c r="I9" s="50"/>
    </row>
    <row r="10" spans="1:8" ht="16.5" thickBot="1">
      <c r="A10" s="10"/>
      <c r="B10" s="189" t="s">
        <v>147</v>
      </c>
      <c r="C10" s="10"/>
      <c r="D10" s="10"/>
      <c r="E10" s="10"/>
      <c r="F10" s="10"/>
      <c r="G10" s="17"/>
      <c r="H10" s="19" t="str">
        <f>'Neto_Aktivi(001)'!F9</f>
        <v>(latos)</v>
      </c>
    </row>
    <row r="11" spans="2:9" ht="75" customHeight="1" thickBot="1">
      <c r="B11" s="489" t="s">
        <v>11</v>
      </c>
      <c r="C11" s="493"/>
      <c r="D11" s="65" t="s">
        <v>12</v>
      </c>
      <c r="E11" s="65" t="s">
        <v>143</v>
      </c>
      <c r="F11" s="186" t="s">
        <v>144</v>
      </c>
      <c r="G11" s="65" t="s">
        <v>146</v>
      </c>
      <c r="H11" s="182" t="s">
        <v>145</v>
      </c>
      <c r="I11" s="26"/>
    </row>
    <row r="12" spans="2:9" ht="18" customHeight="1" thickBot="1">
      <c r="B12" s="491" t="s">
        <v>13</v>
      </c>
      <c r="C12" s="494"/>
      <c r="D12" s="29" t="s">
        <v>64</v>
      </c>
      <c r="E12" s="192" t="s">
        <v>63</v>
      </c>
      <c r="F12" s="29" t="s">
        <v>66</v>
      </c>
      <c r="G12" s="67" t="s">
        <v>166</v>
      </c>
      <c r="H12" s="187" t="s">
        <v>167</v>
      </c>
      <c r="I12" s="26"/>
    </row>
    <row r="13" spans="2:9" ht="16.5" customHeight="1">
      <c r="B13" s="193">
        <v>11000</v>
      </c>
      <c r="C13" s="194" t="s">
        <v>148</v>
      </c>
      <c r="D13" s="195"/>
      <c r="E13" s="196"/>
      <c r="F13" s="197"/>
      <c r="G13" s="198"/>
      <c r="H13" s="199"/>
      <c r="I13" s="31"/>
    </row>
    <row r="14" spans="2:9" ht="25.5" customHeight="1">
      <c r="B14" s="200">
        <v>11100</v>
      </c>
      <c r="C14" s="201" t="s">
        <v>149</v>
      </c>
      <c r="D14" s="202"/>
      <c r="E14" s="203"/>
      <c r="F14" s="204"/>
      <c r="G14" s="205"/>
      <c r="H14" s="206"/>
      <c r="I14" s="52"/>
    </row>
    <row r="15" spans="2:9" ht="14.25" customHeight="1">
      <c r="B15" s="200">
        <v>11110</v>
      </c>
      <c r="C15" s="207" t="s">
        <v>150</v>
      </c>
      <c r="D15" s="217">
        <v>11110</v>
      </c>
      <c r="E15" s="326">
        <f>'Portfelis(001-1)'!E26+'Portfelis(002-1)'!E27+'Portfelis(003-1)'!E20+'Portfelis(004-1)'!E20+'Portfelis(005-1)'!E20</f>
        <v>10613</v>
      </c>
      <c r="F15" s="326">
        <f>'Portfelis(001-1)'!F26+'Portfelis(002-1)'!F27+'Portfelis(003-1)'!F20+'Portfelis(004-1)'!F20+'Portfelis(005-1)'!F20</f>
        <v>1178535.66</v>
      </c>
      <c r="G15" s="326">
        <f>'Portfelis(001-1)'!G26+'Portfelis(002-1)'!G27+'Portfelis(003-1)'!G20+'Portfelis(004-1)'!G20+'Portfelis(005-1)'!G20</f>
        <v>1174509.29</v>
      </c>
      <c r="H15" s="327">
        <f>IF(G15=0,0,G15/'Aktivi_Saistibas(Kopa)'!$F$19*100)</f>
        <v>31.25159756149063</v>
      </c>
      <c r="I15" s="53"/>
    </row>
    <row r="16" spans="2:9" ht="15.75" customHeight="1">
      <c r="B16" s="200">
        <v>11120</v>
      </c>
      <c r="C16" s="221" t="s">
        <v>155</v>
      </c>
      <c r="D16" s="217">
        <v>11120</v>
      </c>
      <c r="E16" s="326">
        <f>'Portfelis(001-1)'!E33+'Portfelis(002-1)'!E35+'Portfelis(003-1)'!E25+'Portfelis(004-1)'!E25+'Portfelis(005-1)'!E25</f>
        <v>1337</v>
      </c>
      <c r="F16" s="326">
        <f>'Portfelis(001-1)'!F33+'Portfelis(002-1)'!F35+'Portfelis(003-1)'!F25+'Portfelis(004-1)'!F25+'Portfelis(005-1)'!F25</f>
        <v>149777.85</v>
      </c>
      <c r="G16" s="326">
        <f>'Portfelis(001-1)'!G33+'Portfelis(002-1)'!G35+'Portfelis(003-1)'!G25+'Portfelis(004-1)'!G25+'Portfelis(005-1)'!G25</f>
        <v>151202.24</v>
      </c>
      <c r="H16" s="328">
        <f>IF(G16=0,0,G16/'Aktivi_Saistibas(Kopa)'!$F$19*100)</f>
        <v>4.023221949037049</v>
      </c>
      <c r="I16" s="31"/>
    </row>
    <row r="17" spans="2:9" ht="15">
      <c r="B17" s="200">
        <v>11130</v>
      </c>
      <c r="C17" s="221" t="s">
        <v>158</v>
      </c>
      <c r="D17" s="217">
        <v>11130</v>
      </c>
      <c r="E17" s="326">
        <f>'Portfelis(001-1)'!E36+'Portfelis(002-1)'!E38+'Portfelis(003-1)'!E30+'Portfelis(004-1)'!E30+'Portfelis(005-1)'!E30</f>
        <v>0</v>
      </c>
      <c r="F17" s="326">
        <f>'Portfelis(001-1)'!F36+'Portfelis(002-1)'!F38+'Portfelis(003-1)'!F30+'Portfelis(004-1)'!F30+'Portfelis(005-1)'!F30</f>
        <v>0</v>
      </c>
      <c r="G17" s="326">
        <f>'Portfelis(001-1)'!G36+'Portfelis(002-1)'!G38+'Portfelis(003-1)'!G30+'Portfelis(004-1)'!G30+'Portfelis(005-1)'!G30</f>
        <v>0</v>
      </c>
      <c r="H17" s="328">
        <f>IF(G17=0,0,G17/'Aktivi_Saistibas(Kopa)'!$F$19*100)</f>
        <v>0</v>
      </c>
      <c r="I17" s="53"/>
    </row>
    <row r="18" spans="2:9" ht="15">
      <c r="B18" s="166"/>
      <c r="C18" s="161" t="s">
        <v>161</v>
      </c>
      <c r="D18" s="76">
        <v>11100</v>
      </c>
      <c r="E18" s="329">
        <f>SUM(E15:E17)</f>
        <v>11950</v>
      </c>
      <c r="F18" s="329">
        <f>SUM(F15:F17)</f>
        <v>1328313.51</v>
      </c>
      <c r="G18" s="329">
        <f>SUM(G15:G17)</f>
        <v>1325711.53</v>
      </c>
      <c r="H18" s="330">
        <f>IF(G18=0,0,G18/'Aktivi_Saistibas(Kopa)'!$F$19*100)</f>
        <v>35.274819510527685</v>
      </c>
      <c r="I18" s="53"/>
    </row>
    <row r="19" spans="2:9" ht="25.5">
      <c r="B19" s="230">
        <v>11200</v>
      </c>
      <c r="C19" s="231" t="s">
        <v>162</v>
      </c>
      <c r="D19" s="238"/>
      <c r="E19" s="226"/>
      <c r="F19" s="226"/>
      <c r="G19" s="226"/>
      <c r="H19" s="232"/>
      <c r="I19" s="53"/>
    </row>
    <row r="20" spans="2:9" ht="14.25" customHeight="1">
      <c r="B20" s="200">
        <v>11210</v>
      </c>
      <c r="C20" s="207" t="s">
        <v>163</v>
      </c>
      <c r="D20" s="217">
        <v>11210</v>
      </c>
      <c r="E20" s="326">
        <f>'Portfelis(001-1)'!E43+'Portfelis(002-1)'!E43+'Portfelis(003-1)'!E37+'Portfelis(004-1)'!E37+'Portfelis(005-1)'!E37</f>
        <v>19075</v>
      </c>
      <c r="F20" s="326">
        <f>'Portfelis(001-1)'!F43+'Portfelis(002-1)'!F43+'Portfelis(003-1)'!F37+'Portfelis(004-1)'!F37+'Portfelis(005-1)'!F37</f>
        <v>49219.72</v>
      </c>
      <c r="G20" s="326">
        <f>'Portfelis(001-1)'!G43+'Portfelis(002-1)'!G43+'Portfelis(003-1)'!G37+'Portfelis(004-1)'!G37+'Portfelis(005-1)'!G37</f>
        <v>52871.25</v>
      </c>
      <c r="H20" s="328">
        <f>IF(G20=0,0,G20/'Aktivi_Saistibas(Kopa)'!$F$19*100)</f>
        <v>1.40680967076298</v>
      </c>
      <c r="I20" s="53"/>
    </row>
    <row r="21" spans="2:9" ht="12.75" customHeight="1">
      <c r="B21" s="200">
        <v>11220</v>
      </c>
      <c r="C21" s="207" t="s">
        <v>164</v>
      </c>
      <c r="D21" s="217">
        <v>11220</v>
      </c>
      <c r="E21" s="326">
        <f>'Portfelis(001-1)'!E46+'Portfelis(002-1)'!E46+'Portfelis(003-1)'!E42+'Portfelis(004-1)'!E42+'Portfelis(005-1)'!E42</f>
        <v>0</v>
      </c>
      <c r="F21" s="326">
        <f>'Portfelis(001-1)'!F46+'Portfelis(002-1)'!F46+'Portfelis(003-1)'!F42+'Portfelis(004-1)'!F42+'Portfelis(005-1)'!F42</f>
        <v>0</v>
      </c>
      <c r="G21" s="326">
        <f>'Portfelis(001-1)'!G46+'Portfelis(002-1)'!G46+'Portfelis(003-1)'!G42+'Portfelis(004-1)'!G42+'Portfelis(005-1)'!G42</f>
        <v>0</v>
      </c>
      <c r="H21" s="328">
        <f>IF(G21=0,0,G21/'Aktivi_Saistibas(Kopa)'!$F$19*100)</f>
        <v>0</v>
      </c>
      <c r="I21" s="53"/>
    </row>
    <row r="22" spans="2:9" ht="13.5" customHeight="1">
      <c r="B22" s="166"/>
      <c r="C22" s="190" t="s">
        <v>165</v>
      </c>
      <c r="D22" s="76">
        <v>11200</v>
      </c>
      <c r="E22" s="329">
        <f>SUM(E20:E21)</f>
        <v>19075</v>
      </c>
      <c r="F22" s="329">
        <f>SUM(F20:F21)</f>
        <v>49219.72</v>
      </c>
      <c r="G22" s="329">
        <f>SUM(G20:G21)</f>
        <v>52871.25</v>
      </c>
      <c r="H22" s="330">
        <f>IF(G22=0,0,G22/'Aktivi_Saistibas(Kopa)'!$F$19*100)</f>
        <v>1.40680967076298</v>
      </c>
      <c r="I22" s="53"/>
    </row>
    <row r="23" spans="2:9" ht="12.75" customHeight="1">
      <c r="B23" s="200">
        <v>11300</v>
      </c>
      <c r="C23" s="201" t="s">
        <v>168</v>
      </c>
      <c r="D23" s="76">
        <v>11300</v>
      </c>
      <c r="E23" s="329">
        <f>'Portfelis(001-1)'!E50+'Portfelis(002-1)'!E50+'Portfelis(003-1)'!E50+'Portfelis(004-1)'!E50+'Portfelis(005-1)'!E50</f>
        <v>0</v>
      </c>
      <c r="F23" s="329">
        <f>'Portfelis(001-1)'!F50+'Portfelis(002-1)'!F50+'Portfelis(003-1)'!F50+'Portfelis(004-1)'!F50+'Portfelis(005-1)'!F50</f>
        <v>0</v>
      </c>
      <c r="G23" s="329">
        <f>'Portfelis(001-1)'!G50+'Portfelis(002-1)'!G50+'Portfelis(003-1)'!G50+'Portfelis(004-1)'!G50+'Portfelis(005-1)'!G50</f>
        <v>0</v>
      </c>
      <c r="H23" s="330">
        <f>IF(G23=0,0,G23/'Aktivi_Saistibas(Kopa)'!$F$19*100)</f>
        <v>0</v>
      </c>
      <c r="I23" s="53"/>
    </row>
    <row r="24" spans="2:9" ht="15">
      <c r="B24" s="230">
        <v>11400</v>
      </c>
      <c r="C24" s="231" t="s">
        <v>81</v>
      </c>
      <c r="D24" s="76">
        <v>11400</v>
      </c>
      <c r="E24" s="329">
        <f>'Portfelis(001-1)'!E53+'Portfelis(002-1)'!E53+'Portfelis(003-1)'!E55+'Portfelis(004-1)'!E55+'Portfelis(005-1)'!E55</f>
        <v>0</v>
      </c>
      <c r="F24" s="329">
        <f>'Portfelis(001-1)'!F53+'Portfelis(002-1)'!F53+'Portfelis(003-1)'!F55+'Portfelis(004-1)'!F55+'Portfelis(005-1)'!F55</f>
        <v>0</v>
      </c>
      <c r="G24" s="329">
        <f>'Portfelis(001-1)'!G53+'Portfelis(002-1)'!G53+'Portfelis(003-1)'!G55+'Portfelis(004-1)'!G55+'Portfelis(005-1)'!G55</f>
        <v>0</v>
      </c>
      <c r="H24" s="330">
        <f>IF(G24=0,0,G24/'Aktivi_Saistibas(Kopa)'!$F$19*100)</f>
        <v>0</v>
      </c>
      <c r="I24" s="53"/>
    </row>
    <row r="25" spans="2:9" ht="26.25" customHeight="1">
      <c r="B25" s="225"/>
      <c r="C25" s="249" t="s">
        <v>174</v>
      </c>
      <c r="D25" s="78">
        <v>11000</v>
      </c>
      <c r="E25" s="331">
        <f>E18+E22+E23+E24</f>
        <v>31025</v>
      </c>
      <c r="F25" s="331">
        <f>F18+F22+F23+F24</f>
        <v>1377533.23</v>
      </c>
      <c r="G25" s="331">
        <f>G18+G22+G23+G24</f>
        <v>1378582.78</v>
      </c>
      <c r="H25" s="332">
        <f>IF(G25=0,0,G25/'Aktivi_Saistibas(Kopa)'!$F$19*100)</f>
        <v>36.68162918129066</v>
      </c>
      <c r="I25" s="53"/>
    </row>
    <row r="26" spans="2:9" ht="15">
      <c r="B26" s="230">
        <v>12000</v>
      </c>
      <c r="C26" s="248" t="s">
        <v>173</v>
      </c>
      <c r="D26" s="238"/>
      <c r="E26" s="226"/>
      <c r="F26" s="226"/>
      <c r="G26" s="226"/>
      <c r="H26" s="232"/>
      <c r="I26" s="53"/>
    </row>
    <row r="27" spans="2:9" ht="25.5">
      <c r="B27" s="200">
        <v>12100</v>
      </c>
      <c r="C27" s="201" t="s">
        <v>149</v>
      </c>
      <c r="D27" s="208"/>
      <c r="E27" s="210"/>
      <c r="F27" s="210"/>
      <c r="G27" s="210"/>
      <c r="H27" s="224"/>
      <c r="I27" s="53"/>
    </row>
    <row r="28" spans="2:9" ht="15.75" customHeight="1">
      <c r="B28" s="200">
        <v>12110</v>
      </c>
      <c r="C28" s="207" t="s">
        <v>155</v>
      </c>
      <c r="D28" s="217">
        <v>12110</v>
      </c>
      <c r="E28" s="326">
        <f>'Portfelis(001-1)'!E59+'Portfelis(002-1)'!E59+'Portfelis(003-1)'!E63+'Portfelis(004-1)'!E63+'Portfelis(005-1)'!E63</f>
        <v>0</v>
      </c>
      <c r="F28" s="326">
        <f>'Portfelis(001-1)'!F59+'Portfelis(002-1)'!F59+'Portfelis(003-1)'!F63+'Portfelis(004-1)'!F63+'Portfelis(005-1)'!F63</f>
        <v>0</v>
      </c>
      <c r="G28" s="326">
        <f>'Portfelis(001-1)'!G59+'Portfelis(002-1)'!G59+'Portfelis(003-1)'!G63+'Portfelis(004-1)'!G63+'Portfelis(005-1)'!G63</f>
        <v>0</v>
      </c>
      <c r="H28" s="328">
        <f>IF(G28=0,0,G28/'Aktivi_Saistibas(Kopa)'!$F$19*100)</f>
        <v>0</v>
      </c>
      <c r="I28" s="53"/>
    </row>
    <row r="29" spans="2:9" ht="12.75" customHeight="1">
      <c r="B29" s="200">
        <v>12120</v>
      </c>
      <c r="C29" s="207" t="s">
        <v>184</v>
      </c>
      <c r="D29" s="250">
        <v>12120</v>
      </c>
      <c r="E29" s="326">
        <f>'Portfelis(001-1)'!E62+'Portfelis(002-1)'!E62+'Portfelis(003-1)'!E68+'Portfelis(004-1)'!E68+'Portfelis(005-1)'!E68</f>
        <v>0</v>
      </c>
      <c r="F29" s="326">
        <f>'Portfelis(001-1)'!F62+'Portfelis(002-1)'!F62+'Portfelis(003-1)'!F68+'Portfelis(004-1)'!F68+'Portfelis(005-1)'!F68</f>
        <v>0</v>
      </c>
      <c r="G29" s="326">
        <f>'Portfelis(001-1)'!G62+'Portfelis(002-1)'!G62+'Portfelis(003-1)'!G68+'Portfelis(004-1)'!G68+'Portfelis(005-1)'!G68</f>
        <v>0</v>
      </c>
      <c r="H29" s="328">
        <f>IF(G29=0,0,G29/'Aktivi_Saistibas(Kopa)'!$F$19*100)</f>
        <v>0</v>
      </c>
      <c r="I29" s="53"/>
    </row>
    <row r="30" spans="2:9" ht="15">
      <c r="B30" s="166"/>
      <c r="C30" s="190" t="s">
        <v>175</v>
      </c>
      <c r="D30" s="76">
        <v>12100</v>
      </c>
      <c r="E30" s="329">
        <f>SUM(E28:E29)</f>
        <v>0</v>
      </c>
      <c r="F30" s="329">
        <f>SUM(F28:F29)</f>
        <v>0</v>
      </c>
      <c r="G30" s="329">
        <f>SUM(G28:G29)</f>
        <v>0</v>
      </c>
      <c r="H30" s="330">
        <f>IF(G30=0,0,G30/'Aktivi_Saistibas(Kopa)'!$F$19*100)</f>
        <v>0</v>
      </c>
      <c r="I30" s="53"/>
    </row>
    <row r="31" spans="2:9" ht="25.5">
      <c r="B31" s="230">
        <v>12200</v>
      </c>
      <c r="C31" s="231" t="s">
        <v>162</v>
      </c>
      <c r="D31" s="238"/>
      <c r="E31" s="226"/>
      <c r="F31" s="226"/>
      <c r="G31" s="226"/>
      <c r="H31" s="232"/>
      <c r="I31" s="53"/>
    </row>
    <row r="32" spans="2:9" ht="15" customHeight="1">
      <c r="B32" s="200">
        <v>12210</v>
      </c>
      <c r="C32" s="207" t="s">
        <v>163</v>
      </c>
      <c r="D32" s="217">
        <v>12210</v>
      </c>
      <c r="E32" s="326">
        <f>'Portfelis(001-1)'!E67+'Portfelis(002-1)'!E67+'Portfelis(003-1)'!E75+'Portfelis(004-1)'!E75+'Portfelis(005-1)'!E75</f>
        <v>0</v>
      </c>
      <c r="F32" s="326">
        <f>'Portfelis(001-1)'!F67+'Portfelis(002-1)'!F67+'Portfelis(003-1)'!F75+'Portfelis(004-1)'!F75+'Portfelis(005-1)'!F75</f>
        <v>0</v>
      </c>
      <c r="G32" s="326">
        <f>'Portfelis(001-1)'!G67+'Portfelis(002-1)'!G67+'Portfelis(003-1)'!G75+'Portfelis(004-1)'!G75+'Portfelis(005-1)'!G75</f>
        <v>0</v>
      </c>
      <c r="H32" s="328">
        <f>IF(G32=0,0,G32/'Aktivi_Saistibas(Kopa)'!$F$19*100)</f>
        <v>0</v>
      </c>
      <c r="I32" s="53"/>
    </row>
    <row r="33" spans="2:9" ht="12.75" customHeight="1">
      <c r="B33" s="200">
        <v>12220</v>
      </c>
      <c r="C33" s="207" t="s">
        <v>164</v>
      </c>
      <c r="D33" s="217">
        <v>12220</v>
      </c>
      <c r="E33" s="326">
        <f>'Portfelis(001-1)'!E70+'Portfelis(002-1)'!E70+'Portfelis(003-1)'!E80+'Portfelis(004-1)'!E80+'Portfelis(005-1)'!E80</f>
        <v>0</v>
      </c>
      <c r="F33" s="326">
        <f>'Portfelis(001-1)'!F70+'Portfelis(002-1)'!F70+'Portfelis(003-1)'!F80+'Portfelis(004-1)'!F80+'Portfelis(005-1)'!F80</f>
        <v>0</v>
      </c>
      <c r="G33" s="326">
        <f>'Portfelis(001-1)'!G70+'Portfelis(002-1)'!G70+'Portfelis(003-1)'!G80+'Portfelis(004-1)'!G80+'Portfelis(005-1)'!G80</f>
        <v>0</v>
      </c>
      <c r="H33" s="328">
        <f>IF(G33=0,0,G33/'Aktivi_Saistibas(Kopa)'!$F$19*100)</f>
        <v>0</v>
      </c>
      <c r="I33" s="53"/>
    </row>
    <row r="34" spans="2:9" ht="15">
      <c r="B34" s="166"/>
      <c r="C34" s="190" t="s">
        <v>176</v>
      </c>
      <c r="D34" s="76">
        <v>12200</v>
      </c>
      <c r="E34" s="329">
        <f>SUM(E32:E33)</f>
        <v>0</v>
      </c>
      <c r="F34" s="329">
        <f>SUM(F32:F33)</f>
        <v>0</v>
      </c>
      <c r="G34" s="329">
        <f>SUM(G32:G33)</f>
        <v>0</v>
      </c>
      <c r="H34" s="330">
        <f>IF(G34=0,0,G34/'Aktivi_Saistibas(Kopa)'!$F$19*100)</f>
        <v>0</v>
      </c>
      <c r="I34" s="53"/>
    </row>
    <row r="35" spans="2:9" ht="12.75" customHeight="1">
      <c r="B35" s="333">
        <v>12300</v>
      </c>
      <c r="C35" s="334" t="s">
        <v>168</v>
      </c>
      <c r="D35" s="76">
        <v>12300</v>
      </c>
      <c r="E35" s="329">
        <f>'Portfelis(001-1)'!E74+'Portfelis(002-1)'!E74+'Portfelis(003-1)'!E86+'Portfelis(004-1)'!E86+'Portfelis(005-1)'!E86</f>
        <v>0</v>
      </c>
      <c r="F35" s="329">
        <f>'Portfelis(001-1)'!F74+'Portfelis(002-1)'!F74+'Portfelis(003-1)'!F86+'Portfelis(004-1)'!F86+'Portfelis(005-1)'!F86</f>
        <v>0</v>
      </c>
      <c r="G35" s="329">
        <f>'Portfelis(001-1)'!G74+'Portfelis(002-1)'!G74+'Portfelis(003-1)'!G86+'Portfelis(004-1)'!G86+'Portfelis(005-1)'!G86</f>
        <v>0</v>
      </c>
      <c r="H35" s="330">
        <f>IF(G35=0,0,G35/'Aktivi_Saistibas(Kopa)'!$F$19*100)</f>
        <v>0</v>
      </c>
      <c r="I35" s="53"/>
    </row>
    <row r="36" spans="2:9" ht="15">
      <c r="B36" s="333">
        <v>12400</v>
      </c>
      <c r="C36" s="334" t="s">
        <v>81</v>
      </c>
      <c r="D36" s="76">
        <v>12400</v>
      </c>
      <c r="E36" s="329">
        <f>'Portfelis(001-1)'!E107+'Portfelis(002-1)'!E97+'Portfelis(003-1)'!E91+'Portfelis(004-1)'!E91+'Portfelis(005-1)'!E91</f>
        <v>0</v>
      </c>
      <c r="F36" s="329">
        <f>'Portfelis(001-1)'!F107+'Portfelis(002-1)'!F97+'Portfelis(003-1)'!F91+'Portfelis(004-1)'!F91+'Portfelis(005-1)'!F91</f>
        <v>0</v>
      </c>
      <c r="G36" s="329">
        <f>'Portfelis(001-1)'!G107+'Portfelis(002-1)'!G97+'Portfelis(003-1)'!G91+'Portfelis(004-1)'!G91+'Portfelis(005-1)'!G91</f>
        <v>7317.07449999998</v>
      </c>
      <c r="H36" s="330">
        <f>IF(G36=0,0,G36/'Aktivi_Saistibas(Kopa)'!$F$19*100)</f>
        <v>0.19469430301521468</v>
      </c>
      <c r="I36" s="53"/>
    </row>
    <row r="37" spans="2:9" ht="24" customHeight="1">
      <c r="B37" s="324"/>
      <c r="C37" s="325" t="s">
        <v>177</v>
      </c>
      <c r="D37" s="80">
        <v>12000</v>
      </c>
      <c r="E37" s="335">
        <f>E30+E34+E35+E36</f>
        <v>0</v>
      </c>
      <c r="F37" s="335">
        <f>F30+F34+F35+F36</f>
        <v>0</v>
      </c>
      <c r="G37" s="335">
        <f>G30+G34+G35+G36</f>
        <v>7317.07449999998</v>
      </c>
      <c r="H37" s="336">
        <f>IF(G37=0,0,G37/'Aktivi_Saistibas(Kopa)'!$F$19*100)</f>
        <v>0.19469430301521468</v>
      </c>
      <c r="I37" s="53"/>
    </row>
    <row r="38" spans="2:9" ht="15">
      <c r="B38" s="230">
        <v>13000</v>
      </c>
      <c r="C38" s="231" t="s">
        <v>178</v>
      </c>
      <c r="D38" s="80">
        <v>13000</v>
      </c>
      <c r="E38" s="335">
        <f>'Portfelis(001-1)'!E131+'Portfelis(002-1)'!E123+'Portfelis(003-1)'!E99+'Portfelis(004-1)'!E99+'Portfelis(005-1)'!E99</f>
        <v>0</v>
      </c>
      <c r="F38" s="335">
        <f>'Portfelis(001-1)'!F131+'Portfelis(002-1)'!F123+'Portfelis(003-1)'!F99+'Portfelis(004-1)'!F99+'Portfelis(005-1)'!F99</f>
        <v>835955.53</v>
      </c>
      <c r="G38" s="335">
        <f>'Portfelis(001-1)'!G131+'Portfelis(002-1)'!G123+'Portfelis(003-1)'!G99+'Portfelis(004-1)'!G99+'Portfelis(005-1)'!G99</f>
        <v>835955.53</v>
      </c>
      <c r="H38" s="336">
        <f>IF(G38=0,0,G38/'Aktivi_Saistibas(Kopa)'!$F$19*100)</f>
        <v>22.24328579202861</v>
      </c>
      <c r="I38" s="53"/>
    </row>
    <row r="39" spans="2:9" ht="26.25" thickBot="1">
      <c r="B39" s="184"/>
      <c r="C39" s="256" t="s">
        <v>181</v>
      </c>
      <c r="D39" s="79">
        <v>10000</v>
      </c>
      <c r="E39" s="337">
        <f>E25+E37+E38</f>
        <v>31025</v>
      </c>
      <c r="F39" s="337">
        <f>F25+F37+F38</f>
        <v>2213488.76</v>
      </c>
      <c r="G39" s="337">
        <f>G25+G37+G38</f>
        <v>2221855.3844999997</v>
      </c>
      <c r="H39" s="338">
        <f>IF(G39=0,0,G39/'Aktivi_Saistibas(Kopa)'!$F$19*100)</f>
        <v>59.11960927633447</v>
      </c>
      <c r="I39" s="53"/>
    </row>
    <row r="40" s="8" customFormat="1" ht="15">
      <c r="I40" s="53"/>
    </row>
    <row r="41" ht="15">
      <c r="I41" s="53"/>
    </row>
    <row r="42" ht="15">
      <c r="I42" s="53"/>
    </row>
    <row r="43" ht="12.75">
      <c r="I43" s="8"/>
    </row>
  </sheetData>
  <sheetProtection password="C0DD" sheet="1" objects="1" scenarios="1"/>
  <mergeCells count="2">
    <mergeCell ref="B11:C11"/>
    <mergeCell ref="B12:C12"/>
  </mergeCells>
  <dataValidations count="1">
    <dataValidation type="decimal" allowBlank="1" showErrorMessage="1" errorTitle="Oops!" error="Šeit jāievada skatlis" sqref="I13:I42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45.00390625" style="0" customWidth="1"/>
    <col min="4" max="4" width="8.7109375" style="0" customWidth="1"/>
    <col min="5" max="8" width="12.7109375" style="0" customWidth="1"/>
  </cols>
  <sheetData>
    <row r="1" spans="1:8" ht="16.5" thickBot="1">
      <c r="A1" s="8"/>
      <c r="B1" s="189" t="s">
        <v>182</v>
      </c>
      <c r="C1" s="212"/>
      <c r="D1" s="227"/>
      <c r="E1" s="209"/>
      <c r="F1" s="209"/>
      <c r="G1" s="209"/>
      <c r="H1" s="257"/>
    </row>
    <row r="2" spans="1:8" ht="90" thickBot="1">
      <c r="A2" s="1"/>
      <c r="B2" s="489" t="s">
        <v>11</v>
      </c>
      <c r="C2" s="493"/>
      <c r="D2" s="65" t="s">
        <v>12</v>
      </c>
      <c r="E2" s="65" t="s">
        <v>143</v>
      </c>
      <c r="F2" s="186" t="s">
        <v>144</v>
      </c>
      <c r="G2" s="65" t="s">
        <v>146</v>
      </c>
      <c r="H2" s="182" t="s">
        <v>145</v>
      </c>
    </row>
    <row r="3" spans="1:8" ht="13.5" thickBot="1">
      <c r="A3" s="1"/>
      <c r="B3" s="491" t="s">
        <v>13</v>
      </c>
      <c r="C3" s="494"/>
      <c r="D3" s="67" t="s">
        <v>64</v>
      </c>
      <c r="E3" s="240" t="s">
        <v>66</v>
      </c>
      <c r="F3" s="67" t="s">
        <v>166</v>
      </c>
      <c r="G3" s="67" t="s">
        <v>167</v>
      </c>
      <c r="H3" s="187" t="s">
        <v>183</v>
      </c>
    </row>
    <row r="4" spans="1:8" ht="15" customHeight="1">
      <c r="A4" s="1"/>
      <c r="B4" s="193">
        <v>21000</v>
      </c>
      <c r="C4" s="194" t="s">
        <v>185</v>
      </c>
      <c r="D4" s="195"/>
      <c r="E4" s="242"/>
      <c r="F4" s="242"/>
      <c r="G4" s="242"/>
      <c r="H4" s="245"/>
    </row>
    <row r="5" spans="1:8" ht="27" customHeight="1">
      <c r="A5" s="1"/>
      <c r="B5" s="200">
        <v>21100</v>
      </c>
      <c r="C5" s="201" t="s">
        <v>149</v>
      </c>
      <c r="D5" s="202"/>
      <c r="E5" s="210"/>
      <c r="F5" s="210"/>
      <c r="G5" s="210"/>
      <c r="H5" s="224"/>
    </row>
    <row r="6" spans="1:8" ht="15.75" customHeight="1">
      <c r="A6" s="1"/>
      <c r="B6" s="200">
        <v>21110</v>
      </c>
      <c r="C6" s="207" t="s">
        <v>150</v>
      </c>
      <c r="D6" s="217">
        <v>21110</v>
      </c>
      <c r="E6" s="326">
        <f>'Portfelis(001-2)'!F12+'Portfelis(002-2)'!F12+'Portfelis(003-2)'!F11+'Portfelis(004-2)'!F11+'Portfelis(005-2)'!F11</f>
        <v>139</v>
      </c>
      <c r="F6" s="326">
        <f>'Portfelis(001-2)'!G12+'Portfelis(002-2)'!G12+'Portfelis(003-2)'!G11+'Portfelis(004-2)'!G11+'Portfelis(005-2)'!G11</f>
        <v>90001.86</v>
      </c>
      <c r="G6" s="326">
        <f>'Portfelis(001-2)'!H12+'Portfelis(002-2)'!H12+'Portfelis(003-2)'!H11+'Portfelis(004-2)'!H11+'Portfelis(005-2)'!H11</f>
        <v>89850.97</v>
      </c>
      <c r="H6" s="328">
        <f>IF(G6=0,0,G6/'Aktivi_Saistibas(Kopa)'!$F$19*100)</f>
        <v>2.390774069526149</v>
      </c>
    </row>
    <row r="7" spans="1:8" ht="15" customHeight="1">
      <c r="A7" s="1"/>
      <c r="B7" s="200">
        <v>21120</v>
      </c>
      <c r="C7" s="221" t="s">
        <v>155</v>
      </c>
      <c r="D7" s="217">
        <v>21120</v>
      </c>
      <c r="E7" s="326">
        <f>'Portfelis(001-2)'!F44+'Portfelis(002-2)'!F36+'Portfelis(003-2)'!F16+'Portfelis(004-2)'!F16+'Portfelis(005-2)'!F16</f>
        <v>1130</v>
      </c>
      <c r="F7" s="326">
        <f>'Portfelis(001-2)'!G44+'Portfelis(002-2)'!G36+'Portfelis(003-2)'!G16+'Portfelis(004-2)'!G16+'Portfelis(005-2)'!G16</f>
        <v>724176.36</v>
      </c>
      <c r="G7" s="326">
        <f>'Portfelis(001-2)'!H44+'Portfelis(002-2)'!H36+'Portfelis(003-2)'!H16+'Portfelis(004-2)'!H16+'Portfelis(005-2)'!H16</f>
        <v>706837.6100000001</v>
      </c>
      <c r="H7" s="328">
        <f>IF(G7=0,0,G7/'Aktivi_Saistibas(Kopa)'!$F$19*100)</f>
        <v>18.807688212535016</v>
      </c>
    </row>
    <row r="8" spans="1:8" ht="14.25" customHeight="1">
      <c r="A8" s="1"/>
      <c r="B8" s="200">
        <v>21130</v>
      </c>
      <c r="C8" s="221" t="s">
        <v>158</v>
      </c>
      <c r="D8" s="217">
        <v>21130</v>
      </c>
      <c r="E8" s="326">
        <f>'Portfelis(001-2)'!F50+'Portfelis(002-2)'!F40+'Portfelis(003-2)'!F21+'Portfelis(004-2)'!F21+'Portfelis(005-2)'!F21</f>
        <v>69</v>
      </c>
      <c r="F8" s="326">
        <f>'Portfelis(001-2)'!G50+'Portfelis(002-2)'!G40+'Portfelis(003-2)'!G21+'Portfelis(004-2)'!G21+'Portfelis(005-2)'!G21</f>
        <v>70016.94</v>
      </c>
      <c r="G8" s="326">
        <f>'Portfelis(001-2)'!H50+'Portfelis(002-2)'!H40+'Portfelis(003-2)'!H21+'Portfelis(004-2)'!H21+'Portfelis(005-2)'!H21</f>
        <v>71630.38</v>
      </c>
      <c r="H8" s="328">
        <f>IF(G8=0,0,G8/'Aktivi_Saistibas(Kopa)'!$F$19*100)</f>
        <v>1.905956664622591</v>
      </c>
    </row>
    <row r="9" spans="1:8" ht="11.25" customHeight="1">
      <c r="A9" s="1"/>
      <c r="B9" s="166"/>
      <c r="C9" s="161" t="s">
        <v>187</v>
      </c>
      <c r="D9" s="76">
        <v>21000</v>
      </c>
      <c r="E9" s="329">
        <f>SUM(E6:E8)</f>
        <v>1338</v>
      </c>
      <c r="F9" s="329">
        <f>SUM(F6:F8)</f>
        <v>884195.1599999999</v>
      </c>
      <c r="G9" s="329">
        <f>SUM(G6:G8)</f>
        <v>868318.9600000001</v>
      </c>
      <c r="H9" s="330">
        <f>IF(G9=0,0,G9/'Aktivi_Saistibas(Kopa)'!$F$19*100)</f>
        <v>23.10441894668375</v>
      </c>
    </row>
    <row r="10" spans="1:8" ht="15" customHeight="1">
      <c r="A10" s="1"/>
      <c r="B10" s="230">
        <v>21200</v>
      </c>
      <c r="C10" s="231" t="s">
        <v>162</v>
      </c>
      <c r="D10" s="238"/>
      <c r="E10" s="226"/>
      <c r="F10" s="226"/>
      <c r="G10" s="226"/>
      <c r="H10" s="232"/>
    </row>
    <row r="11" spans="1:8" ht="16.5" customHeight="1">
      <c r="A11" s="1"/>
      <c r="B11" s="200">
        <v>21210</v>
      </c>
      <c r="C11" s="207" t="s">
        <v>163</v>
      </c>
      <c r="D11" s="217">
        <v>21210</v>
      </c>
      <c r="E11" s="326">
        <f>'Portfelis(001-2)'!F69+'Portfelis(002-2)'!F45+'Portfelis(003-2)'!F28+'Portfelis(004-2)'!F28+'Portfelis(005-2)'!F28</f>
        <v>18834</v>
      </c>
      <c r="F11" s="326">
        <f>'Portfelis(001-2)'!G69+'Portfelis(002-2)'!G45+'Portfelis(003-2)'!G28+'Portfelis(004-2)'!G28+'Portfelis(005-2)'!G28</f>
        <v>98366.40999999999</v>
      </c>
      <c r="G11" s="326">
        <f>'Portfelis(001-2)'!H69+'Portfelis(002-2)'!H45+'Portfelis(003-2)'!H28+'Portfelis(004-2)'!H28+'Portfelis(005-2)'!H28</f>
        <v>107484.87260000002</v>
      </c>
      <c r="H11" s="328">
        <f>IF(G11=0,0,G11/'Aktivi_Saistibas(Kopa)'!$F$19*100)</f>
        <v>2.859980769026775</v>
      </c>
    </row>
    <row r="12" spans="1:8" ht="15.75" customHeight="1">
      <c r="A12" s="1"/>
      <c r="B12" s="200">
        <v>21220</v>
      </c>
      <c r="C12" s="207" t="s">
        <v>164</v>
      </c>
      <c r="D12" s="217">
        <v>21220</v>
      </c>
      <c r="E12" s="326">
        <f>'Portfelis(001-2)'!F72+'Portfelis(002-2)'!F48+'Portfelis(003-2)'!F33+'Portfelis(004-2)'!F33+'Portfelis(005-2)'!F33</f>
        <v>0</v>
      </c>
      <c r="F12" s="326">
        <f>'Portfelis(001-2)'!G72+'Portfelis(002-2)'!G48+'Portfelis(003-2)'!G33+'Portfelis(004-2)'!G33+'Portfelis(005-2)'!G33</f>
        <v>0</v>
      </c>
      <c r="G12" s="326">
        <f>'Portfelis(001-2)'!H72+'Portfelis(002-2)'!H48+'Portfelis(003-2)'!H33+'Portfelis(004-2)'!H33+'Portfelis(005-2)'!H33</f>
        <v>0</v>
      </c>
      <c r="H12" s="328">
        <f>IF(G12=0,0,G12/'Aktivi_Saistibas(Kopa)'!$F$19*100)</f>
        <v>0</v>
      </c>
    </row>
    <row r="13" spans="1:8" ht="12.75">
      <c r="A13" s="1"/>
      <c r="B13" s="166"/>
      <c r="C13" s="190" t="s">
        <v>188</v>
      </c>
      <c r="D13" s="76">
        <v>21200</v>
      </c>
      <c r="E13" s="329">
        <f>SUM(E11:E12)</f>
        <v>18834</v>
      </c>
      <c r="F13" s="329">
        <f>SUM(F11:F12)</f>
        <v>98366.40999999999</v>
      </c>
      <c r="G13" s="329">
        <f>SUM(G11:G12)</f>
        <v>107484.87260000002</v>
      </c>
      <c r="H13" s="330">
        <f>IF(G13=0,0,G13/'Aktivi_Saistibas(Kopa)'!$F$19*100)</f>
        <v>2.859980769026775</v>
      </c>
    </row>
    <row r="14" spans="1:8" ht="15.75" customHeight="1">
      <c r="A14" s="1"/>
      <c r="B14" s="200">
        <v>21300</v>
      </c>
      <c r="C14" s="201" t="s">
        <v>168</v>
      </c>
      <c r="D14" s="76">
        <v>21300</v>
      </c>
      <c r="E14" s="329">
        <f>'Portfelis(001-2)'!F84+'Portfelis(002-2)'!F52+'Portfelis(003-2)'!F39+'Portfelis(004-2)'!F39+'Portfelis(005-2)'!F39</f>
        <v>52347.789267</v>
      </c>
      <c r="F14" s="329">
        <f>'Portfelis(001-2)'!G84+'Portfelis(002-2)'!G52+'Portfelis(003-2)'!G39+'Portfelis(004-2)'!G39+'Portfelis(005-2)'!G39</f>
        <v>178428.72000000003</v>
      </c>
      <c r="G14" s="329">
        <f>'Portfelis(001-2)'!H84+'Portfelis(002-2)'!H52+'Portfelis(003-2)'!H39+'Portfelis(004-2)'!H39+'Portfelis(005-2)'!H39</f>
        <v>186897.592345</v>
      </c>
      <c r="H14" s="330">
        <f>IF(G14=0,0,G14/'Aktivi_Saistibas(Kopa)'!$F$19*100)</f>
        <v>4.973011615069875</v>
      </c>
    </row>
    <row r="15" spans="1:8" ht="12.75">
      <c r="A15" s="1"/>
      <c r="B15" s="230">
        <v>21400</v>
      </c>
      <c r="C15" s="231" t="s">
        <v>81</v>
      </c>
      <c r="D15" s="76">
        <v>21400</v>
      </c>
      <c r="E15" s="329">
        <f>'Portfelis(001-2)'!F87+'Portfelis(002-2)'!F55+'Portfelis(003-2)'!F44+'Portfelis(004-2)'!F44+'Portfelis(005-2)'!F44</f>
        <v>0</v>
      </c>
      <c r="F15" s="329">
        <f>'Portfelis(001-2)'!G87+'Portfelis(002-2)'!G55+'Portfelis(003-2)'!G44+'Portfelis(004-2)'!G44+'Portfelis(005-2)'!G44</f>
        <v>0</v>
      </c>
      <c r="G15" s="329">
        <f>'Portfelis(001-2)'!H87+'Portfelis(002-2)'!H55+'Portfelis(003-2)'!H44+'Portfelis(004-2)'!H44+'Portfelis(005-2)'!H44</f>
        <v>0</v>
      </c>
      <c r="H15" s="330">
        <f>IF(G15=0,0,G15/'Aktivi_Saistibas(Kopa)'!$F$19*100)</f>
        <v>0</v>
      </c>
    </row>
    <row r="16" spans="1:8" ht="24" customHeight="1">
      <c r="A16" s="1"/>
      <c r="B16" s="183"/>
      <c r="C16" s="249" t="s">
        <v>189</v>
      </c>
      <c r="D16" s="78">
        <v>21000</v>
      </c>
      <c r="E16" s="331">
        <f>E9+E13+E14+E15</f>
        <v>72519.789267</v>
      </c>
      <c r="F16" s="331">
        <f>F9+F13+F14+F15</f>
        <v>1160990.29</v>
      </c>
      <c r="G16" s="331">
        <f>G9+G13+G14+G15</f>
        <v>1162701.424945</v>
      </c>
      <c r="H16" s="339">
        <f>IF(G16=0,0,G16/'Aktivi_Saistibas(Kopa)'!$F$19*100)</f>
        <v>30.9374113307804</v>
      </c>
    </row>
    <row r="17" spans="1:8" ht="24.75" customHeight="1">
      <c r="A17" s="1"/>
      <c r="B17" s="200">
        <v>22000</v>
      </c>
      <c r="C17" s="248" t="s">
        <v>190</v>
      </c>
      <c r="D17" s="341"/>
      <c r="E17" s="273"/>
      <c r="F17" s="273"/>
      <c r="G17" s="273"/>
      <c r="H17" s="282"/>
    </row>
    <row r="18" spans="1:8" ht="28.5" customHeight="1">
      <c r="A18" s="1"/>
      <c r="B18" s="200">
        <v>22100</v>
      </c>
      <c r="C18" s="201" t="s">
        <v>149</v>
      </c>
      <c r="D18" s="202"/>
      <c r="E18" s="273"/>
      <c r="F18" s="273"/>
      <c r="G18" s="273"/>
      <c r="H18" s="282"/>
    </row>
    <row r="19" spans="1:8" ht="14.25" customHeight="1">
      <c r="A19" s="1"/>
      <c r="B19" s="200">
        <v>22110</v>
      </c>
      <c r="C19" s="207" t="s">
        <v>150</v>
      </c>
      <c r="D19" s="217">
        <v>22110</v>
      </c>
      <c r="E19" s="326">
        <f>'Portfelis(001-2)'!F94+'Portfelis(002-2)'!F62+'Portfelis(003-2)'!F55+'Portfelis(004-2)'!F55+'Portfelis(005-2)'!F55</f>
        <v>0</v>
      </c>
      <c r="F19" s="326">
        <f>'Portfelis(001-2)'!G94+'Portfelis(002-2)'!G62+'Portfelis(003-2)'!G55+'Portfelis(004-2)'!G55+'Portfelis(005-2)'!G55</f>
        <v>0</v>
      </c>
      <c r="G19" s="326">
        <f>'Portfelis(001-2)'!H94+'Portfelis(002-2)'!H62+'Portfelis(003-2)'!H55+'Portfelis(004-2)'!H55+'Portfelis(005-2)'!H55</f>
        <v>0</v>
      </c>
      <c r="H19" s="328">
        <f>IF(G19=0,0,G19/'Aktivi_Saistibas(Kopa)'!$F$19*100)</f>
        <v>0</v>
      </c>
    </row>
    <row r="20" spans="1:8" ht="14.25" customHeight="1">
      <c r="A20" s="1"/>
      <c r="B20" s="200">
        <v>22120</v>
      </c>
      <c r="C20" s="207" t="s">
        <v>155</v>
      </c>
      <c r="D20" s="217">
        <v>22120</v>
      </c>
      <c r="E20" s="326">
        <f>'Portfelis(001-2)'!F97+'Portfelis(002-2)'!F65+'Portfelis(003-2)'!F60+'Portfelis(004-2)'!F60+'Portfelis(005-2)'!F60</f>
        <v>0</v>
      </c>
      <c r="F20" s="326">
        <f>'Portfelis(001-2)'!G97+'Portfelis(002-2)'!G65+'Portfelis(003-2)'!G60+'Portfelis(004-2)'!G60+'Portfelis(005-2)'!G60</f>
        <v>0</v>
      </c>
      <c r="G20" s="326">
        <f>'Portfelis(001-2)'!H97+'Portfelis(002-2)'!H65+'Portfelis(003-2)'!H60+'Portfelis(004-2)'!H60+'Portfelis(005-2)'!H60</f>
        <v>0</v>
      </c>
      <c r="H20" s="328">
        <f>IF(G20=0,0,G20/'Aktivi_Saistibas(Kopa)'!$F$19*100)</f>
        <v>0</v>
      </c>
    </row>
    <row r="21" spans="1:8" ht="16.5" customHeight="1">
      <c r="A21" s="1"/>
      <c r="B21" s="200">
        <v>22130</v>
      </c>
      <c r="C21" s="207" t="s">
        <v>158</v>
      </c>
      <c r="D21" s="217">
        <v>22130</v>
      </c>
      <c r="E21" s="326">
        <f>'Portfelis(001-2)'!F100+'Portfelis(002-2)'!F68+'Portfelis(003-2)'!F65+'Portfelis(004-2)'!F65+'Portfelis(005-2)'!F65</f>
        <v>0</v>
      </c>
      <c r="F21" s="326">
        <f>'Portfelis(001-2)'!G100+'Portfelis(002-2)'!G68+'Portfelis(003-2)'!G65+'Portfelis(004-2)'!G65+'Portfelis(005-2)'!G65</f>
        <v>0</v>
      </c>
      <c r="G21" s="326">
        <f>'Portfelis(001-2)'!H100+'Portfelis(002-2)'!H68+'Portfelis(003-2)'!H65+'Portfelis(004-2)'!H65+'Portfelis(005-2)'!H65</f>
        <v>0</v>
      </c>
      <c r="H21" s="328">
        <f>IF(G21=0,0,G21/'Aktivi_Saistibas(Kopa)'!$F$19*100)</f>
        <v>0</v>
      </c>
    </row>
    <row r="22" spans="1:8" ht="12.75">
      <c r="A22" s="1"/>
      <c r="B22" s="166"/>
      <c r="C22" s="190" t="s">
        <v>191</v>
      </c>
      <c r="D22" s="76">
        <v>22100</v>
      </c>
      <c r="E22" s="329">
        <f>SUM(E19:E21)</f>
        <v>0</v>
      </c>
      <c r="F22" s="329">
        <f>SUM(F19:F21)</f>
        <v>0</v>
      </c>
      <c r="G22" s="329">
        <f>SUM(G19:G21)</f>
        <v>0</v>
      </c>
      <c r="H22" s="330">
        <f>IF(G22=0,0,G22/'Aktivi_Saistibas(Kopa)'!$F$19*100)</f>
        <v>0</v>
      </c>
    </row>
    <row r="23" spans="1:8" ht="15.75" customHeight="1">
      <c r="A23" s="1"/>
      <c r="B23" s="230">
        <v>22200</v>
      </c>
      <c r="C23" s="231" t="s">
        <v>162</v>
      </c>
      <c r="D23" s="238"/>
      <c r="E23" s="284"/>
      <c r="F23" s="284"/>
      <c r="G23" s="284"/>
      <c r="H23" s="285"/>
    </row>
    <row r="24" spans="1:8" ht="17.25" customHeight="1">
      <c r="A24" s="1"/>
      <c r="B24" s="200">
        <v>22210</v>
      </c>
      <c r="C24" s="207" t="s">
        <v>163</v>
      </c>
      <c r="D24" s="217">
        <v>22210</v>
      </c>
      <c r="E24" s="326">
        <f>'Portfelis(001-2)'!F105+'Portfelis(002-2)'!F73+'Portfelis(003-2)'!F72+'Portfelis(004-2)'!F72+'Portfelis(005-2)'!F72</f>
        <v>0</v>
      </c>
      <c r="F24" s="326">
        <f>'Portfelis(001-2)'!G105+'Portfelis(002-2)'!G73+'Portfelis(003-2)'!G72+'Portfelis(004-2)'!G72+'Portfelis(005-2)'!G72</f>
        <v>0</v>
      </c>
      <c r="G24" s="326">
        <f>'Portfelis(001-2)'!H105+'Portfelis(002-2)'!H73+'Portfelis(003-2)'!H72+'Portfelis(004-2)'!H72+'Portfelis(005-2)'!H72</f>
        <v>0</v>
      </c>
      <c r="H24" s="328">
        <f>IF(G24=0,0,G24/'Aktivi_Saistibas(Kopa)'!$F$19*100)</f>
        <v>0</v>
      </c>
    </row>
    <row r="25" spans="1:8" ht="15.75" customHeight="1">
      <c r="A25" s="1"/>
      <c r="B25" s="200">
        <v>22220</v>
      </c>
      <c r="C25" s="207" t="s">
        <v>164</v>
      </c>
      <c r="D25" s="217">
        <v>22220</v>
      </c>
      <c r="E25" s="326">
        <f>'Portfelis(001-2)'!F108+'Portfelis(002-2)'!F76+'Portfelis(003-2)'!F77+'Portfelis(004-2)'!F77+'Portfelis(005-2)'!F77</f>
        <v>0</v>
      </c>
      <c r="F25" s="326">
        <f>'Portfelis(001-2)'!G108+'Portfelis(002-2)'!G76+'Portfelis(003-2)'!G77+'Portfelis(004-2)'!G77+'Portfelis(005-2)'!G77</f>
        <v>0</v>
      </c>
      <c r="G25" s="326">
        <f>'Portfelis(001-2)'!H108+'Portfelis(002-2)'!H76+'Portfelis(003-2)'!H77+'Portfelis(004-2)'!H77+'Portfelis(005-2)'!H77</f>
        <v>0</v>
      </c>
      <c r="H25" s="328">
        <f>IF(G25=0,0,G25/'Aktivi_Saistibas(Kopa)'!$F$19*100)</f>
        <v>0</v>
      </c>
    </row>
    <row r="26" spans="1:8" ht="12.75">
      <c r="A26" s="1"/>
      <c r="B26" s="166"/>
      <c r="C26" s="190" t="s">
        <v>188</v>
      </c>
      <c r="D26" s="76">
        <v>22200</v>
      </c>
      <c r="E26" s="329">
        <f>SUM(E24:E25)</f>
        <v>0</v>
      </c>
      <c r="F26" s="329">
        <f>SUM(F24:F25)</f>
        <v>0</v>
      </c>
      <c r="G26" s="329">
        <f>SUM(G24:G25)</f>
        <v>0</v>
      </c>
      <c r="H26" s="330">
        <f>IF(G26=0,0,G26/'Aktivi_Saistibas(Kopa)'!$F$19*100)</f>
        <v>0</v>
      </c>
    </row>
    <row r="27" spans="1:8" ht="15" customHeight="1">
      <c r="A27" s="1"/>
      <c r="B27" s="200">
        <v>22300</v>
      </c>
      <c r="C27" s="201" t="s">
        <v>168</v>
      </c>
      <c r="D27" s="76">
        <v>22300</v>
      </c>
      <c r="E27" s="329">
        <f>'Portfelis(001-2)'!F112+'Portfelis(002-2)'!F80+'Portfelis(003-2)'!F83+'Portfelis(004-2)'!F83+'Portfelis(005-2)'!F83</f>
        <v>0</v>
      </c>
      <c r="F27" s="329">
        <f>'Portfelis(001-2)'!G112+'Portfelis(002-2)'!G80+'Portfelis(003-2)'!G83+'Portfelis(004-2)'!G83+'Portfelis(005-2)'!G83</f>
        <v>0</v>
      </c>
      <c r="G27" s="329">
        <f>'Portfelis(001-2)'!H112+'Portfelis(002-2)'!H80+'Portfelis(003-2)'!H83+'Portfelis(004-2)'!H83+'Portfelis(005-2)'!H83</f>
        <v>0</v>
      </c>
      <c r="H27" s="330">
        <f>IF(G27=0,0,G27/'Aktivi_Saistibas(Kopa)'!$F$19*100)</f>
        <v>0</v>
      </c>
    </row>
    <row r="28" spans="1:8" ht="12.75">
      <c r="A28" s="1"/>
      <c r="B28" s="230">
        <v>22400</v>
      </c>
      <c r="C28" s="231" t="s">
        <v>81</v>
      </c>
      <c r="D28" s="76">
        <v>22400</v>
      </c>
      <c r="E28" s="329">
        <f>'Portfelis(001-2)'!F115+'Portfelis(002-2)'!F83+'Portfelis(003-2)'!F88+'Portfelis(004-2)'!F88+'Portfelis(005-2)'!F88</f>
        <v>0</v>
      </c>
      <c r="F28" s="329">
        <f>'Portfelis(001-2)'!G115+'Portfelis(002-2)'!G83+'Portfelis(003-2)'!G88+'Portfelis(004-2)'!G88+'Portfelis(005-2)'!G88</f>
        <v>0</v>
      </c>
      <c r="G28" s="329">
        <f>'Portfelis(001-2)'!H115+'Portfelis(002-2)'!H83+'Portfelis(003-2)'!H88+'Portfelis(004-2)'!H88+'Portfelis(005-2)'!H88</f>
        <v>0</v>
      </c>
      <c r="H28" s="330">
        <f>IF(G28=0,0,G28/'Aktivi_Saistibas(Kopa)'!$F$19*100)</f>
        <v>0</v>
      </c>
    </row>
    <row r="29" spans="1:8" ht="27.75" customHeight="1">
      <c r="A29" s="1"/>
      <c r="B29" s="183"/>
      <c r="C29" s="191" t="s">
        <v>192</v>
      </c>
      <c r="D29" s="78">
        <v>22000</v>
      </c>
      <c r="E29" s="331">
        <f>E22+E26+E27+E28</f>
        <v>0</v>
      </c>
      <c r="F29" s="331">
        <f>F22+F26+F27+F28</f>
        <v>0</v>
      </c>
      <c r="G29" s="331">
        <f>G22+G26+G27+G28</f>
        <v>0</v>
      </c>
      <c r="H29" s="339">
        <f>IF(G29=0,0,G29/'Aktivi_Saistibas(Kopa)'!$F$19*100)</f>
        <v>0</v>
      </c>
    </row>
    <row r="30" spans="1:8" ht="12.75">
      <c r="A30" s="1"/>
      <c r="B30" s="200">
        <v>23000</v>
      </c>
      <c r="C30" s="288" t="s">
        <v>193</v>
      </c>
      <c r="D30" s="238"/>
      <c r="E30" s="226"/>
      <c r="F30" s="226"/>
      <c r="G30" s="226"/>
      <c r="H30" s="232"/>
    </row>
    <row r="31" spans="1:8" ht="25.5">
      <c r="A31" s="1"/>
      <c r="B31" s="200">
        <v>23100</v>
      </c>
      <c r="C31" s="201" t="s">
        <v>149</v>
      </c>
      <c r="D31" s="208"/>
      <c r="E31" s="210"/>
      <c r="F31" s="210"/>
      <c r="G31" s="210"/>
      <c r="H31" s="224"/>
    </row>
    <row r="32" spans="1:8" ht="12.75">
      <c r="A32" s="1"/>
      <c r="B32" s="200">
        <v>23110</v>
      </c>
      <c r="C32" s="207" t="s">
        <v>150</v>
      </c>
      <c r="D32" s="217">
        <v>23110</v>
      </c>
      <c r="E32" s="326">
        <f>'Portfelis(001-2)'!F122+'Portfelis(002-2)'!F90+'Portfelis(003-2)'!F99+'Portfelis(004-2)'!F99+'Portfelis(005-2)'!F99</f>
        <v>0</v>
      </c>
      <c r="F32" s="326">
        <f>'Portfelis(001-2)'!G122+'Portfelis(002-2)'!G90+'Portfelis(003-2)'!G99+'Portfelis(004-2)'!G99+'Portfelis(005-2)'!G99</f>
        <v>0</v>
      </c>
      <c r="G32" s="326">
        <f>'Portfelis(001-2)'!H122+'Portfelis(002-2)'!H90+'Portfelis(003-2)'!H99+'Portfelis(004-2)'!H99+'Portfelis(005-2)'!H99</f>
        <v>0</v>
      </c>
      <c r="H32" s="328">
        <f>IF(G32=0,0,G32/'Aktivi_Saistibas(Kopa)'!$F$19*100)</f>
        <v>0</v>
      </c>
    </row>
    <row r="33" spans="1:8" ht="12.75">
      <c r="A33" s="1"/>
      <c r="B33" s="200">
        <v>23120</v>
      </c>
      <c r="C33" s="207" t="s">
        <v>155</v>
      </c>
      <c r="D33" s="217">
        <v>23120</v>
      </c>
      <c r="E33" s="326">
        <f>'Portfelis(001-2)'!F125+'Portfelis(002-2)'!F93+'Portfelis(003-2)'!F104+'Portfelis(004-2)'!F104+'Portfelis(005-2)'!F104</f>
        <v>0</v>
      </c>
      <c r="F33" s="326">
        <f>'Portfelis(001-2)'!G125+'Portfelis(002-2)'!G93+'Portfelis(003-2)'!G104+'Portfelis(004-2)'!G104+'Portfelis(005-2)'!G104</f>
        <v>0</v>
      </c>
      <c r="G33" s="326">
        <f>'Portfelis(001-2)'!H125+'Portfelis(002-2)'!H93+'Portfelis(003-2)'!H104+'Portfelis(004-2)'!H104+'Portfelis(005-2)'!H104</f>
        <v>0</v>
      </c>
      <c r="H33" s="328">
        <f>IF(G33=0,0,G33/'Aktivi_Saistibas(Kopa)'!$F$19*100)</f>
        <v>0</v>
      </c>
    </row>
    <row r="34" spans="1:8" ht="12.75">
      <c r="A34" s="1"/>
      <c r="B34" s="200">
        <v>23130</v>
      </c>
      <c r="C34" s="207" t="s">
        <v>158</v>
      </c>
      <c r="D34" s="217">
        <v>23130</v>
      </c>
      <c r="E34" s="326">
        <f>'Portfelis(001-2)'!F128+'Portfelis(002-2)'!F96+'Portfelis(003-2)'!F109+'Portfelis(004-2)'!F109+'Portfelis(005-2)'!F109</f>
        <v>0</v>
      </c>
      <c r="F34" s="326">
        <f>'Portfelis(001-2)'!G128+'Portfelis(002-2)'!G96+'Portfelis(003-2)'!G109+'Portfelis(004-2)'!G109+'Portfelis(005-2)'!G109</f>
        <v>0</v>
      </c>
      <c r="G34" s="326">
        <f>'Portfelis(001-2)'!H128+'Portfelis(002-2)'!H96+'Portfelis(003-2)'!H109+'Portfelis(004-2)'!H109+'Portfelis(005-2)'!H109</f>
        <v>0</v>
      </c>
      <c r="H34" s="328">
        <f>IF(G34=0,0,G34/'Aktivi_Saistibas(Kopa)'!$F$19*100)</f>
        <v>0</v>
      </c>
    </row>
    <row r="35" spans="1:8" ht="12.75">
      <c r="A35" s="1"/>
      <c r="B35" s="166"/>
      <c r="C35" s="190" t="s">
        <v>194</v>
      </c>
      <c r="D35" s="76">
        <v>23100</v>
      </c>
      <c r="E35" s="329">
        <f>SUM(E32:E34)</f>
        <v>0</v>
      </c>
      <c r="F35" s="329">
        <f>SUM(F32:F34)</f>
        <v>0</v>
      </c>
      <c r="G35" s="329">
        <f>SUM(G32:G34)</f>
        <v>0</v>
      </c>
      <c r="H35" s="330">
        <f>IF(G35=0,0,G35/'Aktivi_Saistibas(Kopa)'!$F$19*100)</f>
        <v>0</v>
      </c>
    </row>
    <row r="36" spans="1:8" ht="13.5" customHeight="1">
      <c r="A36" s="1"/>
      <c r="B36" s="230">
        <v>23200</v>
      </c>
      <c r="C36" s="231" t="s">
        <v>162</v>
      </c>
      <c r="D36" s="238"/>
      <c r="E36" s="226"/>
      <c r="F36" s="226"/>
      <c r="G36" s="226"/>
      <c r="H36" s="232"/>
    </row>
    <row r="37" spans="1:8" ht="12.75">
      <c r="A37" s="1"/>
      <c r="B37" s="200">
        <v>23210</v>
      </c>
      <c r="C37" s="207" t="s">
        <v>163</v>
      </c>
      <c r="D37" s="217">
        <v>23210</v>
      </c>
      <c r="E37" s="326">
        <f>'Portfelis(001-2)'!F133+'Portfelis(002-2)'!F101+'Portfelis(003-2)'!F116+'Portfelis(004-2)'!F116+'Portfelis(005-2)'!F116</f>
        <v>0</v>
      </c>
      <c r="F37" s="326">
        <f>'Portfelis(001-2)'!G133+'Portfelis(002-2)'!G101+'Portfelis(003-2)'!G116+'Portfelis(004-2)'!G116+'Portfelis(005-2)'!G116</f>
        <v>0</v>
      </c>
      <c r="G37" s="326">
        <f>'Portfelis(001-2)'!H133+'Portfelis(002-2)'!H101+'Portfelis(003-2)'!H116+'Portfelis(004-2)'!H116+'Portfelis(005-2)'!H116</f>
        <v>0</v>
      </c>
      <c r="H37" s="328">
        <f>IF(G37=0,0,G37/'Aktivi_Saistibas(Kopa)'!$F$19*100)</f>
        <v>0</v>
      </c>
    </row>
    <row r="38" spans="1:8" ht="12.75">
      <c r="A38" s="1"/>
      <c r="B38" s="200">
        <v>23220</v>
      </c>
      <c r="C38" s="207" t="s">
        <v>164</v>
      </c>
      <c r="D38" s="217">
        <v>23220</v>
      </c>
      <c r="E38" s="326">
        <f>'Portfelis(001-2)'!F136+'Portfelis(002-2)'!F104+'Portfelis(003-2)'!F121+'Portfelis(004-2)'!F121+'Portfelis(005-2)'!F121</f>
        <v>0</v>
      </c>
      <c r="F38" s="326">
        <f>'Portfelis(001-2)'!G136+'Portfelis(002-2)'!G104+'Portfelis(003-2)'!G121+'Portfelis(004-2)'!G121+'Portfelis(005-2)'!G121</f>
        <v>0</v>
      </c>
      <c r="G38" s="326">
        <f>'Portfelis(001-2)'!H136+'Portfelis(002-2)'!H104+'Portfelis(003-2)'!H121+'Portfelis(004-2)'!H121+'Portfelis(005-2)'!H121</f>
        <v>0</v>
      </c>
      <c r="H38" s="328">
        <f>IF(G38=0,0,G38/'Aktivi_Saistibas(Kopa)'!$F$19*100)</f>
        <v>0</v>
      </c>
    </row>
    <row r="39" spans="1:8" ht="12.75">
      <c r="A39" s="1"/>
      <c r="B39" s="166"/>
      <c r="C39" s="190" t="s">
        <v>188</v>
      </c>
      <c r="D39" s="76">
        <v>23200</v>
      </c>
      <c r="E39" s="329">
        <f>SUM(E37:E38)</f>
        <v>0</v>
      </c>
      <c r="F39" s="329">
        <f>SUM(F37:F38)</f>
        <v>0</v>
      </c>
      <c r="G39" s="329">
        <f>SUM(G37:G38)</f>
        <v>0</v>
      </c>
      <c r="H39" s="330">
        <f>IF(G39=0,0,G39/'Aktivi_Saistibas(Kopa)'!$F$19*100)</f>
        <v>0</v>
      </c>
    </row>
    <row r="40" spans="1:8" ht="12.75">
      <c r="A40" s="1"/>
      <c r="B40" s="200">
        <v>23300</v>
      </c>
      <c r="C40" s="201" t="s">
        <v>168</v>
      </c>
      <c r="D40" s="76">
        <v>23300</v>
      </c>
      <c r="E40" s="329">
        <f>'Portfelis(001-2)'!F140+'Portfelis(002-2)'!F108+'Portfelis(003-2)'!F127+'Portfelis(004-2)'!F127+'Portfelis(005-2)'!F127</f>
        <v>0</v>
      </c>
      <c r="F40" s="329">
        <f>'Portfelis(001-2)'!G140+'Portfelis(002-2)'!G108+'Portfelis(003-2)'!G127+'Portfelis(004-2)'!G127+'Portfelis(005-2)'!G127</f>
        <v>0</v>
      </c>
      <c r="G40" s="329">
        <f>'Portfelis(001-2)'!H140+'Portfelis(002-2)'!H108+'Portfelis(003-2)'!H127+'Portfelis(004-2)'!H127+'Portfelis(005-2)'!H127</f>
        <v>0</v>
      </c>
      <c r="H40" s="330">
        <f>IF(G40=0,0,G40/'Aktivi_Saistibas(Kopa)'!$F$19*100)</f>
        <v>0</v>
      </c>
    </row>
    <row r="41" spans="1:8" ht="12.75">
      <c r="A41" s="1"/>
      <c r="B41" s="230">
        <v>23400</v>
      </c>
      <c r="C41" s="231" t="s">
        <v>81</v>
      </c>
      <c r="D41" s="76">
        <v>23400</v>
      </c>
      <c r="E41" s="329">
        <f>'Portfelis(001-2)'!F147+'Portfelis(002-2)'!F115+'Portfelis(003-2)'!F138+'Portfelis(004-2)'!F138+'Portfelis(005-2)'!F138</f>
        <v>0</v>
      </c>
      <c r="F41" s="329">
        <f>'Portfelis(001-2)'!G147+'Portfelis(002-2)'!G115+'Portfelis(003-2)'!G138+'Portfelis(004-2)'!G138+'Portfelis(005-2)'!G138</f>
        <v>0</v>
      </c>
      <c r="G41" s="329">
        <f>'Portfelis(001-2)'!H147+'Portfelis(002-2)'!H115+'Portfelis(003-2)'!H138+'Portfelis(004-2)'!H138+'Portfelis(005-2)'!H138</f>
        <v>0</v>
      </c>
      <c r="H41" s="330">
        <f>IF(G41=0,0,G41/'Aktivi_Saistibas(Kopa)'!$F$19*100)</f>
        <v>0</v>
      </c>
    </row>
    <row r="42" spans="1:8" ht="13.5" customHeight="1">
      <c r="A42" s="1"/>
      <c r="B42" s="183"/>
      <c r="C42" s="191" t="s">
        <v>195</v>
      </c>
      <c r="D42" s="74">
        <v>23000</v>
      </c>
      <c r="E42" s="331">
        <f>E35+E39+E40+E41</f>
        <v>0</v>
      </c>
      <c r="F42" s="331">
        <f>F35+F39+F40+F41</f>
        <v>0</v>
      </c>
      <c r="G42" s="331">
        <f>G35+G39+G40+G41</f>
        <v>0</v>
      </c>
      <c r="H42" s="336">
        <f>IF(G42=0,0,G42/'Aktivi_Saistibas(Kopa)'!$F$19*100)</f>
        <v>0</v>
      </c>
    </row>
    <row r="43" spans="1:8" ht="12.75">
      <c r="A43" s="1"/>
      <c r="B43" s="200">
        <v>24000</v>
      </c>
      <c r="C43" s="231" t="s">
        <v>178</v>
      </c>
      <c r="D43" s="80">
        <v>24000</v>
      </c>
      <c r="E43" s="335">
        <f>'Portfelis(001-2)'!F147+'Portfelis(002-2)'!F115+'Portfelis(003-2)'!F138+'Portfelis(004-2)'!F138+'Portfelis(005-2)'!F138</f>
        <v>0</v>
      </c>
      <c r="F43" s="335">
        <f>'Portfelis(001-2)'!G147+'Portfelis(002-2)'!G115+'Portfelis(003-2)'!G138+'Portfelis(004-2)'!G138+'Portfelis(005-2)'!G138</f>
        <v>0</v>
      </c>
      <c r="G43" s="335">
        <f>'Portfelis(001-2)'!H147+'Portfelis(002-2)'!H115+'Portfelis(003-2)'!H138+'Portfelis(004-2)'!H138+'Portfelis(005-2)'!H138</f>
        <v>0</v>
      </c>
      <c r="H43" s="330">
        <f>IF(G43=0,0,G43/'Aktivi_Saistibas(Kopa)'!$F$19*100)</f>
        <v>0</v>
      </c>
    </row>
    <row r="44" spans="1:8" ht="14.25" customHeight="1">
      <c r="A44" s="1"/>
      <c r="B44" s="183"/>
      <c r="C44" s="191" t="s">
        <v>196</v>
      </c>
      <c r="D44" s="78">
        <v>20000</v>
      </c>
      <c r="E44" s="331">
        <f>E16+E29+E42+E43</f>
        <v>72519.789267</v>
      </c>
      <c r="F44" s="331">
        <f>F16+F29+F42+F43</f>
        <v>1160990.29</v>
      </c>
      <c r="G44" s="331">
        <f>G16+G29+G42+G43</f>
        <v>1162701.424945</v>
      </c>
      <c r="H44" s="336">
        <f>IF(G44=0,0,G44/'Aktivi_Saistibas(Kopa)'!$F$19*100)</f>
        <v>30.9374113307804</v>
      </c>
    </row>
    <row r="45" spans="1:8" ht="14.25" customHeight="1" thickBot="1">
      <c r="A45" s="1"/>
      <c r="B45" s="294">
        <v>30000</v>
      </c>
      <c r="C45" s="256" t="s">
        <v>197</v>
      </c>
      <c r="D45" s="79">
        <v>30000</v>
      </c>
      <c r="E45" s="337">
        <f>'Portfelis(Kopa-1)'!E39+'Portfelis(Kopa-2)'!E44</f>
        <v>103544.789267</v>
      </c>
      <c r="F45" s="337">
        <f>'Portfelis(Kopa-1)'!F39+'Portfelis(Kopa-2)'!F44</f>
        <v>3374479.05</v>
      </c>
      <c r="G45" s="337">
        <f>'Portfelis(Kopa-1)'!G39+'Portfelis(Kopa-2)'!G44</f>
        <v>3384556.809445</v>
      </c>
      <c r="H45" s="338">
        <f>IF(G45=0,0,G45/'Aktivi_Saistibas(Kopa)'!$F$19*100)</f>
        <v>90.05702060711488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</sheetData>
  <sheetProtection password="C0DD" sheet="1" objects="1" scenarios="1"/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1"/>
  <sheetViews>
    <sheetView zoomScale="75" zoomScaleNormal="75" workbookViewId="0" topLeftCell="A13">
      <selection activeCell="E33" sqref="E3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63" t="str">
        <f>Nosaukumi!B13</f>
        <v> Parekss Aktīvais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9" t="s">
        <v>11</v>
      </c>
      <c r="C10" s="490"/>
      <c r="D10" s="65" t="s">
        <v>12</v>
      </c>
      <c r="E10" s="65" t="s">
        <v>89</v>
      </c>
      <c r="F10" s="66" t="str">
        <f>CONCATENATE("Atlikumi ",Parametri!A15)</f>
        <v>Atlikumi 2004. gada 30.06.</v>
      </c>
    </row>
    <row r="11" spans="2:6" ht="16.5" customHeight="1" thickBot="1">
      <c r="B11" s="491" t="s">
        <v>13</v>
      </c>
      <c r="C11" s="490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408"/>
      <c r="F12" s="409"/>
    </row>
    <row r="13" spans="2:6" ht="12.75">
      <c r="B13" s="71"/>
      <c r="C13" s="160" t="s">
        <v>91</v>
      </c>
      <c r="D13" s="137" t="s">
        <v>92</v>
      </c>
      <c r="E13" s="138">
        <v>2242.4550095348172</v>
      </c>
      <c r="F13" s="139">
        <v>14068.709962984209</v>
      </c>
    </row>
    <row r="14" spans="2:6" ht="12.75">
      <c r="B14" s="71"/>
      <c r="C14" s="160" t="s">
        <v>95</v>
      </c>
      <c r="D14" s="137" t="s">
        <v>93</v>
      </c>
      <c r="E14" s="138">
        <v>6002.551722580322</v>
      </c>
      <c r="F14" s="139">
        <v>32898.230111141645</v>
      </c>
    </row>
    <row r="15" spans="2:6" ht="12.75">
      <c r="B15" s="71"/>
      <c r="C15" s="160" t="s">
        <v>96</v>
      </c>
      <c r="D15" s="137" t="s">
        <v>94</v>
      </c>
      <c r="E15" s="138">
        <v>405.99</v>
      </c>
      <c r="F15" s="140">
        <v>2616.82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8650.99673211514</v>
      </c>
      <c r="F17" s="143">
        <f>SUM(F13:F16)</f>
        <v>49583.76007412586</v>
      </c>
    </row>
    <row r="18" spans="2:6" ht="12.75">
      <c r="B18" s="70" t="s">
        <v>67</v>
      </c>
      <c r="C18" s="162" t="s">
        <v>99</v>
      </c>
      <c r="D18" s="144"/>
      <c r="E18" s="410"/>
      <c r="F18" s="411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>
        <v>1436.77</v>
      </c>
      <c r="F20" s="139">
        <v>8896.54</v>
      </c>
    </row>
    <row r="21" spans="2:6" ht="12.75">
      <c r="B21" s="71"/>
      <c r="C21" s="160" t="s">
        <v>106</v>
      </c>
      <c r="D21" s="137" t="s">
        <v>102</v>
      </c>
      <c r="E21" s="138">
        <v>352.04</v>
      </c>
      <c r="F21" s="139">
        <v>1687.73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0.75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1788.81</v>
      </c>
      <c r="F24" s="145">
        <f>SUM(F19:F23)</f>
        <v>10585.02</v>
      </c>
    </row>
    <row r="25" spans="2:6" ht="15" customHeight="1">
      <c r="B25" s="70" t="s">
        <v>69</v>
      </c>
      <c r="C25" s="162" t="s">
        <v>109</v>
      </c>
      <c r="D25" s="144"/>
      <c r="E25" s="410"/>
      <c r="F25" s="411"/>
    </row>
    <row r="26" spans="2:6" ht="12.75">
      <c r="B26" s="71"/>
      <c r="C26" s="160" t="s">
        <v>110</v>
      </c>
      <c r="D26" s="137" t="s">
        <v>70</v>
      </c>
      <c r="E26" s="138">
        <v>2329.6983099999998</v>
      </c>
      <c r="F26" s="139">
        <v>116049.75</v>
      </c>
    </row>
    <row r="27" spans="2:6" ht="12.75">
      <c r="B27" s="71"/>
      <c r="C27" s="160" t="s">
        <v>114</v>
      </c>
      <c r="D27" s="137" t="s">
        <v>71</v>
      </c>
      <c r="E27" s="138">
        <v>2722.21</v>
      </c>
      <c r="F27" s="139">
        <v>116051.25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-392.51169000000027</v>
      </c>
      <c r="F28" s="149">
        <f>F26-F27</f>
        <v>-1.5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-721.5999999999973</v>
      </c>
    </row>
    <row r="30" spans="2:6" ht="25.5">
      <c r="B30" s="71"/>
      <c r="C30" s="160" t="s">
        <v>117</v>
      </c>
      <c r="D30" s="137" t="s">
        <v>112</v>
      </c>
      <c r="E30" s="148">
        <f>E28+E29</f>
        <v>-392.51169000000027</v>
      </c>
      <c r="F30" s="149">
        <f>F28+F29</f>
        <v>-723.0999999999973</v>
      </c>
    </row>
    <row r="31" spans="2:6" ht="12.75">
      <c r="B31" s="71"/>
      <c r="C31" s="160" t="s">
        <v>118</v>
      </c>
      <c r="D31" s="137" t="s">
        <v>113</v>
      </c>
      <c r="E31" s="138">
        <v>7806.533432919683</v>
      </c>
      <c r="F31" s="140">
        <v>13836.132618858377</v>
      </c>
    </row>
    <row r="32" spans="2:6" ht="12.75">
      <c r="B32" s="72"/>
      <c r="C32" s="161" t="s">
        <v>119</v>
      </c>
      <c r="D32" s="141" t="s">
        <v>69</v>
      </c>
      <c r="E32" s="142">
        <f>E30+E31</f>
        <v>7414.021742919683</v>
      </c>
      <c r="F32" s="143">
        <f>F30+F31</f>
        <v>13113.03261885838</v>
      </c>
    </row>
    <row r="33" spans="2:6" ht="12.75">
      <c r="B33" s="68" t="s">
        <v>76</v>
      </c>
      <c r="C33" s="163" t="s">
        <v>120</v>
      </c>
      <c r="D33" s="69" t="s">
        <v>76</v>
      </c>
      <c r="E33" s="146">
        <v>1230.4399999999591</v>
      </c>
      <c r="F33" s="147">
        <v>440.79740200002584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>
        <v>193.22</v>
      </c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15506.64847503478</v>
      </c>
      <c r="F35" s="153">
        <f>F17-F24+F32+F33-F34</f>
        <v>52359.350094984264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CONCATENATE(Nosaukumi!B14,"/")</f>
        <v>Sergejs Medvedevs, Roberts Idelsons,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CONCATENATE(Nosaukumi!B17,"; ",Nosaukumi!C17)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27"/>
  <sheetViews>
    <sheetView zoomScale="75" zoomScaleNormal="75" workbookViewId="0" topLeftCell="A4">
      <selection activeCell="E18" sqref="E18:E19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G1" s="19" t="str">
        <f>Parametri!$A$2</f>
        <v>"Valsts fondēto pensiju shēmas līdzekļu pārvaldīšanas</v>
      </c>
    </row>
    <row r="2" spans="1:7" ht="24" customHeight="1">
      <c r="A2" s="17"/>
      <c r="B2" s="63" t="str">
        <f>Nosaukumi!B13</f>
        <v> Parekss Aktīvais pensiju plāns</v>
      </c>
      <c r="C2" s="17"/>
      <c r="D2" s="17"/>
      <c r="G2" s="48" t="str">
        <f>Parametri!$A$3</f>
        <v>pārskatu sagatavošanas noteikumu"</v>
      </c>
    </row>
    <row r="3" spans="1:7" ht="15.75" customHeight="1">
      <c r="A3" s="10" t="str">
        <f>Nosaukumi!A2</f>
        <v>Līdzekļu pārvaldītāja nosaukums</v>
      </c>
      <c r="B3" s="61"/>
      <c r="C3" s="17"/>
      <c r="D3" s="17"/>
      <c r="G3" s="20" t="str">
        <f>CONCATENATE(3,Parametri!$A$4)</f>
        <v>3. pielikums</v>
      </c>
    </row>
    <row r="4" spans="1:7" ht="24.75" customHeight="1">
      <c r="A4" s="17"/>
      <c r="B4" s="64" t="str">
        <f>Parametri!A14</f>
        <v>Akciju sabiedrība "Parekss ieguldījumu sabiedrība"</v>
      </c>
      <c r="C4" s="17"/>
      <c r="D4" s="17"/>
      <c r="G4" s="21"/>
    </row>
    <row r="5" spans="1:7" ht="24.75" customHeight="1">
      <c r="A5" s="10" t="str">
        <f>CONCATENATE(Parametri!A16,": ",Nosaukumi!B3)</f>
        <v>Adrese: </v>
      </c>
      <c r="B5" s="64"/>
      <c r="C5" s="17"/>
      <c r="D5" s="17"/>
      <c r="G5" s="21" t="str">
        <f>CONCATENATE(Parametri!$A$5," ",Parametri!$A$8)</f>
        <v>UPDK 0651103</v>
      </c>
    </row>
    <row r="6" spans="1:7" ht="18.75">
      <c r="A6" s="10" t="str">
        <f>CONCATENATE(Nosaukumi!A4,": ",Nosaukumi!B4)</f>
        <v>Reģistrācijas numurs : 40003577500</v>
      </c>
      <c r="B6" s="64"/>
      <c r="C6" s="17"/>
      <c r="D6" s="17"/>
      <c r="G6" s="19" t="str">
        <f>Parametri!$A$10</f>
        <v>Jāiesniedz Finanšu un kapitāla tirgus komisijai</v>
      </c>
    </row>
    <row r="7" spans="1:7" ht="18.75">
      <c r="A7" s="17"/>
      <c r="B7" s="49"/>
      <c r="C7" s="17"/>
      <c r="D7" s="17"/>
      <c r="G7" s="19" t="str">
        <f>Parametri!$A$11</f>
        <v>15 darbadienu laikā pēc pārskata datuma</v>
      </c>
    </row>
    <row r="8" spans="1:7" ht="18.75">
      <c r="A8" s="22" t="s">
        <v>126</v>
      </c>
      <c r="B8" s="23"/>
      <c r="C8" s="23"/>
      <c r="D8" s="23"/>
      <c r="E8" s="23"/>
      <c r="F8" s="50"/>
      <c r="G8" s="50"/>
    </row>
    <row r="9" spans="1:6" ht="16.5" thickBot="1">
      <c r="A9" s="10"/>
      <c r="B9" s="10"/>
      <c r="C9" s="17"/>
      <c r="D9" s="19"/>
      <c r="E9" s="17"/>
      <c r="F9" s="19" t="str">
        <f>'Ien.,Izd.(001)'!F9</f>
        <v>(latos)</v>
      </c>
    </row>
    <row r="10" spans="2:6" ht="32.25" customHeight="1" thickBot="1">
      <c r="B10" s="489" t="s">
        <v>11</v>
      </c>
      <c r="C10" s="490"/>
      <c r="D10" s="65" t="s">
        <v>12</v>
      </c>
      <c r="E10" s="65" t="s">
        <v>65</v>
      </c>
      <c r="F10" s="66" t="str">
        <f>CONCATENATE("Atlikumi ",Parametri!A15)</f>
        <v>Atlikumi 2004. gada 30.06.</v>
      </c>
    </row>
    <row r="11" spans="2:6" ht="13.5" thickBot="1">
      <c r="B11" s="491" t="s">
        <v>13</v>
      </c>
      <c r="C11" s="490"/>
      <c r="D11" s="62" t="s">
        <v>64</v>
      </c>
      <c r="E11" s="29" t="s">
        <v>63</v>
      </c>
      <c r="F11" s="30" t="s">
        <v>66</v>
      </c>
    </row>
    <row r="12" spans="2:6" ht="12.75">
      <c r="B12" s="175" t="s">
        <v>62</v>
      </c>
      <c r="C12" s="174" t="s">
        <v>127</v>
      </c>
      <c r="D12" s="168" t="s">
        <v>62</v>
      </c>
      <c r="E12" s="421">
        <v>0</v>
      </c>
      <c r="F12" s="178">
        <f>'Aktivi_Saistibas(001)'!E31</f>
        <v>1614678.0688364077</v>
      </c>
    </row>
    <row r="13" spans="2:6" ht="14.25" customHeight="1">
      <c r="B13" s="176" t="s">
        <v>67</v>
      </c>
      <c r="C13" s="163" t="s">
        <v>129</v>
      </c>
      <c r="D13" s="150" t="s">
        <v>67</v>
      </c>
      <c r="E13" s="169">
        <v>47949.39464640793</v>
      </c>
      <c r="F13" s="179">
        <f>'Ien.,Izd.(001)'!F35</f>
        <v>52359.350094984264</v>
      </c>
    </row>
    <row r="14" spans="2:6" ht="25.5">
      <c r="B14" s="176" t="s">
        <v>69</v>
      </c>
      <c r="C14" s="163" t="s">
        <v>128</v>
      </c>
      <c r="D14" s="150" t="s">
        <v>69</v>
      </c>
      <c r="E14" s="169">
        <v>1579311.35</v>
      </c>
      <c r="F14" s="75">
        <v>1467678.8</v>
      </c>
    </row>
    <row r="15" spans="2:6" ht="25.5" customHeight="1">
      <c r="B15" s="176" t="s">
        <v>76</v>
      </c>
      <c r="C15" s="163" t="s">
        <v>130</v>
      </c>
      <c r="D15" s="150" t="s">
        <v>76</v>
      </c>
      <c r="E15" s="169">
        <v>12582.68</v>
      </c>
      <c r="F15" s="75">
        <v>73339.06</v>
      </c>
    </row>
    <row r="16" spans="2:6" ht="27" customHeight="1">
      <c r="B16" s="176" t="s">
        <v>77</v>
      </c>
      <c r="C16" s="163" t="s">
        <v>131</v>
      </c>
      <c r="D16" s="150" t="s">
        <v>77</v>
      </c>
      <c r="E16" s="180">
        <f>E13+E14-E15</f>
        <v>1614678.0646464082</v>
      </c>
      <c r="F16" s="181">
        <f>F13+F14-F15</f>
        <v>1446699.0900949843</v>
      </c>
    </row>
    <row r="17" spans="2:6" ht="12.75">
      <c r="B17" s="68" t="s">
        <v>122</v>
      </c>
      <c r="C17" s="163" t="s">
        <v>132</v>
      </c>
      <c r="D17" s="69" t="s">
        <v>122</v>
      </c>
      <c r="E17" s="422">
        <f>E12+E16</f>
        <v>1614678.0646464082</v>
      </c>
      <c r="F17" s="423">
        <f>F12+F16</f>
        <v>3061377.1589313922</v>
      </c>
    </row>
    <row r="18" spans="2:6" ht="12.75">
      <c r="B18" s="68" t="s">
        <v>133</v>
      </c>
      <c r="C18" s="163" t="s">
        <v>134</v>
      </c>
      <c r="D18" s="69" t="s">
        <v>133</v>
      </c>
      <c r="E18" s="485">
        <v>0</v>
      </c>
      <c r="F18" s="424">
        <v>1510242.4621506</v>
      </c>
    </row>
    <row r="19" spans="2:6" ht="12.75">
      <c r="B19" s="68" t="s">
        <v>135</v>
      </c>
      <c r="C19" s="163" t="s">
        <v>136</v>
      </c>
      <c r="D19" s="69" t="s">
        <v>135</v>
      </c>
      <c r="E19" s="485">
        <v>1510242.4621506</v>
      </c>
      <c r="F19" s="424">
        <v>2797066.4777839</v>
      </c>
    </row>
    <row r="20" spans="2:6" ht="25.5" customHeight="1">
      <c r="B20" s="176" t="s">
        <v>137</v>
      </c>
      <c r="C20" s="163" t="s">
        <v>138</v>
      </c>
      <c r="D20" s="150" t="s">
        <v>137</v>
      </c>
      <c r="E20" s="422">
        <f>IF(E18=0,0,E12/E18)</f>
        <v>0</v>
      </c>
      <c r="F20" s="423">
        <f>IF(F18=0,0,F12/F18)</f>
        <v>1.0691515497035426</v>
      </c>
    </row>
    <row r="21" spans="2:6" ht="25.5" customHeight="1" thickBot="1">
      <c r="B21" s="167" t="s">
        <v>139</v>
      </c>
      <c r="C21" s="164" t="s">
        <v>140</v>
      </c>
      <c r="D21" s="151" t="s">
        <v>139</v>
      </c>
      <c r="E21" s="425">
        <f>IF(E19=0,0,E17/E19)</f>
        <v>1.069151546929154</v>
      </c>
      <c r="F21" s="426">
        <f>IF(F19=0,0,F17/F19)</f>
        <v>1.094495673680557</v>
      </c>
    </row>
    <row r="22" spans="2:6" ht="25.5" customHeight="1">
      <c r="B22" s="173" t="s">
        <v>141</v>
      </c>
      <c r="C22" s="170"/>
      <c r="D22" s="171"/>
      <c r="E22" s="172"/>
      <c r="F22" s="172"/>
    </row>
    <row r="23" spans="1:6" s="8" customFormat="1" ht="52.5" customHeight="1">
      <c r="A23" s="37" t="str">
        <f>Parametri!$A$18</f>
        <v>Līdzekļu pārvaldītāja valdes priekšsēdētājs </v>
      </c>
      <c r="B23" s="38"/>
      <c r="C23" s="38"/>
      <c r="D23" s="128" t="str">
        <f>CONCATENATE(Nosaukumi!B6," ",Nosaukumi!C6,"/")</f>
        <v>Sergejs Medvedevs /</v>
      </c>
      <c r="E23" s="39"/>
      <c r="F23" s="51"/>
    </row>
    <row r="24" spans="1:6" s="8" customFormat="1" ht="12.75">
      <c r="A24" s="41"/>
      <c r="B24" s="129"/>
      <c r="C24" s="42"/>
      <c r="D24" s="42"/>
      <c r="E24" s="127" t="str">
        <f>CONCATENATE("(",Parametri!$A$20,")")</f>
        <v>(paraksts)</v>
      </c>
      <c r="F24" s="3"/>
    </row>
    <row r="25" spans="1:6" s="8" customFormat="1" ht="42.75" customHeight="1">
      <c r="A25" s="37" t="str">
        <f>Parametri!$A$19</f>
        <v>Ieguldījumu plāna pārvaldnieks  </v>
      </c>
      <c r="B25" s="40"/>
      <c r="C25" s="41"/>
      <c r="D25" s="128" t="str">
        <f>CONCATENATE(Nosaukumi!B14,"/")</f>
        <v>Sergejs Medvedevs, Roberts Idelsons, Aija Kļaševa/</v>
      </c>
      <c r="E25" s="43"/>
      <c r="F25" s="3"/>
    </row>
    <row r="26" spans="1:5" s="8" customFormat="1" ht="12.75">
      <c r="A26" s="41"/>
      <c r="B26" s="131"/>
      <c r="C26" s="44"/>
      <c r="D26" s="44"/>
      <c r="E26" s="127" t="str">
        <f>E24</f>
        <v>(paraksts)</v>
      </c>
    </row>
    <row r="27" spans="1:5" ht="41.25" customHeight="1">
      <c r="A27" s="96" t="str">
        <f>Nosaukumi!A7</f>
        <v>Izpildītājs</v>
      </c>
      <c r="B27" s="17"/>
      <c r="C27" s="133" t="str">
        <f>CONCATENATE(Nosaukumi!B18,"; ",Nosaukumi!C18)</f>
        <v>Svetlana Korhova; 7010172</v>
      </c>
      <c r="D27" s="17"/>
      <c r="E27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22:F22 E12:F19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36"/>
  <sheetViews>
    <sheetView view="pageBreakPreview" zoomScale="60" zoomScaleNormal="75" workbookViewId="0" topLeftCell="A16">
      <selection activeCell="A1" sqref="A1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1" width="9.140625" style="1" customWidth="1"/>
    <col min="12" max="12" width="15.00390625" style="447" customWidth="1"/>
    <col min="13" max="13" width="11.57421875" style="1" customWidth="1"/>
    <col min="14" max="16384" width="9.140625" style="1" customWidth="1"/>
  </cols>
  <sheetData>
    <row r="1" spans="1:9" ht="15.75">
      <c r="A1" s="10" t="str">
        <f>Parametri!$A$12</f>
        <v>Ieguldījumu plāna nosaukums </v>
      </c>
      <c r="B1" s="17"/>
      <c r="C1" s="17"/>
      <c r="D1" s="17"/>
      <c r="E1" s="17"/>
      <c r="F1" s="17"/>
      <c r="G1" s="17"/>
      <c r="I1" s="19" t="str">
        <f>Parametri!$A$2</f>
        <v>"Valsts fondēto pensiju shēmas līdzekļu pārvaldīšanas</v>
      </c>
    </row>
    <row r="2" spans="1:9" ht="25.5" customHeight="1">
      <c r="A2" s="17"/>
      <c r="B2" s="63" t="str">
        <f>Nosaukumi!B13</f>
        <v> Parekss Aktīvais pensiju plāns</v>
      </c>
      <c r="C2" s="63"/>
      <c r="D2" s="63"/>
      <c r="E2" s="63"/>
      <c r="F2" s="63"/>
      <c r="G2" s="17"/>
      <c r="I2" s="48" t="str">
        <f>Parametri!$A$3</f>
        <v>pārskatu sagatavošanas noteikumu"</v>
      </c>
    </row>
    <row r="3" spans="1:9" ht="15.75">
      <c r="A3" s="10" t="str">
        <f>Nosaukumi!A2</f>
        <v>Līdzekļu pārvaldītāja nosaukums</v>
      </c>
      <c r="B3" s="61"/>
      <c r="C3" s="61"/>
      <c r="D3" s="61"/>
      <c r="E3" s="61"/>
      <c r="F3" s="61"/>
      <c r="G3" s="17"/>
      <c r="I3" s="20" t="str">
        <f>CONCATENATE(4,Parametri!$A$4)</f>
        <v>4. pielikums</v>
      </c>
    </row>
    <row r="4" spans="1:7" ht="23.25" customHeight="1">
      <c r="A4" s="17"/>
      <c r="B4" s="64" t="str">
        <f>Parametri!A14</f>
        <v>Akciju sabiedrība "Parekss ieguldījumu sabiedrība"</v>
      </c>
      <c r="C4" s="64"/>
      <c r="D4" s="64"/>
      <c r="E4" s="64"/>
      <c r="F4" s="64"/>
      <c r="G4" s="17"/>
    </row>
    <row r="5" spans="1:9" ht="23.25" customHeight="1">
      <c r="A5" s="10" t="str">
        <f>CONCATENATE(Parametri!A16,": ",Nosaukumi!B3)</f>
        <v>Adrese: </v>
      </c>
      <c r="B5" s="64"/>
      <c r="C5" s="64"/>
      <c r="D5" s="64"/>
      <c r="E5" s="64"/>
      <c r="F5" s="64"/>
      <c r="G5" s="17"/>
      <c r="I5" s="21" t="str">
        <f>CONCATENATE(Parametri!$A$5," ",Parametri!$A$9)</f>
        <v>UPDK 0651104</v>
      </c>
    </row>
    <row r="6" spans="1:9" ht="23.25" customHeight="1">
      <c r="A6" s="10" t="str">
        <f>CONCATENATE(Nosaukumi!A4,": ",Nosaukumi!B4)</f>
        <v>Reģistrācijas numurs : 40003577500</v>
      </c>
      <c r="B6" s="64"/>
      <c r="C6" s="64"/>
      <c r="D6" s="64"/>
      <c r="E6" s="64"/>
      <c r="F6" s="64"/>
      <c r="G6" s="17"/>
      <c r="I6" s="19" t="str">
        <f>Parametri!$A$10</f>
        <v>Jāiesniedz Finanšu un kapitāla tirgus komisijai</v>
      </c>
    </row>
    <row r="7" spans="1:9" ht="18.75">
      <c r="A7" s="17"/>
      <c r="B7" s="49"/>
      <c r="C7" s="49"/>
      <c r="D7" s="49"/>
      <c r="E7" s="49"/>
      <c r="F7" s="49"/>
      <c r="G7" s="17"/>
      <c r="I7" s="19" t="str">
        <f>Parametri!$A$11</f>
        <v>15 darbadienu laikā pēc pārskata datuma</v>
      </c>
    </row>
    <row r="8" spans="1:7" ht="12.75">
      <c r="A8" s="17"/>
      <c r="B8" s="17"/>
      <c r="C8" s="17"/>
      <c r="D8" s="17"/>
      <c r="E8" s="17"/>
      <c r="F8" s="17"/>
      <c r="G8" s="17"/>
    </row>
    <row r="9" spans="1:9" ht="30.75" customHeight="1">
      <c r="A9" s="22" t="s">
        <v>199</v>
      </c>
      <c r="B9" s="23"/>
      <c r="C9" s="23"/>
      <c r="D9" s="23"/>
      <c r="E9" s="23"/>
      <c r="F9" s="23"/>
      <c r="G9" s="23"/>
      <c r="H9" s="50"/>
      <c r="I9" s="50"/>
    </row>
    <row r="10" spans="1:9" ht="19.5" customHeight="1">
      <c r="A10" s="188" t="str">
        <f>Parametri!A15</f>
        <v>2004. gada 30.06.</v>
      </c>
      <c r="B10" s="23"/>
      <c r="C10" s="23"/>
      <c r="D10" s="23"/>
      <c r="E10" s="23"/>
      <c r="F10" s="23"/>
      <c r="G10" s="23"/>
      <c r="H10" s="50"/>
      <c r="I10" s="50"/>
    </row>
    <row r="11" spans="1:8" ht="16.5" thickBot="1">
      <c r="A11" s="10"/>
      <c r="B11" s="189" t="s">
        <v>147</v>
      </c>
      <c r="C11" s="10"/>
      <c r="D11" s="10"/>
      <c r="E11" s="10"/>
      <c r="F11" s="10"/>
      <c r="G11" s="17"/>
      <c r="H11" s="19" t="str">
        <f>'Neto_Aktivi(001)'!F9</f>
        <v>(latos)</v>
      </c>
    </row>
    <row r="12" spans="2:9" ht="78" customHeight="1" thickBot="1">
      <c r="B12" s="489" t="s">
        <v>11</v>
      </c>
      <c r="C12" s="490"/>
      <c r="D12" s="65" t="s">
        <v>12</v>
      </c>
      <c r="E12" s="65" t="s">
        <v>143</v>
      </c>
      <c r="F12" s="186" t="s">
        <v>144</v>
      </c>
      <c r="G12" s="65" t="s">
        <v>146</v>
      </c>
      <c r="H12" s="182" t="s">
        <v>145</v>
      </c>
      <c r="I12" s="26"/>
    </row>
    <row r="13" spans="2:9" ht="18" customHeight="1" thickBot="1">
      <c r="B13" s="491" t="s">
        <v>13</v>
      </c>
      <c r="C13" s="492"/>
      <c r="D13" s="29" t="s">
        <v>64</v>
      </c>
      <c r="E13" s="192" t="s">
        <v>63</v>
      </c>
      <c r="F13" s="29" t="s">
        <v>66</v>
      </c>
      <c r="G13" s="67" t="s">
        <v>166</v>
      </c>
      <c r="H13" s="187" t="s">
        <v>167</v>
      </c>
      <c r="I13" s="26"/>
    </row>
    <row r="14" spans="2:9" ht="25.5" customHeight="1">
      <c r="B14" s="193">
        <v>11000</v>
      </c>
      <c r="C14" s="194" t="s">
        <v>148</v>
      </c>
      <c r="D14" s="195"/>
      <c r="E14" s="196"/>
      <c r="F14" s="197"/>
      <c r="G14" s="198"/>
      <c r="H14" s="199"/>
      <c r="I14" s="31"/>
    </row>
    <row r="15" spans="2:9" ht="25.5" customHeight="1">
      <c r="B15" s="200">
        <v>11100</v>
      </c>
      <c r="C15" s="201" t="s">
        <v>149</v>
      </c>
      <c r="D15" s="202"/>
      <c r="E15" s="203"/>
      <c r="F15" s="204"/>
      <c r="G15" s="205"/>
      <c r="H15" s="206"/>
      <c r="I15" s="52"/>
    </row>
    <row r="16" spans="2:9" ht="25.5">
      <c r="B16" s="200">
        <v>11110</v>
      </c>
      <c r="C16" s="207" t="s">
        <v>150</v>
      </c>
      <c r="D16" s="208"/>
      <c r="E16" s="209"/>
      <c r="F16" s="210"/>
      <c r="G16" s="205"/>
      <c r="H16" s="206"/>
      <c r="I16" s="53"/>
    </row>
    <row r="17" spans="2:12" ht="15">
      <c r="B17" s="211"/>
      <c r="C17" s="469" t="s">
        <v>151</v>
      </c>
      <c r="D17" s="470"/>
      <c r="E17" s="471">
        <v>346</v>
      </c>
      <c r="F17" s="472">
        <v>38246.45</v>
      </c>
      <c r="G17" s="472">
        <v>36760.19</v>
      </c>
      <c r="H17" s="233">
        <f>IF(G17=0,0,G17/'Aktivi_Saistibas(001)'!$F$19*100)</f>
        <v>1.198912108009754</v>
      </c>
      <c r="I17" s="31"/>
      <c r="K17" s="446"/>
      <c r="L17" s="448"/>
    </row>
    <row r="18" spans="2:13" ht="15">
      <c r="B18" s="211"/>
      <c r="C18" s="469" t="s">
        <v>151</v>
      </c>
      <c r="D18" s="470"/>
      <c r="E18" s="471">
        <v>1520</v>
      </c>
      <c r="F18" s="472">
        <v>160777.83</v>
      </c>
      <c r="G18" s="472">
        <v>159588.6</v>
      </c>
      <c r="H18" s="233">
        <f>IF(G18=0,0,G18/'Aktivi_Saistibas(001)'!$F$19*100)</f>
        <v>5.20488889857004</v>
      </c>
      <c r="I18" s="53"/>
      <c r="K18"/>
      <c r="L18" s="446"/>
      <c r="M18" s="448"/>
    </row>
    <row r="19" spans="2:13" ht="15">
      <c r="B19" s="211"/>
      <c r="C19" s="469" t="s">
        <v>151</v>
      </c>
      <c r="D19" s="470"/>
      <c r="E19" s="471">
        <v>1450</v>
      </c>
      <c r="F19" s="472">
        <v>159887.66</v>
      </c>
      <c r="G19" s="472">
        <v>158870.26</v>
      </c>
      <c r="H19" s="233">
        <f>IF(G19=0,0,G19/'Aktivi_Saistibas(001)'!$F$19*100)</f>
        <v>5.1814606593888035</v>
      </c>
      <c r="I19" s="53"/>
      <c r="K19"/>
      <c r="L19" s="446"/>
      <c r="M19" s="448"/>
    </row>
    <row r="20" spans="2:13" ht="15">
      <c r="B20" s="211"/>
      <c r="C20" s="469" t="s">
        <v>151</v>
      </c>
      <c r="D20" s="470"/>
      <c r="E20" s="471">
        <v>3214</v>
      </c>
      <c r="F20" s="472">
        <v>329281.35</v>
      </c>
      <c r="G20" s="472">
        <v>329251.28</v>
      </c>
      <c r="H20" s="233">
        <f>IF(G20=0,0,G20/'Aktivi_Saistibas(001)'!$F$19*100)</f>
        <v>10.73833802735268</v>
      </c>
      <c r="I20" s="53"/>
      <c r="K20"/>
      <c r="L20" s="446"/>
      <c r="M20" s="448"/>
    </row>
    <row r="21" spans="2:13" ht="15">
      <c r="B21" s="211"/>
      <c r="C21" s="469" t="s">
        <v>151</v>
      </c>
      <c r="D21" s="470"/>
      <c r="E21" s="471">
        <v>30</v>
      </c>
      <c r="F21" s="472">
        <v>21181.71</v>
      </c>
      <c r="G21" s="472">
        <v>21768.43</v>
      </c>
      <c r="H21" s="233">
        <f>IF(G21=0,0,G21/'Aktivi_Saistibas(001)'!$F$19*100)</f>
        <v>0.7099646193167872</v>
      </c>
      <c r="I21" s="53"/>
      <c r="K21"/>
      <c r="L21" s="446"/>
      <c r="M21" s="448"/>
    </row>
    <row r="22" spans="2:13" ht="15">
      <c r="B22" s="211"/>
      <c r="C22" s="469" t="s">
        <v>151</v>
      </c>
      <c r="D22" s="470"/>
      <c r="E22" s="471">
        <v>1780</v>
      </c>
      <c r="F22" s="472">
        <v>178742.86</v>
      </c>
      <c r="G22" s="472">
        <v>179658.37</v>
      </c>
      <c r="H22" s="233">
        <f>IF(G22=0,0,G22/'Aktivi_Saistibas(001)'!$F$19*100)</f>
        <v>5.859452714969545</v>
      </c>
      <c r="I22" s="53"/>
      <c r="K22"/>
      <c r="L22" s="446"/>
      <c r="M22" s="448"/>
    </row>
    <row r="23" spans="2:13" ht="15">
      <c r="B23" s="211"/>
      <c r="C23" s="469" t="s">
        <v>151</v>
      </c>
      <c r="D23" s="470"/>
      <c r="E23" s="471">
        <v>60</v>
      </c>
      <c r="F23" s="472">
        <v>39718.89</v>
      </c>
      <c r="G23" s="472">
        <v>39030.66</v>
      </c>
      <c r="H23" s="233">
        <f>IF(G23=0,0,G23/'Aktivi_Saistibas(001)'!$F$19*100)</f>
        <v>1.2729621598150604</v>
      </c>
      <c r="I23" s="53"/>
      <c r="K23"/>
      <c r="L23" s="446"/>
      <c r="M23" s="448"/>
    </row>
    <row r="24" spans="2:13" ht="15">
      <c r="B24" s="211"/>
      <c r="C24" s="469"/>
      <c r="D24" s="470"/>
      <c r="E24" s="471"/>
      <c r="F24" s="472"/>
      <c r="G24" s="472"/>
      <c r="H24" s="233"/>
      <c r="I24" s="53"/>
      <c r="K24"/>
      <c r="L24" s="446"/>
      <c r="M24" s="448"/>
    </row>
    <row r="25" spans="2:13" ht="15">
      <c r="B25" s="211"/>
      <c r="C25" s="216" t="s">
        <v>20</v>
      </c>
      <c r="D25" s="213"/>
      <c r="E25" s="214"/>
      <c r="F25" s="215"/>
      <c r="G25" s="215"/>
      <c r="H25" s="233">
        <f>IF(G25=0,0,G25/'Aktivi_Saistibas(001)'!$F$19*100)</f>
        <v>0</v>
      </c>
      <c r="I25" s="53"/>
      <c r="K25"/>
      <c r="L25" s="446"/>
      <c r="M25" s="448"/>
    </row>
    <row r="26" spans="2:13" ht="15">
      <c r="B26" s="211"/>
      <c r="C26" s="212" t="s">
        <v>154</v>
      </c>
      <c r="D26" s="217">
        <v>11110</v>
      </c>
      <c r="E26" s="218">
        <f>SUM(E17:E25)</f>
        <v>8400</v>
      </c>
      <c r="F26" s="218">
        <f>SUM(F17:F25)</f>
        <v>927836.7499999999</v>
      </c>
      <c r="G26" s="218">
        <f>SUM(G17:G25)</f>
        <v>924927.7900000002</v>
      </c>
      <c r="H26" s="234">
        <f>IF(G26=0,0,G26/'Aktivi_Saistibas(001)'!$F$19*100)</f>
        <v>30.165979187422675</v>
      </c>
      <c r="I26" s="53"/>
      <c r="K26"/>
      <c r="L26"/>
      <c r="M26" s="450"/>
    </row>
    <row r="27" spans="2:13" ht="25.5">
      <c r="B27" s="200">
        <v>11120</v>
      </c>
      <c r="C27" s="221" t="s">
        <v>155</v>
      </c>
      <c r="D27" s="219"/>
      <c r="E27" s="220"/>
      <c r="F27" s="220"/>
      <c r="G27" s="205"/>
      <c r="H27" s="235"/>
      <c r="I27" s="31"/>
      <c r="K27"/>
      <c r="L27"/>
      <c r="M27" s="450"/>
    </row>
    <row r="28" spans="2:13" ht="15">
      <c r="B28" s="211"/>
      <c r="C28" s="222" t="s">
        <v>297</v>
      </c>
      <c r="D28" s="208"/>
      <c r="E28" s="215">
        <v>280</v>
      </c>
      <c r="F28" s="215">
        <v>28395.54</v>
      </c>
      <c r="G28" s="215">
        <v>30165.1</v>
      </c>
      <c r="H28" s="236">
        <f>IF(G28=0,0,G28/'Aktivi_Saistibas(001)'!$F$19*100)</f>
        <v>0.9838171029400291</v>
      </c>
      <c r="I28" s="31"/>
      <c r="K28"/>
      <c r="L28"/>
      <c r="M28" s="450"/>
    </row>
    <row r="29" spans="2:13" ht="15">
      <c r="B29" s="211"/>
      <c r="C29" s="222" t="s">
        <v>297</v>
      </c>
      <c r="D29" s="208"/>
      <c r="E29" s="215">
        <v>170</v>
      </c>
      <c r="F29" s="215">
        <v>19344.33</v>
      </c>
      <c r="G29" s="215">
        <v>17580.13</v>
      </c>
      <c r="H29" s="236">
        <f>IF(G29=0,0,G29/'Aktivi_Saistibas(001)'!$F$19*100)</f>
        <v>0.5733656631640238</v>
      </c>
      <c r="I29" s="53"/>
      <c r="K29"/>
      <c r="L29"/>
      <c r="M29" s="450"/>
    </row>
    <row r="30" spans="2:13" ht="15">
      <c r="B30" s="211"/>
      <c r="C30" s="222" t="s">
        <v>297</v>
      </c>
      <c r="D30" s="208"/>
      <c r="E30" s="215">
        <v>520</v>
      </c>
      <c r="F30" s="215">
        <v>52453.51</v>
      </c>
      <c r="G30" s="215">
        <v>52926.25</v>
      </c>
      <c r="H30" s="236">
        <f>IF(G30=0,0,G30/'Aktivi_Saistibas(001)'!$F$19*100)</f>
        <v>1.7261587047442148</v>
      </c>
      <c r="I30" s="53"/>
      <c r="K30"/>
      <c r="L30"/>
      <c r="M30" s="450"/>
    </row>
    <row r="31" spans="2:9" ht="15">
      <c r="B31" s="211"/>
      <c r="C31" s="222" t="s">
        <v>298</v>
      </c>
      <c r="D31" s="208"/>
      <c r="E31" s="215">
        <v>10</v>
      </c>
      <c r="F31" s="215">
        <v>10390</v>
      </c>
      <c r="G31" s="215">
        <v>10423.44</v>
      </c>
      <c r="H31" s="236">
        <f>IF(G31=0,0,G31/'Aktivi_Saistibas(001)'!$F$19*100)</f>
        <v>0.33995440238783287</v>
      </c>
      <c r="I31" s="53"/>
    </row>
    <row r="32" spans="2:9" ht="15">
      <c r="B32" s="211"/>
      <c r="C32" s="223" t="s">
        <v>20</v>
      </c>
      <c r="D32" s="208"/>
      <c r="E32" s="215"/>
      <c r="F32" s="215"/>
      <c r="G32" s="215"/>
      <c r="H32" s="236">
        <f>IF(G32=0,0,G32/'Aktivi_Saistibas(001)'!$F$19*100)</f>
        <v>0</v>
      </c>
      <c r="I32" s="53"/>
    </row>
    <row r="33" spans="2:9" ht="15">
      <c r="B33" s="211"/>
      <c r="C33" s="222" t="s">
        <v>154</v>
      </c>
      <c r="D33" s="217">
        <v>11120</v>
      </c>
      <c r="E33" s="218">
        <f>SUM(E28:E32)</f>
        <v>980</v>
      </c>
      <c r="F33" s="218">
        <f>SUM(F28:F32)</f>
        <v>110583.38</v>
      </c>
      <c r="G33" s="218">
        <f>SUM(G28:G32)</f>
        <v>111094.92</v>
      </c>
      <c r="H33" s="236">
        <f>IF(G33=0,0,G33/'Aktivi_Saistibas(001)'!$F$19*100)</f>
        <v>3.623295873236101</v>
      </c>
      <c r="I33" s="31"/>
    </row>
    <row r="34" spans="2:9" ht="15">
      <c r="B34" s="200">
        <v>11130</v>
      </c>
      <c r="C34" s="221" t="s">
        <v>158</v>
      </c>
      <c r="D34" s="208"/>
      <c r="E34" s="210"/>
      <c r="F34" s="210"/>
      <c r="G34" s="210"/>
      <c r="H34" s="235"/>
      <c r="I34" s="53"/>
    </row>
    <row r="35" spans="2:9" ht="15">
      <c r="B35" s="211"/>
      <c r="C35" s="223" t="s">
        <v>20</v>
      </c>
      <c r="D35" s="208"/>
      <c r="E35" s="215"/>
      <c r="F35" s="215"/>
      <c r="G35" s="215"/>
      <c r="H35" s="236">
        <f>IF(G35=0,0,G35/'Aktivi_Saistibas(001)'!$F$19*100)</f>
        <v>0</v>
      </c>
      <c r="I35" s="53"/>
    </row>
    <row r="36" spans="2:9" ht="15">
      <c r="B36" s="211"/>
      <c r="C36" s="222" t="s">
        <v>154</v>
      </c>
      <c r="D36" s="217">
        <v>11130</v>
      </c>
      <c r="E36" s="218">
        <f>SUM(E35:E35)</f>
        <v>0</v>
      </c>
      <c r="F36" s="218">
        <f>SUM(F35:F35)</f>
        <v>0</v>
      </c>
      <c r="G36" s="218">
        <f>SUM(G35:G35)</f>
        <v>0</v>
      </c>
      <c r="H36" s="236">
        <f>IF(G36=0,0,G36/'Aktivi_Saistibas(001)'!$F$19*100)</f>
        <v>0</v>
      </c>
      <c r="I36" s="53"/>
    </row>
    <row r="37" spans="2:9" ht="15">
      <c r="B37" s="166"/>
      <c r="C37" s="161" t="s">
        <v>161</v>
      </c>
      <c r="D37" s="76">
        <v>11100</v>
      </c>
      <c r="E37" s="229">
        <f>E26+E33+E36</f>
        <v>9380</v>
      </c>
      <c r="F37" s="229">
        <f>F26+F33+F36</f>
        <v>1038420.1299999999</v>
      </c>
      <c r="G37" s="229">
        <f>G26+G33+G36</f>
        <v>1036022.7100000002</v>
      </c>
      <c r="H37" s="237">
        <f>IF(G37=0,0,G37/'Aktivi_Saistibas(001)'!$F$19*100)</f>
        <v>33.78927506065878</v>
      </c>
      <c r="I37" s="53"/>
    </row>
    <row r="38" spans="2:9" ht="25.5">
      <c r="B38" s="230">
        <v>11200</v>
      </c>
      <c r="C38" s="231" t="s">
        <v>162</v>
      </c>
      <c r="D38" s="238"/>
      <c r="E38" s="226"/>
      <c r="F38" s="226"/>
      <c r="G38" s="226"/>
      <c r="H38" s="232"/>
      <c r="I38" s="53"/>
    </row>
    <row r="39" spans="2:9" ht="25.5">
      <c r="B39" s="200">
        <v>11210</v>
      </c>
      <c r="C39" s="207" t="s">
        <v>163</v>
      </c>
      <c r="D39" s="208"/>
      <c r="E39" s="210"/>
      <c r="F39" s="210"/>
      <c r="G39" s="210"/>
      <c r="H39" s="224"/>
      <c r="I39" s="53"/>
    </row>
    <row r="40" spans="2:9" ht="15">
      <c r="B40" s="200"/>
      <c r="C40" s="212" t="s">
        <v>251</v>
      </c>
      <c r="D40" s="208"/>
      <c r="E40" s="215">
        <v>17875</v>
      </c>
      <c r="F40" s="215">
        <v>7093.72</v>
      </c>
      <c r="G40" s="215">
        <v>6971.25</v>
      </c>
      <c r="H40" s="236">
        <f>IF(G40=0,0,G40/'Aktivi_Saistibas(001)'!$F$19*100)</f>
        <v>0.22736324357852875</v>
      </c>
      <c r="I40" s="53"/>
    </row>
    <row r="41" spans="2:9" ht="15">
      <c r="B41" s="200"/>
      <c r="C41" s="212" t="s">
        <v>291</v>
      </c>
      <c r="D41" s="208"/>
      <c r="E41" s="215">
        <v>1200</v>
      </c>
      <c r="F41" s="215">
        <v>42126</v>
      </c>
      <c r="G41" s="215">
        <v>45900</v>
      </c>
      <c r="H41" s="236">
        <f>IF(G41=0,0,G41/'Aktivi_Saistibas(001)'!$F$19*100)</f>
        <v>1.4970016683169403</v>
      </c>
      <c r="I41" s="53"/>
    </row>
    <row r="42" spans="2:9" ht="15">
      <c r="B42" s="211"/>
      <c r="C42" s="216" t="s">
        <v>20</v>
      </c>
      <c r="D42" s="208"/>
      <c r="E42" s="215"/>
      <c r="F42" s="215"/>
      <c r="G42" s="215"/>
      <c r="H42" s="236">
        <f>IF(G42=0,0,G42/'Aktivi_Saistibas(001)'!$F$19*100)</f>
        <v>0</v>
      </c>
      <c r="I42" s="53"/>
    </row>
    <row r="43" spans="2:9" ht="15">
      <c r="B43" s="211"/>
      <c r="C43" s="212" t="s">
        <v>154</v>
      </c>
      <c r="D43" s="217">
        <v>11210</v>
      </c>
      <c r="E43" s="218">
        <f>SUM(E40:E42)</f>
        <v>19075</v>
      </c>
      <c r="F43" s="218">
        <f>SUM(F40:F42)</f>
        <v>49219.72</v>
      </c>
      <c r="G43" s="218">
        <f>SUM(G40:G42)</f>
        <v>52871.25</v>
      </c>
      <c r="H43" s="236">
        <f>IF(G43=0,0,G43/'Aktivi_Saistibas(001)'!$F$19*100)</f>
        <v>1.724364911895469</v>
      </c>
      <c r="I43" s="53"/>
    </row>
    <row r="44" spans="2:9" ht="25.5">
      <c r="B44" s="200">
        <v>11220</v>
      </c>
      <c r="C44" s="207" t="s">
        <v>164</v>
      </c>
      <c r="D44" s="208"/>
      <c r="E44" s="210"/>
      <c r="F44" s="210"/>
      <c r="G44" s="210"/>
      <c r="H44" s="224"/>
      <c r="I44" s="53"/>
    </row>
    <row r="45" spans="2:9" ht="15">
      <c r="B45" s="211"/>
      <c r="C45" s="223" t="s">
        <v>20</v>
      </c>
      <c r="D45" s="208"/>
      <c r="E45" s="215"/>
      <c r="F45" s="215"/>
      <c r="G45" s="215"/>
      <c r="H45" s="236">
        <f>IF(G45=0,0,G45/'Aktivi_Saistibas(001)'!$F$19*100)</f>
        <v>0</v>
      </c>
      <c r="I45" s="53"/>
    </row>
    <row r="46" spans="2:9" ht="15">
      <c r="B46" s="211"/>
      <c r="C46" s="212" t="s">
        <v>154</v>
      </c>
      <c r="D46" s="217">
        <v>11220</v>
      </c>
      <c r="E46" s="218">
        <f>SUM(E45:E45)</f>
        <v>0</v>
      </c>
      <c r="F46" s="218">
        <f>SUM(F45:F45)</f>
        <v>0</v>
      </c>
      <c r="G46" s="218">
        <f>SUM(G45:G45)</f>
        <v>0</v>
      </c>
      <c r="H46" s="236">
        <f>IF(G46=0,0,G46/'Aktivi_Saistibas(001)'!$F$19*100)</f>
        <v>0</v>
      </c>
      <c r="I46" s="53"/>
    </row>
    <row r="47" spans="2:9" ht="17.25" customHeight="1" thickBot="1">
      <c r="B47" s="185"/>
      <c r="C47" s="251" t="s">
        <v>165</v>
      </c>
      <c r="D47" s="81">
        <v>11200</v>
      </c>
      <c r="E47" s="252">
        <f>E43+E46</f>
        <v>19075</v>
      </c>
      <c r="F47" s="252">
        <f>F43+F46</f>
        <v>49219.72</v>
      </c>
      <c r="G47" s="252">
        <f>G43+G46</f>
        <v>52871.25</v>
      </c>
      <c r="H47" s="253">
        <f>IF(G47=0,0,G47/'Aktivi_Saistibas(001)'!$F$19*100)</f>
        <v>1.724364911895469</v>
      </c>
      <c r="I47" s="53"/>
    </row>
    <row r="48" spans="2:9" ht="25.5">
      <c r="B48" s="193">
        <v>11300</v>
      </c>
      <c r="C48" s="241" t="s">
        <v>168</v>
      </c>
      <c r="D48" s="244"/>
      <c r="E48" s="242"/>
      <c r="F48" s="242"/>
      <c r="G48" s="242"/>
      <c r="H48" s="245"/>
      <c r="I48" s="53"/>
    </row>
    <row r="49" spans="2:9" ht="15">
      <c r="B49" s="211"/>
      <c r="C49" s="216" t="s">
        <v>20</v>
      </c>
      <c r="D49" s="208"/>
      <c r="E49" s="215"/>
      <c r="F49" s="215"/>
      <c r="G49" s="215"/>
      <c r="H49" s="236">
        <f>IF(G49=0,0,G49/'Aktivi_Saistibas(001)'!$F$19*100)</f>
        <v>0</v>
      </c>
      <c r="I49" s="53"/>
    </row>
    <row r="50" spans="2:9" ht="15">
      <c r="B50" s="166"/>
      <c r="C50" s="243" t="s">
        <v>154</v>
      </c>
      <c r="D50" s="76">
        <v>11300</v>
      </c>
      <c r="E50" s="228">
        <f>SUM(E49:E49)</f>
        <v>0</v>
      </c>
      <c r="F50" s="228">
        <f>SUM(F49:F49)</f>
        <v>0</v>
      </c>
      <c r="G50" s="228">
        <f>SUM(G49:G49)</f>
        <v>0</v>
      </c>
      <c r="H50" s="239">
        <f>IF(G50=0,0,G50/'Aktivi_Saistibas(001)'!$F$19*100)</f>
        <v>0</v>
      </c>
      <c r="I50" s="53"/>
    </row>
    <row r="51" spans="2:9" ht="15">
      <c r="B51" s="230">
        <v>11400</v>
      </c>
      <c r="C51" s="231" t="s">
        <v>81</v>
      </c>
      <c r="D51" s="238"/>
      <c r="E51" s="226"/>
      <c r="F51" s="226"/>
      <c r="G51" s="226"/>
      <c r="H51" s="232"/>
      <c r="I51" s="53"/>
    </row>
    <row r="52" spans="2:9" ht="15">
      <c r="B52" s="211"/>
      <c r="C52" s="216" t="s">
        <v>20</v>
      </c>
      <c r="D52" s="208"/>
      <c r="E52" s="215"/>
      <c r="F52" s="215"/>
      <c r="G52" s="215"/>
      <c r="H52" s="236">
        <f>IF(G52=0,0,G52/'Aktivi_Saistibas(001)'!$F$19*100)</f>
        <v>0</v>
      </c>
      <c r="I52" s="53"/>
    </row>
    <row r="53" spans="2:9" ht="15.75" thickBot="1">
      <c r="B53" s="185"/>
      <c r="C53" s="254" t="s">
        <v>154</v>
      </c>
      <c r="D53" s="81">
        <v>11400</v>
      </c>
      <c r="E53" s="252">
        <f>SUM(E52:E52)</f>
        <v>0</v>
      </c>
      <c r="F53" s="252">
        <f>SUM(F52:F52)</f>
        <v>0</v>
      </c>
      <c r="G53" s="252">
        <f>SUM(G52:G52)</f>
        <v>0</v>
      </c>
      <c r="H53" s="253">
        <f>IF(G53=0,0,G53/'Aktivi_Saistibas(001)'!$F$19*100)</f>
        <v>0</v>
      </c>
      <c r="I53" s="53"/>
    </row>
    <row r="54" spans="2:9" ht="38.25">
      <c r="B54" s="468"/>
      <c r="C54" s="255" t="s">
        <v>174</v>
      </c>
      <c r="D54" s="77">
        <v>11000</v>
      </c>
      <c r="E54" s="258">
        <f>E37+E47+E50+E53</f>
        <v>28455</v>
      </c>
      <c r="F54" s="258">
        <f>F37+F47+F50+F53</f>
        <v>1087639.8499999999</v>
      </c>
      <c r="G54" s="258">
        <f>G37+G47+G50+G53</f>
        <v>1088893.9600000002</v>
      </c>
      <c r="H54" s="259">
        <f>IF(G54=0,0,G54/'Aktivi_Saistibas(001)'!$F$19*100)</f>
        <v>35.513639972554245</v>
      </c>
      <c r="I54" s="53"/>
    </row>
    <row r="55" spans="2:9" ht="15">
      <c r="B55" s="230">
        <v>12000</v>
      </c>
      <c r="C55" s="248" t="s">
        <v>173</v>
      </c>
      <c r="D55" s="238"/>
      <c r="E55" s="226"/>
      <c r="F55" s="226"/>
      <c r="G55" s="226"/>
      <c r="H55" s="232"/>
      <c r="I55" s="53"/>
    </row>
    <row r="56" spans="2:9" ht="25.5">
      <c r="B56" s="200">
        <v>12100</v>
      </c>
      <c r="C56" s="201" t="s">
        <v>149</v>
      </c>
      <c r="D56" s="208"/>
      <c r="E56" s="210"/>
      <c r="F56" s="210"/>
      <c r="G56" s="210"/>
      <c r="H56" s="224"/>
      <c r="I56" s="53"/>
    </row>
    <row r="57" spans="2:9" ht="25.5">
      <c r="B57" s="200">
        <v>12110</v>
      </c>
      <c r="C57" s="207" t="s">
        <v>155</v>
      </c>
      <c r="D57" s="208"/>
      <c r="E57" s="210"/>
      <c r="F57" s="210"/>
      <c r="G57" s="210"/>
      <c r="H57" s="224"/>
      <c r="I57" s="53"/>
    </row>
    <row r="58" spans="2:9" ht="15">
      <c r="B58" s="211"/>
      <c r="C58" s="216" t="s">
        <v>20</v>
      </c>
      <c r="D58" s="208"/>
      <c r="E58" s="215"/>
      <c r="F58" s="215"/>
      <c r="G58" s="215"/>
      <c r="H58" s="236">
        <f>IF(G58=0,0,G58/'Aktivi_Saistibas(001)'!$F$19*100)</f>
        <v>0</v>
      </c>
      <c r="I58" s="53"/>
    </row>
    <row r="59" spans="2:9" ht="15">
      <c r="B59" s="211"/>
      <c r="C59" s="212" t="s">
        <v>154</v>
      </c>
      <c r="D59" s="217">
        <v>12110</v>
      </c>
      <c r="E59" s="218">
        <f>SUM(E58:E58)</f>
        <v>0</v>
      </c>
      <c r="F59" s="218">
        <f>SUM(F58:F58)</f>
        <v>0</v>
      </c>
      <c r="G59" s="218">
        <f>SUM(G58:G58)</f>
        <v>0</v>
      </c>
      <c r="H59" s="236">
        <f>IF(G59=0,0,G59/'Aktivi_Saistibas(001)'!$F$19*100)</f>
        <v>0</v>
      </c>
      <c r="I59" s="53"/>
    </row>
    <row r="60" spans="2:9" ht="15">
      <c r="B60" s="200">
        <v>12120</v>
      </c>
      <c r="C60" s="207" t="s">
        <v>184</v>
      </c>
      <c r="D60" s="208"/>
      <c r="E60" s="210"/>
      <c r="F60" s="210"/>
      <c r="G60" s="210"/>
      <c r="H60" s="224"/>
      <c r="I60" s="53"/>
    </row>
    <row r="61" spans="2:9" ht="15">
      <c r="B61" s="211"/>
      <c r="C61" s="216" t="s">
        <v>20</v>
      </c>
      <c r="D61" s="208"/>
      <c r="E61" s="215"/>
      <c r="F61" s="215"/>
      <c r="G61" s="215"/>
      <c r="H61" s="236">
        <f>IF(G61=0,0,G61/'Aktivi_Saistibas(001)'!$F$19*100)</f>
        <v>0</v>
      </c>
      <c r="I61" s="53"/>
    </row>
    <row r="62" spans="2:9" ht="15">
      <c r="B62" s="211"/>
      <c r="C62" s="212" t="s">
        <v>154</v>
      </c>
      <c r="D62" s="250">
        <v>12120</v>
      </c>
      <c r="E62" s="218">
        <f>SUM(E61:E61)</f>
        <v>0</v>
      </c>
      <c r="F62" s="218">
        <f>SUM(F61:F61)</f>
        <v>0</v>
      </c>
      <c r="G62" s="218">
        <f>SUM(G61:G61)</f>
        <v>0</v>
      </c>
      <c r="H62" s="236">
        <f>IF(G62=0,0,G62/'Aktivi_Saistibas(001)'!$F$19*100)</f>
        <v>0</v>
      </c>
      <c r="I62" s="53"/>
    </row>
    <row r="63" spans="2:9" ht="15">
      <c r="B63" s="166"/>
      <c r="C63" s="190" t="s">
        <v>175</v>
      </c>
      <c r="D63" s="76">
        <v>12100</v>
      </c>
      <c r="E63" s="228">
        <f>E59+E62</f>
        <v>0</v>
      </c>
      <c r="F63" s="228">
        <f>F59+F62</f>
        <v>0</v>
      </c>
      <c r="G63" s="228">
        <f>G59+G62</f>
        <v>0</v>
      </c>
      <c r="H63" s="239">
        <f>IF(G63=0,0,G63/'Aktivi_Saistibas(001)'!$F$19*100)</f>
        <v>0</v>
      </c>
      <c r="I63" s="53"/>
    </row>
    <row r="64" spans="2:9" ht="25.5">
      <c r="B64" s="230">
        <v>12200</v>
      </c>
      <c r="C64" s="231" t="s">
        <v>162</v>
      </c>
      <c r="D64" s="238"/>
      <c r="E64" s="226"/>
      <c r="F64" s="226"/>
      <c r="G64" s="226"/>
      <c r="H64" s="232"/>
      <c r="I64" s="53"/>
    </row>
    <row r="65" spans="2:9" ht="25.5">
      <c r="B65" s="200">
        <v>12210</v>
      </c>
      <c r="C65" s="207" t="s">
        <v>163</v>
      </c>
      <c r="D65" s="208"/>
      <c r="E65" s="210"/>
      <c r="F65" s="210"/>
      <c r="G65" s="210"/>
      <c r="H65" s="224"/>
      <c r="I65" s="53"/>
    </row>
    <row r="66" spans="2:9" ht="15">
      <c r="B66" s="211"/>
      <c r="C66" s="216" t="s">
        <v>20</v>
      </c>
      <c r="D66" s="208"/>
      <c r="E66" s="215"/>
      <c r="F66" s="215"/>
      <c r="G66" s="215"/>
      <c r="H66" s="236">
        <f>IF(G66=0,0,G66/'Aktivi_Saistibas(001)'!$F$19*100)</f>
        <v>0</v>
      </c>
      <c r="I66" s="53"/>
    </row>
    <row r="67" spans="2:9" ht="15">
      <c r="B67" s="211"/>
      <c r="C67" s="212" t="s">
        <v>154</v>
      </c>
      <c r="D67" s="217">
        <v>12210</v>
      </c>
      <c r="E67" s="218">
        <f>SUM(E66:E66)</f>
        <v>0</v>
      </c>
      <c r="F67" s="218">
        <f>SUM(F66:F66)</f>
        <v>0</v>
      </c>
      <c r="G67" s="218">
        <f>SUM(G66:G66)</f>
        <v>0</v>
      </c>
      <c r="H67" s="236">
        <f>IF(G67=0,0,G67/'Aktivi_Saistibas(001)'!$F$19*100)</f>
        <v>0</v>
      </c>
      <c r="I67" s="53"/>
    </row>
    <row r="68" spans="2:9" ht="25.5">
      <c r="B68" s="200">
        <v>12220</v>
      </c>
      <c r="C68" s="207" t="s">
        <v>164</v>
      </c>
      <c r="D68" s="208"/>
      <c r="E68" s="210"/>
      <c r="F68" s="210"/>
      <c r="G68" s="210"/>
      <c r="H68" s="224"/>
      <c r="I68" s="53"/>
    </row>
    <row r="69" spans="2:9" ht="15">
      <c r="B69" s="211"/>
      <c r="C69" s="216" t="s">
        <v>20</v>
      </c>
      <c r="D69" s="208"/>
      <c r="E69" s="215"/>
      <c r="F69" s="215"/>
      <c r="G69" s="215"/>
      <c r="H69" s="236">
        <f>IF(G69=0,0,G69/'Aktivi_Saistibas(001)'!$F$19*100)</f>
        <v>0</v>
      </c>
      <c r="I69" s="53"/>
    </row>
    <row r="70" spans="2:9" ht="15">
      <c r="B70" s="211"/>
      <c r="C70" s="212" t="s">
        <v>154</v>
      </c>
      <c r="D70" s="217">
        <v>12220</v>
      </c>
      <c r="E70" s="218">
        <f>SUM(E69:E69)</f>
        <v>0</v>
      </c>
      <c r="F70" s="218">
        <f>SUM(F69:F69)</f>
        <v>0</v>
      </c>
      <c r="G70" s="218">
        <f>SUM(G69:G69)</f>
        <v>0</v>
      </c>
      <c r="H70" s="236">
        <f>IF(G70=0,0,G70/'Aktivi_Saistibas(001)'!$F$19*100)</f>
        <v>0</v>
      </c>
      <c r="I70" s="53"/>
    </row>
    <row r="71" spans="2:9" ht="15">
      <c r="B71" s="166"/>
      <c r="C71" s="190" t="s">
        <v>176</v>
      </c>
      <c r="D71" s="76">
        <v>12200</v>
      </c>
      <c r="E71" s="228">
        <f>E67+E70</f>
        <v>0</v>
      </c>
      <c r="F71" s="228">
        <f>F67+F70</f>
        <v>0</v>
      </c>
      <c r="G71" s="228">
        <f>G67+G70</f>
        <v>0</v>
      </c>
      <c r="H71" s="239">
        <f>IF(G71=0,0,G71/'Aktivi_Saistibas(001)'!$F$19*100)</f>
        <v>0</v>
      </c>
      <c r="I71" s="53"/>
    </row>
    <row r="72" spans="2:9" ht="25.5">
      <c r="B72" s="200">
        <v>12300</v>
      </c>
      <c r="C72" s="201" t="s">
        <v>168</v>
      </c>
      <c r="D72" s="238"/>
      <c r="E72" s="226"/>
      <c r="F72" s="226"/>
      <c r="G72" s="226"/>
      <c r="H72" s="232"/>
      <c r="I72" s="53"/>
    </row>
    <row r="73" spans="2:9" ht="15">
      <c r="B73" s="211"/>
      <c r="C73" s="216" t="s">
        <v>20</v>
      </c>
      <c r="D73" s="208"/>
      <c r="E73" s="215"/>
      <c r="F73" s="215"/>
      <c r="G73" s="215"/>
      <c r="H73" s="236">
        <f>IF(G73=0,0,G73/'Aktivi_Saistibas(001)'!$F$19*100)</f>
        <v>0</v>
      </c>
      <c r="I73" s="53"/>
    </row>
    <row r="74" spans="2:9" ht="15">
      <c r="B74" s="166"/>
      <c r="C74" s="243" t="s">
        <v>154</v>
      </c>
      <c r="D74" s="76">
        <v>12300</v>
      </c>
      <c r="E74" s="228">
        <f>SUM(E73:E73)</f>
        <v>0</v>
      </c>
      <c r="F74" s="228">
        <f>SUM(F73:F73)</f>
        <v>0</v>
      </c>
      <c r="G74" s="228">
        <f>SUM(G73:G73)</f>
        <v>0</v>
      </c>
      <c r="H74" s="239">
        <f>IF(G74=0,0,G74/'Aktivi_Saistibas(001)'!$F$19*100)</f>
        <v>0</v>
      </c>
      <c r="I74" s="53"/>
    </row>
    <row r="75" spans="2:9" ht="15">
      <c r="B75" s="200">
        <v>12400</v>
      </c>
      <c r="C75" s="201" t="s">
        <v>81</v>
      </c>
      <c r="D75" s="208"/>
      <c r="E75" s="205"/>
      <c r="F75" s="205"/>
      <c r="G75" s="463"/>
      <c r="H75" s="233">
        <f>IF(G75=0,0,G75/'Aktivi_Saistibas(001)'!$F$19*100)</f>
        <v>0</v>
      </c>
      <c r="I75" s="53"/>
    </row>
    <row r="76" spans="2:9" ht="15">
      <c r="B76" s="200"/>
      <c r="C76" s="480" t="s">
        <v>292</v>
      </c>
      <c r="D76" s="481"/>
      <c r="E76" s="472"/>
      <c r="F76" s="472"/>
      <c r="G76" s="464">
        <v>1095</v>
      </c>
      <c r="H76" s="233">
        <f>IF(G76=0,0,G76/'Aktivi_Saistibas(001)'!$F$19*100)</f>
        <v>0.03571278489775707</v>
      </c>
      <c r="I76" s="53"/>
    </row>
    <row r="77" spans="2:9" ht="15">
      <c r="B77" s="200"/>
      <c r="C77" s="480" t="s">
        <v>292</v>
      </c>
      <c r="D77" s="481"/>
      <c r="E77" s="472"/>
      <c r="F77" s="472"/>
      <c r="G77" s="464">
        <v>680</v>
      </c>
      <c r="H77" s="233">
        <f>IF(G77=0,0,G77/'Aktivi_Saistibas(001)'!$F$19*100)</f>
        <v>0.0221778024935843</v>
      </c>
      <c r="I77" s="53"/>
    </row>
    <row r="78" spans="2:9" ht="15">
      <c r="B78" s="200"/>
      <c r="C78" s="480" t="s">
        <v>292</v>
      </c>
      <c r="D78" s="481"/>
      <c r="E78" s="472"/>
      <c r="F78" s="472"/>
      <c r="G78" s="464">
        <v>609.4000000000015</v>
      </c>
      <c r="H78" s="233">
        <f>IF(G78=0,0,G78/'Aktivi_Saistibas(001)'!$F$19*100)</f>
        <v>0.01987522476410339</v>
      </c>
      <c r="I78" s="53"/>
    </row>
    <row r="79" spans="2:9" ht="15">
      <c r="B79" s="200"/>
      <c r="C79" s="480" t="s">
        <v>292</v>
      </c>
      <c r="D79" s="481"/>
      <c r="E79" s="472"/>
      <c r="F79" s="472"/>
      <c r="G79" s="464">
        <v>2157.399999999994</v>
      </c>
      <c r="H79" s="233">
        <f>IF(G79=0,0,G79/'Aktivi_Saistibas(001)'!$F$19*100)</f>
        <v>0.07036233985243917</v>
      </c>
      <c r="I79" s="53"/>
    </row>
    <row r="80" spans="2:9" ht="15">
      <c r="B80" s="200"/>
      <c r="C80" s="480" t="s">
        <v>292</v>
      </c>
      <c r="D80" s="481"/>
      <c r="E80" s="472"/>
      <c r="F80" s="472"/>
      <c r="G80" s="464">
        <v>52</v>
      </c>
      <c r="H80" s="233">
        <f>IF(G80=0,0,G80/'Aktivi_Saistibas(001)'!$F$19*100)</f>
        <v>0.001695949602450564</v>
      </c>
      <c r="I80" s="53"/>
    </row>
    <row r="81" spans="2:9" ht="15">
      <c r="B81" s="200"/>
      <c r="C81" s="480" t="s">
        <v>292</v>
      </c>
      <c r="D81" s="481"/>
      <c r="E81" s="472"/>
      <c r="F81" s="472"/>
      <c r="G81" s="464">
        <v>916</v>
      </c>
      <c r="H81" s="233">
        <f>IF(G81=0,0,G81/'Aktivi_Saistibas(001)'!$F$19*100)</f>
        <v>0.02987480453547532</v>
      </c>
      <c r="I81" s="53"/>
    </row>
    <row r="82" spans="2:9" ht="15">
      <c r="B82" s="200"/>
      <c r="C82" s="480" t="s">
        <v>292</v>
      </c>
      <c r="D82" s="481"/>
      <c r="E82" s="472"/>
      <c r="F82" s="472"/>
      <c r="G82" s="464">
        <v>-395.20000000000437</v>
      </c>
      <c r="H82" s="233">
        <f>IF(G82=0,0,G82/'Aktivi_Saistibas(001)'!$F$19*100)</f>
        <v>-0.01288921697862443</v>
      </c>
      <c r="I82" s="53"/>
    </row>
    <row r="83" spans="2:9" ht="15">
      <c r="B83" s="200"/>
      <c r="C83" s="480" t="s">
        <v>292</v>
      </c>
      <c r="D83" s="481"/>
      <c r="E83" s="472"/>
      <c r="F83" s="472"/>
      <c r="G83" s="464">
        <v>634.9950000000026</v>
      </c>
      <c r="H83" s="233">
        <f>IF(G83=0,0,G83/'Aktivi_Saistibas(001)'!$F$19*100)</f>
        <v>0.020709990727078853</v>
      </c>
      <c r="I83" s="53"/>
    </row>
    <row r="84" spans="2:9" ht="15">
      <c r="B84" s="200"/>
      <c r="C84" s="480" t="s">
        <v>292</v>
      </c>
      <c r="D84" s="481"/>
      <c r="E84" s="472"/>
      <c r="F84" s="472"/>
      <c r="G84" s="464">
        <v>-485.86000000001513</v>
      </c>
      <c r="H84" s="233">
        <f>IF(G84=0,0,G84/'Aktivi_Saistibas(001)'!$F$19*100)</f>
        <v>-0.015846039881666475</v>
      </c>
      <c r="I84" s="53"/>
    </row>
    <row r="85" spans="2:9" ht="15">
      <c r="B85" s="200"/>
      <c r="C85" s="480" t="s">
        <v>292</v>
      </c>
      <c r="D85" s="481"/>
      <c r="E85" s="472"/>
      <c r="F85" s="472"/>
      <c r="G85" s="464">
        <v>-246.09999999999854</v>
      </c>
      <c r="H85" s="233">
        <f>IF(G85=0,0,G85/'Aktivi_Saistibas(001)'!$F$19*100)</f>
        <v>-0.008026407637751564</v>
      </c>
      <c r="I85" s="53"/>
    </row>
    <row r="86" spans="2:9" ht="15">
      <c r="B86" s="200"/>
      <c r="C86" s="480" t="s">
        <v>292</v>
      </c>
      <c r="D86" s="481"/>
      <c r="E86" s="472"/>
      <c r="F86" s="472"/>
      <c r="G86" s="464">
        <v>264.5519999999997</v>
      </c>
      <c r="H86" s="233">
        <f>IF(G86=0,0,G86/'Aktivi_Saistibas(001)'!$F$19*100)</f>
        <v>0.008628208831298098</v>
      </c>
      <c r="I86" s="53"/>
    </row>
    <row r="87" spans="2:9" ht="15">
      <c r="B87" s="200"/>
      <c r="C87" s="480" t="s">
        <v>292</v>
      </c>
      <c r="D87" s="481"/>
      <c r="E87" s="472"/>
      <c r="F87" s="472"/>
      <c r="G87" s="464">
        <v>288</v>
      </c>
      <c r="H87" s="233">
        <f>IF(G87=0,0,G87/'Aktivi_Saistibas(001)'!$F$19*100)</f>
        <v>0.009392951644341587</v>
      </c>
      <c r="I87" s="53"/>
    </row>
    <row r="88" spans="2:9" ht="15">
      <c r="B88" s="200"/>
      <c r="C88" s="480" t="s">
        <v>292</v>
      </c>
      <c r="D88" s="481"/>
      <c r="E88" s="472"/>
      <c r="F88" s="472"/>
      <c r="G88" s="464">
        <v>-59.8130000000001</v>
      </c>
      <c r="H88" s="233">
        <f>IF(G88=0,0,G88/'Aktivi_Saistibas(001)'!$F$19*100)</f>
        <v>-0.0019507660302187648</v>
      </c>
      <c r="I88" s="53"/>
    </row>
    <row r="89" spans="2:9" ht="15">
      <c r="B89" s="200"/>
      <c r="C89" s="480" t="s">
        <v>292</v>
      </c>
      <c r="D89" s="481"/>
      <c r="E89" s="472"/>
      <c r="F89" s="472"/>
      <c r="G89" s="464">
        <v>-234.00000000000728</v>
      </c>
      <c r="H89" s="233">
        <f>IF(G89=0,0,G89/'Aktivi_Saistibas(001)'!$F$19*100)</f>
        <v>-0.0076317732110277765</v>
      </c>
      <c r="I89" s="53"/>
    </row>
    <row r="90" spans="2:9" ht="15">
      <c r="B90" s="200"/>
      <c r="C90" s="480" t="s">
        <v>292</v>
      </c>
      <c r="D90" s="481"/>
      <c r="E90" s="472"/>
      <c r="F90" s="472"/>
      <c r="G90" s="464">
        <v>23.539999999999054</v>
      </c>
      <c r="H90" s="233">
        <f>IF(G90=0,0,G90/'Aktivi_Saistibas(001)'!$F$19*100)</f>
        <v>0.0007677433392631668</v>
      </c>
      <c r="I90" s="53"/>
    </row>
    <row r="91" spans="2:9" ht="15">
      <c r="B91" s="200"/>
      <c r="C91" s="480" t="s">
        <v>292</v>
      </c>
      <c r="D91" s="481"/>
      <c r="E91" s="472"/>
      <c r="F91" s="472"/>
      <c r="G91" s="464">
        <v>-57.19999999999891</v>
      </c>
      <c r="H91" s="233">
        <f>IF(G91=0,0,G91/'Aktivi_Saistibas(001)'!$F$19*100)</f>
        <v>-0.0018655445626955848</v>
      </c>
      <c r="I91" s="53"/>
    </row>
    <row r="92" spans="2:9" ht="15">
      <c r="B92" s="200"/>
      <c r="C92" s="480" t="s">
        <v>292</v>
      </c>
      <c r="D92" s="481"/>
      <c r="E92" s="472"/>
      <c r="F92" s="472"/>
      <c r="G92" s="464">
        <v>-8.679999999998472</v>
      </c>
      <c r="H92" s="233">
        <f>IF(G92=0,0,G92/'Aktivi_Saistibas(001)'!$F$19*100)</f>
        <v>-0.0002830931259474674</v>
      </c>
      <c r="I92" s="53"/>
    </row>
    <row r="93" spans="2:9" ht="15">
      <c r="B93" s="200"/>
      <c r="C93" s="480" t="s">
        <v>292</v>
      </c>
      <c r="D93" s="481"/>
      <c r="E93" s="472"/>
      <c r="F93" s="472"/>
      <c r="G93" s="464">
        <v>-151.52400000000125</v>
      </c>
      <c r="H93" s="233">
        <f>IF(G93=0,0,G93/'Aktivi_Saistibas(001)'!$F$19*100)</f>
        <v>-0.0049418666838792575</v>
      </c>
      <c r="I93" s="53"/>
    </row>
    <row r="94" spans="2:9" ht="15">
      <c r="B94" s="200"/>
      <c r="C94" s="480" t="s">
        <v>292</v>
      </c>
      <c r="D94" s="481"/>
      <c r="E94" s="472"/>
      <c r="F94" s="472"/>
      <c r="G94" s="464">
        <v>-236.87999999999738</v>
      </c>
      <c r="H94" s="233">
        <f>IF(G94=0,0,G94/'Aktivi_Saistibas(001)'!$F$19*100)</f>
        <v>-0.007725702727470869</v>
      </c>
      <c r="I94" s="53"/>
    </row>
    <row r="95" spans="2:9" ht="15">
      <c r="B95" s="200"/>
      <c r="C95" s="480" t="s">
        <v>292</v>
      </c>
      <c r="D95" s="481"/>
      <c r="E95" s="472"/>
      <c r="F95" s="472"/>
      <c r="G95" s="464">
        <v>-20.07999999999811</v>
      </c>
      <c r="H95" s="233">
        <f>IF(G95=0,0,G95/'Aktivi_Saistibas(001)'!$F$19*100)</f>
        <v>-0.00065489746186931</v>
      </c>
      <c r="I95" s="53"/>
    </row>
    <row r="96" spans="2:9" ht="15">
      <c r="B96" s="200"/>
      <c r="C96" s="480" t="s">
        <v>292</v>
      </c>
      <c r="D96" s="481"/>
      <c r="E96" s="472"/>
      <c r="F96" s="472"/>
      <c r="G96" s="464">
        <v>70.00000000000364</v>
      </c>
      <c r="H96" s="233">
        <f>IF(G96=0,0,G96/'Aktivi_Saistibas(001)'!$F$19*100)</f>
        <v>0.002283009080222032</v>
      </c>
      <c r="I96" s="53"/>
    </row>
    <row r="97" spans="2:9" ht="15">
      <c r="B97" s="200"/>
      <c r="C97" s="480" t="s">
        <v>292</v>
      </c>
      <c r="D97" s="481"/>
      <c r="E97" s="472"/>
      <c r="F97" s="472"/>
      <c r="G97" s="464">
        <v>227.20000000000073</v>
      </c>
      <c r="H97" s="233">
        <f>IF(G97=0,0,G97/'Aktivi_Saistibas(001)'!$F$19*100)</f>
        <v>0.007409995186091719</v>
      </c>
      <c r="I97" s="53"/>
    </row>
    <row r="98" spans="2:9" ht="15">
      <c r="B98" s="200"/>
      <c r="C98" s="480" t="s">
        <v>292</v>
      </c>
      <c r="D98" s="481"/>
      <c r="E98" s="472"/>
      <c r="F98" s="472"/>
      <c r="G98" s="464">
        <v>-9.079999999999927</v>
      </c>
      <c r="H98" s="233">
        <f>IF(G98=0,0,G98/'Aktivi_Saistibas(001)'!$F$19*100)</f>
        <v>-0.0002961388921202115</v>
      </c>
      <c r="I98" s="53"/>
    </row>
    <row r="99" spans="2:9" ht="15">
      <c r="B99" s="200"/>
      <c r="C99" s="480" t="s">
        <v>292</v>
      </c>
      <c r="D99" s="481"/>
      <c r="E99" s="472"/>
      <c r="F99" s="472"/>
      <c r="G99" s="464">
        <v>-14.479999999999563</v>
      </c>
      <c r="H99" s="233">
        <f>IF(G99=0,0,G99/'Aktivi_Saistibas(001)'!$F$19*100)</f>
        <v>-0.0004722567354516044</v>
      </c>
      <c r="I99" s="53"/>
    </row>
    <row r="100" spans="2:9" ht="15">
      <c r="B100" s="200"/>
      <c r="C100" s="480" t="s">
        <v>292</v>
      </c>
      <c r="D100" s="481"/>
      <c r="E100" s="472"/>
      <c r="F100" s="472"/>
      <c r="G100" s="464">
        <v>137.0400000000045</v>
      </c>
      <c r="H100" s="233">
        <f>IF(G100=0,0,G100/'Aktivi_Saistibas(001)'!$F$19*100)</f>
        <v>0.004469479490766018</v>
      </c>
      <c r="I100" s="53"/>
    </row>
    <row r="101" spans="2:9" ht="15">
      <c r="B101" s="200"/>
      <c r="C101" s="480" t="s">
        <v>292</v>
      </c>
      <c r="D101" s="481"/>
      <c r="E101" s="472"/>
      <c r="F101" s="472"/>
      <c r="G101" s="464">
        <v>-423.3899999999994</v>
      </c>
      <c r="H101" s="233">
        <f>IF(G101=0,0,G101/'Aktivi_Saistibas(001)'!$F$19*100)</f>
        <v>-0.013808617349645065</v>
      </c>
      <c r="I101" s="53"/>
    </row>
    <row r="102" spans="2:9" ht="15">
      <c r="B102" s="200"/>
      <c r="C102" s="480" t="s">
        <v>292</v>
      </c>
      <c r="D102" s="481"/>
      <c r="E102" s="472"/>
      <c r="F102" s="472"/>
      <c r="G102" s="464">
        <v>80.60000000000036</v>
      </c>
      <c r="H102" s="233">
        <f>IF(G102=0,0,G102/'Aktivi_Saistibas(001)'!$F$19*100)</f>
        <v>0.0026287218837983866</v>
      </c>
      <c r="I102" s="53"/>
    </row>
    <row r="103" spans="2:9" ht="15">
      <c r="B103" s="200"/>
      <c r="C103" s="442" t="s">
        <v>292</v>
      </c>
      <c r="D103" s="208"/>
      <c r="E103" s="215"/>
      <c r="F103" s="215"/>
      <c r="G103" s="464">
        <v>468.34999999999127</v>
      </c>
      <c r="H103" s="233">
        <f>IF(G103=0,0,G103/'Aktivi_Saistibas(001)'!$F$19*100)</f>
        <v>0.0152749614674559</v>
      </c>
      <c r="I103" s="53"/>
    </row>
    <row r="104" spans="2:9" ht="15">
      <c r="B104" s="200"/>
      <c r="C104" s="442" t="s">
        <v>292</v>
      </c>
      <c r="D104" s="208"/>
      <c r="E104" s="215"/>
      <c r="F104" s="215"/>
      <c r="G104" s="464">
        <v>16.80000000000109</v>
      </c>
      <c r="H104" s="233">
        <f>IF(G104=0,0,G104/'Aktivi_Saistibas(001)'!$F$19*100)</f>
        <v>0.0005479221792532948</v>
      </c>
      <c r="I104" s="53"/>
    </row>
    <row r="105" spans="2:9" ht="15">
      <c r="B105" s="200"/>
      <c r="C105" s="442"/>
      <c r="D105" s="208"/>
      <c r="E105" s="215"/>
      <c r="F105" s="215"/>
      <c r="G105" s="464"/>
      <c r="H105" s="233"/>
      <c r="I105" s="53"/>
    </row>
    <row r="106" spans="2:9" ht="15">
      <c r="B106" s="211"/>
      <c r="C106" s="216" t="s">
        <v>20</v>
      </c>
      <c r="D106" s="208"/>
      <c r="E106" s="215"/>
      <c r="F106" s="215"/>
      <c r="G106" s="444"/>
      <c r="H106" s="233"/>
      <c r="I106" s="53"/>
    </row>
    <row r="107" spans="2:9" ht="15.75" thickBot="1">
      <c r="B107" s="185"/>
      <c r="C107" s="254" t="s">
        <v>154</v>
      </c>
      <c r="D107" s="81">
        <v>12400</v>
      </c>
      <c r="E107" s="252">
        <f>SUM(E106:E106)</f>
        <v>0</v>
      </c>
      <c r="F107" s="252">
        <f>SUM(F106:F106)</f>
        <v>0</v>
      </c>
      <c r="G107" s="252">
        <f>SUM(G76:G106)</f>
        <v>5378.58999999998</v>
      </c>
      <c r="H107" s="482">
        <f>IF(G107=0,0,G107/'Aktivi_Saistibas(001)'!$F$19*100)</f>
        <v>0.1754195686970105</v>
      </c>
      <c r="I107" s="53"/>
    </row>
    <row r="108" spans="2:9" ht="25.5">
      <c r="B108" s="82"/>
      <c r="C108" s="255" t="s">
        <v>177</v>
      </c>
      <c r="D108" s="77">
        <v>12000</v>
      </c>
      <c r="E108" s="258">
        <f>E63+E71+E74+E107</f>
        <v>0</v>
      </c>
      <c r="F108" s="258">
        <f>F63+F71+F74+F107</f>
        <v>0</v>
      </c>
      <c r="G108" s="260">
        <f>G63+G71+G74+G107</f>
        <v>5378.58999999998</v>
      </c>
      <c r="H108" s="259">
        <f>IF(G108=0,0,G108/'Aktivi_Saistibas(001)'!$F$19*100)</f>
        <v>0.1754195686970105</v>
      </c>
      <c r="I108" s="53"/>
    </row>
    <row r="109" spans="2:9" ht="15">
      <c r="B109" s="230">
        <v>13000</v>
      </c>
      <c r="C109" s="231" t="s">
        <v>178</v>
      </c>
      <c r="D109" s="238"/>
      <c r="E109" s="226"/>
      <c r="F109" s="226"/>
      <c r="G109" s="226"/>
      <c r="H109" s="232"/>
      <c r="I109" s="53"/>
    </row>
    <row r="110" spans="2:11" ht="15">
      <c r="B110" s="211"/>
      <c r="C110" s="216" t="s">
        <v>292</v>
      </c>
      <c r="D110" s="208"/>
      <c r="E110" s="215"/>
      <c r="F110" s="215">
        <v>15000</v>
      </c>
      <c r="G110" s="215">
        <v>15000</v>
      </c>
      <c r="H110" s="236">
        <f>IF(G110=0,0,G110/'Aktivi_Saistibas(001)'!$F$19*100)</f>
        <v>0.48921623147612425</v>
      </c>
      <c r="I110" s="53"/>
      <c r="J110" s="445"/>
      <c r="K110" s="448"/>
    </row>
    <row r="111" spans="2:11" ht="15">
      <c r="B111" s="211"/>
      <c r="C111" s="216" t="s">
        <v>292</v>
      </c>
      <c r="D111" s="208"/>
      <c r="E111" s="215"/>
      <c r="F111" s="215">
        <v>40000</v>
      </c>
      <c r="G111" s="215">
        <v>40000</v>
      </c>
      <c r="H111" s="236">
        <f>IF(G111=0,0,G111/'Aktivi_Saistibas(001)'!$F$19*100)</f>
        <v>1.3045766172696647</v>
      </c>
      <c r="I111" s="53"/>
      <c r="J111" s="445"/>
      <c r="K111" s="448"/>
    </row>
    <row r="112" spans="2:11" ht="15">
      <c r="B112" s="211"/>
      <c r="C112" s="216" t="s">
        <v>292</v>
      </c>
      <c r="D112" s="208"/>
      <c r="E112" s="215"/>
      <c r="F112" s="215">
        <v>25000</v>
      </c>
      <c r="G112" s="215">
        <v>25000</v>
      </c>
      <c r="H112" s="236">
        <f>IF(G112=0,0,G112/'Aktivi_Saistibas(001)'!$F$19*100)</f>
        <v>0.8153603857935404</v>
      </c>
      <c r="I112" s="53"/>
      <c r="J112" s="445"/>
      <c r="K112" s="448"/>
    </row>
    <row r="113" spans="2:11" ht="15">
      <c r="B113" s="211"/>
      <c r="C113" s="216" t="s">
        <v>292</v>
      </c>
      <c r="D113" s="208"/>
      <c r="E113" s="215"/>
      <c r="F113" s="215">
        <v>20000</v>
      </c>
      <c r="G113" s="215">
        <v>20000</v>
      </c>
      <c r="H113" s="236">
        <f>IF(G113=0,0,G113/'Aktivi_Saistibas(001)'!$F$19*100)</f>
        <v>0.6522883086348323</v>
      </c>
      <c r="I113" s="53"/>
      <c r="J113" s="445"/>
      <c r="K113" s="448"/>
    </row>
    <row r="114" spans="2:11" ht="15">
      <c r="B114" s="211"/>
      <c r="C114" s="216" t="s">
        <v>292</v>
      </c>
      <c r="D114" s="208"/>
      <c r="E114" s="215"/>
      <c r="F114" s="215">
        <v>25000</v>
      </c>
      <c r="G114" s="215">
        <v>25000</v>
      </c>
      <c r="H114" s="236">
        <f>IF(G114=0,0,G114/'Aktivi_Saistibas(001)'!$F$19*100)</f>
        <v>0.8153603857935404</v>
      </c>
      <c r="I114" s="53"/>
      <c r="J114" s="445"/>
      <c r="K114" s="448"/>
    </row>
    <row r="115" spans="2:11" ht="15">
      <c r="B115" s="211"/>
      <c r="C115" s="216" t="s">
        <v>292</v>
      </c>
      <c r="D115" s="208"/>
      <c r="E115" s="215"/>
      <c r="F115" s="215">
        <v>40000</v>
      </c>
      <c r="G115" s="215">
        <v>40000</v>
      </c>
      <c r="H115" s="236">
        <f>IF(G115=0,0,G115/'Aktivi_Saistibas(001)'!$F$19*100)</f>
        <v>1.3045766172696647</v>
      </c>
      <c r="I115" s="53"/>
      <c r="J115" s="445"/>
      <c r="K115" s="448"/>
    </row>
    <row r="116" spans="2:11" ht="15">
      <c r="B116" s="211"/>
      <c r="C116" s="216" t="s">
        <v>216</v>
      </c>
      <c r="D116" s="208"/>
      <c r="E116" s="215"/>
      <c r="F116" s="215">
        <v>16354.07</v>
      </c>
      <c r="G116" s="215">
        <v>16354.07</v>
      </c>
      <c r="H116" s="236">
        <f>IF(G116=0,0,G116/'Aktivi_Saistibas(001)'!$F$19*100)</f>
        <v>0.5333784329797826</v>
      </c>
      <c r="I116" s="53"/>
      <c r="J116" s="445"/>
      <c r="K116" s="448"/>
    </row>
    <row r="117" spans="2:11" ht="15">
      <c r="B117" s="211"/>
      <c r="C117" s="216" t="s">
        <v>216</v>
      </c>
      <c r="D117" s="208"/>
      <c r="E117" s="215"/>
      <c r="F117" s="215">
        <v>15608.01</v>
      </c>
      <c r="G117" s="215">
        <v>15608.01</v>
      </c>
      <c r="H117" s="236">
        <f>IF(G117=0,0,G117/'Aktivi_Saistibas(001)'!$F$19*100)</f>
        <v>0.5090461222027775</v>
      </c>
      <c r="I117" s="53"/>
      <c r="J117" s="445"/>
      <c r="K117" s="448"/>
    </row>
    <row r="118" spans="2:11" ht="15">
      <c r="B118" s="211"/>
      <c r="C118" s="216" t="s">
        <v>237</v>
      </c>
      <c r="D118" s="208"/>
      <c r="E118" s="215"/>
      <c r="F118" s="215">
        <v>40000</v>
      </c>
      <c r="G118" s="215">
        <v>40000</v>
      </c>
      <c r="H118" s="236">
        <f>IF(G118=0,0,G118/'Aktivi_Saistibas(001)'!$F$19*100)</f>
        <v>1.3045766172696647</v>
      </c>
      <c r="I118" s="53"/>
      <c r="J118" s="445"/>
      <c r="K118" s="448"/>
    </row>
    <row r="119" spans="2:9" ht="15">
      <c r="B119" s="211"/>
      <c r="C119" s="216" t="s">
        <v>237</v>
      </c>
      <c r="D119" s="208"/>
      <c r="E119" s="215"/>
      <c r="F119" s="215">
        <v>38000</v>
      </c>
      <c r="G119" s="215">
        <v>38000</v>
      </c>
      <c r="H119" s="236">
        <f>IF(G119=0,0,G119/'Aktivi_Saistibas(001)'!$F$19*100)</f>
        <v>1.2393477864061815</v>
      </c>
      <c r="I119" s="53"/>
    </row>
    <row r="120" spans="2:9" ht="15">
      <c r="B120" s="211"/>
      <c r="C120" s="216" t="s">
        <v>237</v>
      </c>
      <c r="D120" s="208"/>
      <c r="E120" s="215"/>
      <c r="F120" s="215">
        <v>30000</v>
      </c>
      <c r="G120" s="215">
        <v>30000</v>
      </c>
      <c r="H120" s="236">
        <f>IF(G120=0,0,G120/'Aktivi_Saistibas(001)'!$F$19*100)</f>
        <v>0.9784324629522485</v>
      </c>
      <c r="I120" s="53"/>
    </row>
    <row r="121" spans="2:9" ht="15">
      <c r="B121" s="211"/>
      <c r="C121" s="216" t="s">
        <v>237</v>
      </c>
      <c r="D121" s="208"/>
      <c r="E121" s="215"/>
      <c r="F121" s="215">
        <v>40000</v>
      </c>
      <c r="G121" s="215">
        <v>40000</v>
      </c>
      <c r="H121" s="236">
        <f>IF(G121=0,0,G121/'Aktivi_Saistibas(001)'!$F$19*100)</f>
        <v>1.3045766172696647</v>
      </c>
      <c r="I121" s="53"/>
    </row>
    <row r="122" spans="2:9" ht="15">
      <c r="B122" s="211"/>
      <c r="C122" s="216" t="s">
        <v>215</v>
      </c>
      <c r="D122" s="208"/>
      <c r="E122" s="215"/>
      <c r="F122" s="215">
        <v>20000</v>
      </c>
      <c r="G122" s="215">
        <v>20000</v>
      </c>
      <c r="H122" s="236">
        <f>IF(G122=0,0,G122/'Aktivi_Saistibas(001)'!$F$19*100)</f>
        <v>0.6522883086348323</v>
      </c>
      <c r="I122" s="53"/>
    </row>
    <row r="123" spans="2:9" ht="15">
      <c r="B123" s="211"/>
      <c r="C123" s="216" t="s">
        <v>215</v>
      </c>
      <c r="D123" s="208"/>
      <c r="E123" s="215"/>
      <c r="F123" s="215">
        <v>15000</v>
      </c>
      <c r="G123" s="215">
        <v>15000</v>
      </c>
      <c r="H123" s="236">
        <f>IF(G123=0,0,G123/'Aktivi_Saistibas(001)'!$F$19*100)</f>
        <v>0.48921623147612425</v>
      </c>
      <c r="I123" s="53"/>
    </row>
    <row r="124" spans="2:9" ht="15">
      <c r="B124" s="211"/>
      <c r="C124" s="216" t="s">
        <v>217</v>
      </c>
      <c r="D124" s="208"/>
      <c r="E124" s="215"/>
      <c r="F124" s="215">
        <v>10803.43</v>
      </c>
      <c r="G124" s="215">
        <v>10803.43</v>
      </c>
      <c r="H124" s="236">
        <f>IF(G124=0,0,G124/'Aktivi_Saistibas(001)'!$F$19*100)</f>
        <v>0.3523475541077404</v>
      </c>
      <c r="I124" s="53"/>
    </row>
    <row r="125" spans="2:9" ht="15">
      <c r="B125" s="211"/>
      <c r="C125" s="216" t="s">
        <v>218</v>
      </c>
      <c r="D125" s="208"/>
      <c r="E125" s="215"/>
      <c r="F125" s="215">
        <v>6000</v>
      </c>
      <c r="G125" s="215">
        <v>6000</v>
      </c>
      <c r="H125" s="236">
        <f>IF(G125=0,0,G125/'Aktivi_Saistibas(001)'!$F$19*100)</f>
        <v>0.1956864925904497</v>
      </c>
      <c r="I125" s="53"/>
    </row>
    <row r="126" spans="2:9" ht="15">
      <c r="B126" s="211"/>
      <c r="C126" s="216" t="s">
        <v>231</v>
      </c>
      <c r="D126" s="208"/>
      <c r="E126" s="215"/>
      <c r="F126" s="215">
        <v>35000</v>
      </c>
      <c r="G126" s="215">
        <v>35000</v>
      </c>
      <c r="H126" s="236">
        <f>IF(G126=0,0,G126/'Aktivi_Saistibas(001)'!$F$19*100)</f>
        <v>1.1415045401109567</v>
      </c>
      <c r="I126" s="53"/>
    </row>
    <row r="127" spans="2:9" ht="15">
      <c r="B127" s="211"/>
      <c r="C127" s="216" t="s">
        <v>236</v>
      </c>
      <c r="D127" s="208"/>
      <c r="E127" s="215"/>
      <c r="F127" s="215">
        <v>40000</v>
      </c>
      <c r="G127" s="215">
        <v>40000</v>
      </c>
      <c r="H127" s="236">
        <f>IF(G127=0,0,G127/'Aktivi_Saistibas(001)'!$F$19*100)</f>
        <v>1.3045766172696647</v>
      </c>
      <c r="I127" s="53"/>
    </row>
    <row r="128" spans="2:9" ht="15">
      <c r="B128" s="211"/>
      <c r="C128" s="467" t="s">
        <v>215</v>
      </c>
      <c r="D128" s="208"/>
      <c r="E128" s="215"/>
      <c r="F128" s="215">
        <v>100000</v>
      </c>
      <c r="G128" s="215">
        <v>100000</v>
      </c>
      <c r="H128" s="236">
        <f>IF(G128=0,0,G128/'Aktivi_Saistibas(001)'!$F$19*100)</f>
        <v>3.2614415431741617</v>
      </c>
      <c r="I128" s="53"/>
    </row>
    <row r="129" spans="2:9" ht="15">
      <c r="B129" s="211"/>
      <c r="C129" s="483" t="s">
        <v>292</v>
      </c>
      <c r="D129" s="208"/>
      <c r="E129" s="215"/>
      <c r="F129" s="215">
        <v>80000</v>
      </c>
      <c r="G129" s="215">
        <v>80000</v>
      </c>
      <c r="H129" s="236">
        <f>IF(G129=0,0,G129/'Aktivi_Saistibas(001)'!$F$19*100)</f>
        <v>2.6091532345393293</v>
      </c>
      <c r="I129" s="53"/>
    </row>
    <row r="130" spans="2:9" ht="15">
      <c r="B130" s="211"/>
      <c r="C130" s="216" t="s">
        <v>230</v>
      </c>
      <c r="D130" s="208"/>
      <c r="E130" s="215"/>
      <c r="F130" s="215"/>
      <c r="G130" s="215"/>
      <c r="H130" s="236"/>
      <c r="I130" s="53"/>
    </row>
    <row r="131" spans="2:9" ht="15">
      <c r="B131" s="166"/>
      <c r="C131" s="243" t="s">
        <v>154</v>
      </c>
      <c r="D131" s="80">
        <v>13000</v>
      </c>
      <c r="E131" s="260">
        <f>SUM(E110:E119)</f>
        <v>0</v>
      </c>
      <c r="F131" s="260">
        <f>SUM(F110:F130)</f>
        <v>651765.51</v>
      </c>
      <c r="G131" s="260">
        <f>SUM(G110:G130)</f>
        <v>651765.51</v>
      </c>
      <c r="H131" s="261">
        <f>IF(G131=0,0,G131/'Aktivi_Saistibas(001)'!$F$19*100)</f>
        <v>21.256951107220946</v>
      </c>
      <c r="I131" s="53"/>
    </row>
    <row r="132" spans="2:9" ht="26.25" thickBot="1">
      <c r="B132" s="184"/>
      <c r="C132" s="256" t="s">
        <v>181</v>
      </c>
      <c r="D132" s="79">
        <v>10000</v>
      </c>
      <c r="E132" s="262">
        <f>E54+E108+E131</f>
        <v>28455</v>
      </c>
      <c r="F132" s="262">
        <f>F54+F108+F131</f>
        <v>1739405.3599999999</v>
      </c>
      <c r="G132" s="262">
        <f>G54+G108+G131</f>
        <v>1746038.0600000003</v>
      </c>
      <c r="H132" s="263">
        <f>IF(G132=0,0,G132/'Aktivi_Saistibas(001)'!$F$19*100)</f>
        <v>56.94601064847221</v>
      </c>
      <c r="I132" s="53"/>
    </row>
    <row r="133" spans="9:12" s="8" customFormat="1" ht="15">
      <c r="I133" s="53"/>
      <c r="L133" s="449"/>
    </row>
    <row r="134" ht="15">
      <c r="I134" s="53"/>
    </row>
    <row r="135" ht="15">
      <c r="I135" s="53"/>
    </row>
    <row r="136" ht="12.75">
      <c r="I136" s="8"/>
    </row>
  </sheetData>
  <mergeCells count="2">
    <mergeCell ref="B12:C12"/>
    <mergeCell ref="B13:C13"/>
  </mergeCells>
  <dataValidations count="1">
    <dataValidation type="decimal" allowBlank="1" showErrorMessage="1" errorTitle="Oops!" error="Šeit jāievada skatlis" sqref="I14:I135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fitToHeight="0" fitToWidth="1" horizontalDpi="300" verticalDpi="300" orientation="portrait" paperSize="9" scale="92" r:id="rId1"/>
  <rowBreaks count="1" manualBreakCount="1">
    <brk id="5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20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34.57421875" style="0" customWidth="1"/>
    <col min="4" max="4" width="13.28125" style="0" customWidth="1"/>
    <col min="5" max="9" width="12.7109375" style="0" customWidth="1"/>
    <col min="11" max="11" width="10.421875" style="0" bestFit="1" customWidth="1"/>
    <col min="12" max="12" width="12.140625" style="450" customWidth="1"/>
  </cols>
  <sheetData>
    <row r="1" spans="1:9" ht="16.5" thickBot="1">
      <c r="A1" s="8"/>
      <c r="B1" s="189" t="s">
        <v>182</v>
      </c>
      <c r="C1" s="212"/>
      <c r="D1" s="227"/>
      <c r="E1" s="227"/>
      <c r="F1" s="209"/>
      <c r="G1" s="209"/>
      <c r="H1" s="209"/>
      <c r="I1" s="257"/>
    </row>
    <row r="2" spans="1:9" ht="90" thickBot="1">
      <c r="A2" s="1"/>
      <c r="B2" s="489" t="s">
        <v>11</v>
      </c>
      <c r="C2" s="490"/>
      <c r="D2" s="65" t="s">
        <v>12</v>
      </c>
      <c r="E2" s="65" t="s">
        <v>198</v>
      </c>
      <c r="F2" s="65" t="s">
        <v>143</v>
      </c>
      <c r="G2" s="186" t="s">
        <v>144</v>
      </c>
      <c r="H2" s="65" t="s">
        <v>146</v>
      </c>
      <c r="I2" s="182" t="s">
        <v>145</v>
      </c>
    </row>
    <row r="3" spans="1:9" ht="13.5" thickBot="1">
      <c r="A3" s="1"/>
      <c r="B3" s="491" t="s">
        <v>13</v>
      </c>
      <c r="C3" s="492"/>
      <c r="D3" s="67" t="s">
        <v>64</v>
      </c>
      <c r="E3" s="240" t="s">
        <v>63</v>
      </c>
      <c r="F3" s="240" t="s">
        <v>66</v>
      </c>
      <c r="G3" s="67" t="s">
        <v>166</v>
      </c>
      <c r="H3" s="67" t="s">
        <v>167</v>
      </c>
      <c r="I3" s="187" t="s">
        <v>183</v>
      </c>
    </row>
    <row r="4" spans="1:9" ht="43.5" customHeight="1">
      <c r="A4" s="1"/>
      <c r="B4" s="193">
        <v>21000</v>
      </c>
      <c r="C4" s="194" t="s">
        <v>185</v>
      </c>
      <c r="D4" s="195"/>
      <c r="E4" s="244"/>
      <c r="F4" s="242"/>
      <c r="G4" s="242"/>
      <c r="H4" s="242"/>
      <c r="I4" s="245"/>
    </row>
    <row r="5" spans="1:9" ht="25.5">
      <c r="A5" s="1"/>
      <c r="B5" s="200">
        <v>21100</v>
      </c>
      <c r="C5" s="201" t="s">
        <v>149</v>
      </c>
      <c r="D5" s="202"/>
      <c r="E5" s="208"/>
      <c r="F5" s="210"/>
      <c r="G5" s="210"/>
      <c r="H5" s="210"/>
      <c r="I5" s="224"/>
    </row>
    <row r="6" spans="1:9" ht="12.75">
      <c r="A6" s="1"/>
      <c r="B6" s="200">
        <v>21110</v>
      </c>
      <c r="C6" s="207" t="s">
        <v>150</v>
      </c>
      <c r="D6" s="208"/>
      <c r="E6" s="208"/>
      <c r="F6" s="210"/>
      <c r="G6" s="210"/>
      <c r="H6" s="210"/>
      <c r="I6" s="224"/>
    </row>
    <row r="7" spans="1:12" ht="12.75">
      <c r="A7" s="1"/>
      <c r="B7" s="211"/>
      <c r="C7" s="212" t="s">
        <v>186</v>
      </c>
      <c r="D7" s="213"/>
      <c r="E7" s="266"/>
      <c r="F7" s="215"/>
      <c r="G7" s="215"/>
      <c r="H7" s="215"/>
      <c r="I7" s="236"/>
      <c r="K7" s="446"/>
      <c r="L7" s="448"/>
    </row>
    <row r="8" spans="1:12" ht="12.75">
      <c r="A8" s="1"/>
      <c r="B8" s="211"/>
      <c r="C8" s="212" t="s">
        <v>286</v>
      </c>
      <c r="D8" s="208"/>
      <c r="E8" s="443" t="s">
        <v>244</v>
      </c>
      <c r="F8" s="215">
        <v>20</v>
      </c>
      <c r="G8" s="215">
        <v>13856.09</v>
      </c>
      <c r="H8" s="215">
        <v>14925.22</v>
      </c>
      <c r="I8" s="236">
        <f>IF(H8=0,0,H8/'Aktivi_Saistibas(001)'!$F$19*100)</f>
        <v>0.48677732549013863</v>
      </c>
      <c r="K8" s="446"/>
      <c r="L8" s="448"/>
    </row>
    <row r="9" spans="1:12" ht="12.75">
      <c r="A9" s="1"/>
      <c r="B9" s="211"/>
      <c r="C9" s="212" t="s">
        <v>287</v>
      </c>
      <c r="D9" s="208"/>
      <c r="E9" s="443" t="s">
        <v>254</v>
      </c>
      <c r="F9" s="215">
        <v>35</v>
      </c>
      <c r="G9" s="215">
        <v>19894.52</v>
      </c>
      <c r="H9" s="215">
        <v>19757.15</v>
      </c>
      <c r="I9" s="236">
        <f>IF(H9=0,0,H9/'Aktivi_Saistibas(001)'!$F$19*100)</f>
        <v>0.6443678978472339</v>
      </c>
      <c r="K9" s="446"/>
      <c r="L9" s="448"/>
    </row>
    <row r="10" spans="1:12" ht="12.75">
      <c r="A10" s="1"/>
      <c r="B10" s="211"/>
      <c r="C10" s="212" t="s">
        <v>287</v>
      </c>
      <c r="D10" s="208"/>
      <c r="E10" s="443" t="s">
        <v>254</v>
      </c>
      <c r="F10" s="215">
        <v>45</v>
      </c>
      <c r="G10" s="215">
        <v>31106.18</v>
      </c>
      <c r="H10" s="215">
        <v>29988.68</v>
      </c>
      <c r="I10" s="236">
        <f>IF(H10=0,0,H10/'Aktivi_Saistibas(001)'!$F$19*100)</f>
        <v>0.9780632677695612</v>
      </c>
      <c r="K10" s="446"/>
      <c r="L10" s="448"/>
    </row>
    <row r="11" spans="1:12" ht="12.75">
      <c r="A11" s="1"/>
      <c r="B11" s="211"/>
      <c r="C11" s="216" t="s">
        <v>20</v>
      </c>
      <c r="D11" s="213"/>
      <c r="E11" s="266"/>
      <c r="F11" s="215"/>
      <c r="G11" s="215"/>
      <c r="H11" s="215"/>
      <c r="I11" s="236">
        <f>IF(H11=0,0,H11/'Aktivi_Saistibas(001)'!$F$19*100)</f>
        <v>0</v>
      </c>
      <c r="K11" s="446"/>
      <c r="L11" s="448"/>
    </row>
    <row r="12" spans="1:12" ht="12.75">
      <c r="A12" s="1"/>
      <c r="B12" s="211"/>
      <c r="C12" s="212" t="s">
        <v>154</v>
      </c>
      <c r="D12" s="217">
        <v>21110</v>
      </c>
      <c r="E12" s="289"/>
      <c r="F12" s="265">
        <f>SUM(F7:F11)</f>
        <v>100</v>
      </c>
      <c r="G12" s="265">
        <f>SUM(G7:G11)</f>
        <v>64856.79</v>
      </c>
      <c r="H12" s="265">
        <f>SUM(H7:H11)</f>
        <v>64671.05</v>
      </c>
      <c r="I12" s="236">
        <f>IF(H12=0,0,H12/'Aktivi_Saistibas(001)'!$F$19*100)</f>
        <v>2.109208491106934</v>
      </c>
      <c r="K12" s="446"/>
      <c r="L12" s="448"/>
    </row>
    <row r="13" spans="1:12" ht="12.75">
      <c r="A13" s="1"/>
      <c r="B13" s="200">
        <v>21120</v>
      </c>
      <c r="C13" s="221" t="s">
        <v>155</v>
      </c>
      <c r="D13" s="219"/>
      <c r="E13" s="427"/>
      <c r="F13" s="210"/>
      <c r="G13" s="210"/>
      <c r="H13" s="210"/>
      <c r="I13" s="224"/>
      <c r="K13" s="446"/>
      <c r="L13" s="448"/>
    </row>
    <row r="14" spans="1:12" ht="12.75">
      <c r="A14" s="1"/>
      <c r="B14" s="211"/>
      <c r="C14" s="440" t="s">
        <v>227</v>
      </c>
      <c r="D14" s="208"/>
      <c r="E14" s="266" t="s">
        <v>296</v>
      </c>
      <c r="F14" s="215">
        <v>10</v>
      </c>
      <c r="G14" s="453">
        <v>6996.14</v>
      </c>
      <c r="H14" s="453">
        <v>7016.91</v>
      </c>
      <c r="I14" s="236">
        <f>IF(H14=0,0,H14/'Aktivi_Saistibas(001)'!$F$19*100)</f>
        <v>0.22885241778714208</v>
      </c>
      <c r="K14" s="446"/>
      <c r="L14" s="448"/>
    </row>
    <row r="15" spans="1:12" ht="25.5">
      <c r="A15" s="1"/>
      <c r="B15" s="211"/>
      <c r="C15" s="440" t="s">
        <v>299</v>
      </c>
      <c r="D15" s="208"/>
      <c r="E15" s="266" t="s">
        <v>296</v>
      </c>
      <c r="F15" s="215">
        <v>3</v>
      </c>
      <c r="G15" s="453">
        <v>16920</v>
      </c>
      <c r="H15" s="453">
        <v>16564.8</v>
      </c>
      <c r="I15" s="236">
        <f>IF(H15=0,0,H15/'Aktivi_Saistibas(001)'!$F$19*100)</f>
        <v>0.5402512687437135</v>
      </c>
      <c r="K15" s="446"/>
      <c r="L15" s="448"/>
    </row>
    <row r="16" spans="1:9" ht="12.75">
      <c r="A16" s="1"/>
      <c r="B16" s="211"/>
      <c r="C16" s="440" t="s">
        <v>219</v>
      </c>
      <c r="D16" s="208"/>
      <c r="E16" s="266" t="s">
        <v>243</v>
      </c>
      <c r="F16" s="215">
        <v>70</v>
      </c>
      <c r="G16" s="453">
        <v>50656.3</v>
      </c>
      <c r="H16" s="453">
        <v>52865.43</v>
      </c>
      <c r="I16" s="236">
        <f>IF(H16=0,0,H16/'Aktivi_Saistibas(001)'!$F$19*100)</f>
        <v>1.7241750959976563</v>
      </c>
    </row>
    <row r="17" spans="1:12" ht="25.5">
      <c r="A17" s="1"/>
      <c r="B17" s="211"/>
      <c r="C17" s="440" t="s">
        <v>258</v>
      </c>
      <c r="D17" s="208"/>
      <c r="E17" s="266" t="s">
        <v>253</v>
      </c>
      <c r="F17" s="215">
        <v>40</v>
      </c>
      <c r="G17" s="453">
        <v>22528.98</v>
      </c>
      <c r="H17" s="453">
        <v>22597.68</v>
      </c>
      <c r="I17" s="236">
        <f>IF(H17=0,0,H17/'Aktivi_Saistibas(001)'!$F$19*100)</f>
        <v>0.737010123313559</v>
      </c>
      <c r="K17" s="446"/>
      <c r="L17" s="448"/>
    </row>
    <row r="18" spans="1:12" ht="12.75">
      <c r="A18" s="1"/>
      <c r="B18" s="211"/>
      <c r="C18" s="440" t="s">
        <v>252</v>
      </c>
      <c r="D18" s="208"/>
      <c r="E18" s="266" t="s">
        <v>253</v>
      </c>
      <c r="F18" s="215">
        <v>30</v>
      </c>
      <c r="G18" s="453">
        <v>23127.82</v>
      </c>
      <c r="H18" s="453">
        <v>22567.41</v>
      </c>
      <c r="I18" s="236">
        <f>IF(H18=0,0,H18/'Aktivi_Saistibas(001)'!$F$19*100)</f>
        <v>0.7360228849584401</v>
      </c>
      <c r="K18" s="446"/>
      <c r="L18" s="448"/>
    </row>
    <row r="19" spans="1:12" ht="12.75">
      <c r="A19" s="1"/>
      <c r="B19" s="211"/>
      <c r="C19" s="440" t="s">
        <v>221</v>
      </c>
      <c r="D19" s="208"/>
      <c r="E19" s="266" t="s">
        <v>248</v>
      </c>
      <c r="F19" s="215">
        <v>10</v>
      </c>
      <c r="G19" s="453">
        <v>6249.12</v>
      </c>
      <c r="H19" s="453">
        <v>5787.83</v>
      </c>
      <c r="I19" s="236">
        <f>IF(H19=0,0,H19/'Aktivi_Saistibas(001)'!$F$19*100)</f>
        <v>0.1887666920682971</v>
      </c>
      <c r="K19" s="446"/>
      <c r="L19" s="448"/>
    </row>
    <row r="20" spans="1:9" ht="12.75">
      <c r="A20" s="1"/>
      <c r="B20" s="211"/>
      <c r="C20" s="440" t="s">
        <v>221</v>
      </c>
      <c r="D20" s="208"/>
      <c r="E20" s="266" t="s">
        <v>248</v>
      </c>
      <c r="F20" s="215">
        <v>30</v>
      </c>
      <c r="G20" s="453">
        <v>17921.6</v>
      </c>
      <c r="H20" s="453">
        <v>18071.91</v>
      </c>
      <c r="I20" s="236">
        <f>IF(H20=0,0,H20/'Aktivi_Saistibas(001)'!$F$19*100)</f>
        <v>0.5894047803850457</v>
      </c>
    </row>
    <row r="21" spans="1:9" ht="12.75">
      <c r="A21" s="1"/>
      <c r="B21" s="211"/>
      <c r="C21" s="440" t="s">
        <v>228</v>
      </c>
      <c r="D21" s="208"/>
      <c r="E21" s="266" t="s">
        <v>248</v>
      </c>
      <c r="F21" s="215">
        <v>10</v>
      </c>
      <c r="G21" s="453">
        <v>11335.3</v>
      </c>
      <c r="H21" s="453">
        <v>11306.43</v>
      </c>
      <c r="I21" s="236">
        <f>IF(H21=0,0,H21/'Aktivi_Saistibas(001)'!$F$19*100)</f>
        <v>0.36875260506990637</v>
      </c>
    </row>
    <row r="22" spans="1:9" ht="25.5">
      <c r="A22" s="1"/>
      <c r="B22" s="211"/>
      <c r="C22" s="440" t="s">
        <v>262</v>
      </c>
      <c r="D22" s="208"/>
      <c r="E22" s="266" t="s">
        <v>248</v>
      </c>
      <c r="F22" s="215">
        <v>40</v>
      </c>
      <c r="G22" s="453">
        <v>22817.08</v>
      </c>
      <c r="H22" s="453">
        <v>21462.58</v>
      </c>
      <c r="I22" s="236">
        <f>IF(H22=0,0,H22/'Aktivi_Saistibas(001)'!$F$19*100)</f>
        <v>0.699989500356989</v>
      </c>
    </row>
    <row r="23" spans="1:9" ht="25.5">
      <c r="A23" s="1"/>
      <c r="B23" s="211"/>
      <c r="C23" s="440" t="s">
        <v>255</v>
      </c>
      <c r="D23" s="208"/>
      <c r="E23" s="266" t="s">
        <v>256</v>
      </c>
      <c r="F23" s="215">
        <v>41</v>
      </c>
      <c r="G23" s="453">
        <v>25801.41</v>
      </c>
      <c r="H23" s="453">
        <v>24804.84</v>
      </c>
      <c r="I23" s="236">
        <f>IF(H23=0,0,H23/'Aktivi_Saistibas(001)'!$F$19*100)</f>
        <v>0.8089953564778818</v>
      </c>
    </row>
    <row r="24" spans="1:9" ht="25.5">
      <c r="A24" s="1"/>
      <c r="B24" s="211"/>
      <c r="C24" s="440" t="s">
        <v>255</v>
      </c>
      <c r="D24" s="208"/>
      <c r="E24" s="266" t="s">
        <v>256</v>
      </c>
      <c r="F24" s="215">
        <v>50</v>
      </c>
      <c r="G24" s="453">
        <v>27798.45</v>
      </c>
      <c r="H24" s="453">
        <v>26985.41</v>
      </c>
      <c r="I24" s="236">
        <f>IF(H24=0,0,H24/'Aktivi_Saistibas(001)'!$F$19*100)</f>
        <v>0.8801133723358745</v>
      </c>
    </row>
    <row r="25" spans="1:9" ht="25.5">
      <c r="A25" s="1"/>
      <c r="B25" s="211"/>
      <c r="C25" s="473" t="s">
        <v>259</v>
      </c>
      <c r="D25" s="208"/>
      <c r="E25" s="266" t="s">
        <v>256</v>
      </c>
      <c r="F25" s="215">
        <v>20</v>
      </c>
      <c r="G25" s="453">
        <v>12899.22</v>
      </c>
      <c r="H25" s="453">
        <v>11757.04</v>
      </c>
      <c r="I25" s="236">
        <f>IF(H25=0,0,H25/'Aktivi_Saistibas(001)'!$F$19*100)</f>
        <v>0.38344898680760353</v>
      </c>
    </row>
    <row r="26" spans="1:9" ht="12.75">
      <c r="A26" s="1"/>
      <c r="B26" s="211"/>
      <c r="C26" s="454" t="s">
        <v>259</v>
      </c>
      <c r="D26" s="208"/>
      <c r="E26" s="266" t="s">
        <v>256</v>
      </c>
      <c r="F26" s="215">
        <v>50</v>
      </c>
      <c r="G26" s="453">
        <v>26010.92</v>
      </c>
      <c r="H26" s="453">
        <v>26244.36</v>
      </c>
      <c r="I26" s="236">
        <f>IF(H26=0,0,H26/'Aktivi_Saistibas(001)'!$F$19*100)</f>
        <v>0.8559444597801825</v>
      </c>
    </row>
    <row r="27" spans="1:9" ht="12.75">
      <c r="A27" s="1"/>
      <c r="B27" s="211"/>
      <c r="C27" s="474" t="s">
        <v>220</v>
      </c>
      <c r="D27" s="208"/>
      <c r="E27" s="452" t="s">
        <v>246</v>
      </c>
      <c r="F27" s="215">
        <v>5</v>
      </c>
      <c r="G27" s="453">
        <v>3649.73</v>
      </c>
      <c r="H27" s="476">
        <v>3409.63</v>
      </c>
      <c r="I27" s="236">
        <f>IF(H27=0,0,H27/'Aktivi_Saistibas(001)'!$F$19*100)</f>
        <v>0.11120308928852918</v>
      </c>
    </row>
    <row r="28" spans="1:9" ht="25.5">
      <c r="A28" s="1"/>
      <c r="B28" s="211"/>
      <c r="C28" s="474" t="s">
        <v>257</v>
      </c>
      <c r="D28" s="208"/>
      <c r="E28" s="452" t="s">
        <v>246</v>
      </c>
      <c r="F28" s="215">
        <v>25</v>
      </c>
      <c r="G28" s="453">
        <v>15722.04</v>
      </c>
      <c r="H28" s="476">
        <v>15444.5</v>
      </c>
      <c r="I28" s="236">
        <f>IF(H28=0,0,H28/'Aktivi_Saistibas(001)'!$F$19*100)</f>
        <v>0.5037133391355334</v>
      </c>
    </row>
    <row r="29" spans="1:9" ht="12.75">
      <c r="A29" s="1"/>
      <c r="B29" s="211"/>
      <c r="C29" s="474" t="s">
        <v>249</v>
      </c>
      <c r="D29" s="208"/>
      <c r="E29" s="266" t="s">
        <v>250</v>
      </c>
      <c r="F29" s="215">
        <v>50</v>
      </c>
      <c r="G29" s="453">
        <v>31651.62</v>
      </c>
      <c r="H29" s="476">
        <v>28956.42</v>
      </c>
      <c r="I29" s="236">
        <f>IF(H29=0,0,H29/'Aktivi_Saistibas(001)'!$F$19*100)</f>
        <v>0.9443967112959915</v>
      </c>
    </row>
    <row r="30" spans="1:9" ht="12.75">
      <c r="A30" s="1"/>
      <c r="B30" s="211"/>
      <c r="C30" s="455" t="s">
        <v>263</v>
      </c>
      <c r="D30" s="208"/>
      <c r="E30" s="266" t="s">
        <v>254</v>
      </c>
      <c r="F30" s="215">
        <v>40</v>
      </c>
      <c r="G30" s="453">
        <v>28318.74</v>
      </c>
      <c r="H30" s="476">
        <v>29105.71</v>
      </c>
      <c r="I30" s="236">
        <f>IF(H30=0,0,H30/'Aktivi_Saistibas(001)'!$F$19*100)</f>
        <v>0.9492657173757962</v>
      </c>
    </row>
    <row r="31" spans="1:9" ht="12.75">
      <c r="A31" s="1"/>
      <c r="B31" s="211"/>
      <c r="C31" s="455" t="s">
        <v>279</v>
      </c>
      <c r="D31" s="208"/>
      <c r="E31" s="266" t="s">
        <v>254</v>
      </c>
      <c r="F31" s="215">
        <v>50</v>
      </c>
      <c r="G31" s="453">
        <v>31601.82</v>
      </c>
      <c r="H31" s="476">
        <v>30445.11</v>
      </c>
      <c r="I31" s="236">
        <f>IF(H31=0,0,H31/'Aktivi_Saistibas(001)'!$F$19*100)</f>
        <v>0.992949465405071</v>
      </c>
    </row>
    <row r="32" spans="1:9" ht="12.75">
      <c r="A32" s="1"/>
      <c r="B32" s="211"/>
      <c r="C32" s="455" t="s">
        <v>264</v>
      </c>
      <c r="D32" s="208"/>
      <c r="E32" s="266" t="s">
        <v>261</v>
      </c>
      <c r="F32" s="215">
        <v>20</v>
      </c>
      <c r="G32" s="453">
        <v>11341.34</v>
      </c>
      <c r="H32" s="476">
        <v>10686.2</v>
      </c>
      <c r="I32" s="236">
        <f>IF(H32=0,0,H32/'Aktivi_Saistibas(001)'!$F$19*100)</f>
        <v>0.3485241661866773</v>
      </c>
    </row>
    <row r="33" spans="1:9" ht="25.5">
      <c r="A33" s="1"/>
      <c r="B33" s="211"/>
      <c r="C33" s="474" t="s">
        <v>300</v>
      </c>
      <c r="D33" s="208"/>
      <c r="E33" s="266" t="s">
        <v>261</v>
      </c>
      <c r="F33" s="215">
        <v>20</v>
      </c>
      <c r="G33" s="453">
        <v>11227.34</v>
      </c>
      <c r="H33" s="476">
        <v>10890.01</v>
      </c>
      <c r="I33" s="236">
        <f>IF(H33=0,0,H33/'Aktivi_Saistibas(001)'!$F$19*100)</f>
        <v>0.35517131019582054</v>
      </c>
    </row>
    <row r="34" spans="1:9" ht="12.75">
      <c r="A34" s="1"/>
      <c r="B34" s="211"/>
      <c r="C34" s="455" t="s">
        <v>265</v>
      </c>
      <c r="D34" s="208"/>
      <c r="E34" s="266" t="s">
        <v>261</v>
      </c>
      <c r="F34" s="215">
        <v>5</v>
      </c>
      <c r="G34" s="453">
        <v>2771.78</v>
      </c>
      <c r="H34" s="476">
        <v>2612.11</v>
      </c>
      <c r="I34" s="236">
        <f>IF(H34=0,0,H34/'Aktivi_Saistibas(001)'!$F$19*100)</f>
        <v>0.0851924406934066</v>
      </c>
    </row>
    <row r="35" spans="1:9" ht="12.75">
      <c r="A35" s="1"/>
      <c r="B35" s="211"/>
      <c r="C35" s="455" t="s">
        <v>260</v>
      </c>
      <c r="D35" s="208"/>
      <c r="E35" s="266" t="s">
        <v>261</v>
      </c>
      <c r="F35" s="215">
        <v>5</v>
      </c>
      <c r="G35" s="453">
        <v>3147.04</v>
      </c>
      <c r="H35" s="476">
        <v>2816.94</v>
      </c>
      <c r="I35" s="236">
        <f>IF(H35=0,0,H35/'Aktivi_Saistibas(001)'!$F$19*100)</f>
        <v>0.09187285140629023</v>
      </c>
    </row>
    <row r="36" spans="1:9" ht="25.5">
      <c r="A36" s="1"/>
      <c r="B36" s="211"/>
      <c r="C36" s="474" t="s">
        <v>260</v>
      </c>
      <c r="D36" s="208"/>
      <c r="E36" s="266" t="s">
        <v>261</v>
      </c>
      <c r="F36" s="215">
        <v>20</v>
      </c>
      <c r="G36" s="453">
        <v>12808.44</v>
      </c>
      <c r="H36" s="476">
        <v>11267.74</v>
      </c>
      <c r="I36" s="236">
        <f>IF(H36=0,0,H36/'Aktivi_Saistibas(001)'!$F$19*100)</f>
        <v>0.36749075333685227</v>
      </c>
    </row>
    <row r="37" spans="1:9" ht="25.5">
      <c r="A37" s="1"/>
      <c r="B37" s="211"/>
      <c r="C37" s="474" t="s">
        <v>260</v>
      </c>
      <c r="D37" s="208"/>
      <c r="E37" s="266" t="s">
        <v>261</v>
      </c>
      <c r="F37" s="215">
        <v>20</v>
      </c>
      <c r="G37" s="453">
        <v>12266.7</v>
      </c>
      <c r="H37" s="476">
        <v>11594</v>
      </c>
      <c r="I37" s="236">
        <f>IF(H37=0,0,H37/'Aktivi_Saistibas(001)'!$F$19*100)</f>
        <v>0.3781315325156123</v>
      </c>
    </row>
    <row r="38" spans="1:9" ht="25.5">
      <c r="A38" s="1"/>
      <c r="B38" s="211"/>
      <c r="C38" s="474" t="s">
        <v>266</v>
      </c>
      <c r="D38" s="208"/>
      <c r="E38" s="266" t="s">
        <v>245</v>
      </c>
      <c r="F38" s="215">
        <v>100</v>
      </c>
      <c r="G38" s="453">
        <v>59741.28</v>
      </c>
      <c r="H38" s="476">
        <v>58187.5</v>
      </c>
      <c r="I38" s="236">
        <f>IF(H38=0,0,H38/'Aktivi_Saistibas(001)'!$F$19*100)</f>
        <v>1.8977512979344653</v>
      </c>
    </row>
    <row r="39" spans="1:9" ht="12.75">
      <c r="A39" s="1"/>
      <c r="B39" s="211"/>
      <c r="C39" s="474" t="s">
        <v>288</v>
      </c>
      <c r="D39" s="208"/>
      <c r="E39" s="266" t="s">
        <v>242</v>
      </c>
      <c r="F39" s="215">
        <v>65</v>
      </c>
      <c r="G39" s="453">
        <v>37382.42</v>
      </c>
      <c r="H39" s="476">
        <v>36632.32</v>
      </c>
      <c r="I39" s="236">
        <f>IF(H39=0,0,H39/'Aktivi_Saistibas(001)'!$F$19*100)</f>
        <v>1.1947417027084972</v>
      </c>
    </row>
    <row r="40" spans="1:9" ht="12.75">
      <c r="A40" s="1"/>
      <c r="B40" s="211"/>
      <c r="C40" s="474" t="s">
        <v>241</v>
      </c>
      <c r="D40" s="208"/>
      <c r="E40" s="266" t="s">
        <v>242</v>
      </c>
      <c r="F40" s="215">
        <v>20</v>
      </c>
      <c r="G40" s="453">
        <v>13098.76</v>
      </c>
      <c r="H40" s="476">
        <v>11777.67</v>
      </c>
      <c r="I40" s="236">
        <f>IF(H40=0,0,H40/'Aktivi_Saistibas(001)'!$F$19*100)</f>
        <v>0.3841218221979603</v>
      </c>
    </row>
    <row r="41" spans="1:9" ht="12.75">
      <c r="A41" s="1"/>
      <c r="B41" s="211"/>
      <c r="C41" s="474" t="s">
        <v>301</v>
      </c>
      <c r="D41" s="208"/>
      <c r="E41" s="266" t="s">
        <v>242</v>
      </c>
      <c r="F41" s="215">
        <v>50</v>
      </c>
      <c r="G41" s="453">
        <v>29388.15</v>
      </c>
      <c r="H41" s="476">
        <v>29502.93</v>
      </c>
      <c r="I41" s="236">
        <f>IF(H41=0,0,H41/'Aktivi_Saistibas(001)'!$F$19*100)</f>
        <v>0.9622208154735927</v>
      </c>
    </row>
    <row r="42" spans="1:9" ht="12.75">
      <c r="A42" s="1"/>
      <c r="B42" s="211"/>
      <c r="C42" s="474"/>
      <c r="D42" s="208"/>
      <c r="E42" s="266"/>
      <c r="F42" s="215"/>
      <c r="G42" s="453"/>
      <c r="H42" s="476"/>
      <c r="I42" s="236">
        <f>IF(H42=0,0,H42/'Aktivi_Saistibas(001)'!$F$19*100)</f>
        <v>0</v>
      </c>
    </row>
    <row r="43" spans="1:9" ht="12.75">
      <c r="A43" s="1"/>
      <c r="B43" s="211"/>
      <c r="C43" s="223" t="s">
        <v>20</v>
      </c>
      <c r="D43" s="208"/>
      <c r="E43" s="266"/>
      <c r="F43" s="215"/>
      <c r="G43" s="215"/>
      <c r="H43" s="215"/>
      <c r="I43" s="236"/>
    </row>
    <row r="44" spans="1:9" ht="12.75">
      <c r="A44" s="1"/>
      <c r="B44" s="211"/>
      <c r="C44" s="222" t="s">
        <v>154</v>
      </c>
      <c r="D44" s="217">
        <v>21120</v>
      </c>
      <c r="E44" s="289"/>
      <c r="F44" s="265">
        <f>SUM(F14:F43)</f>
        <v>899</v>
      </c>
      <c r="G44" s="265">
        <f>SUM(G14:G43)</f>
        <v>575179.54</v>
      </c>
      <c r="H44" s="265">
        <f>SUM(H14:H43)</f>
        <v>561361.42</v>
      </c>
      <c r="I44" s="236">
        <f>IF(H44=0,0,H44/'Aktivi_Saistibas(001)'!$F$19*100)</f>
        <v>18.30847455923239</v>
      </c>
    </row>
    <row r="45" spans="1:9" ht="12.75">
      <c r="A45" s="1"/>
      <c r="B45" s="200">
        <v>21130</v>
      </c>
      <c r="C45" s="221" t="s">
        <v>158</v>
      </c>
      <c r="D45" s="208"/>
      <c r="E45" s="427"/>
      <c r="F45" s="210"/>
      <c r="G45" s="210"/>
      <c r="H45" s="210"/>
      <c r="I45" s="224"/>
    </row>
    <row r="46" spans="1:9" ht="12.75">
      <c r="A46" s="1"/>
      <c r="B46" s="200"/>
      <c r="C46" s="455" t="s">
        <v>222</v>
      </c>
      <c r="D46" s="208"/>
      <c r="E46" s="266" t="s">
        <v>247</v>
      </c>
      <c r="F46" s="215">
        <v>20</v>
      </c>
      <c r="G46" s="453">
        <v>20064.87</v>
      </c>
      <c r="H46" s="476">
        <v>21064.65</v>
      </c>
      <c r="I46" s="236">
        <f>IF(H46=0,0,H46/'Aktivi_Saistibas(001)'!$F$19*100)</f>
        <v>0.6870112460242361</v>
      </c>
    </row>
    <row r="47" spans="1:9" ht="12.75">
      <c r="A47" s="1"/>
      <c r="B47" s="200"/>
      <c r="C47" s="455" t="s">
        <v>239</v>
      </c>
      <c r="D47" s="208"/>
      <c r="E47" s="266" t="s">
        <v>238</v>
      </c>
      <c r="F47" s="215">
        <v>38</v>
      </c>
      <c r="G47" s="453">
        <v>38368.32</v>
      </c>
      <c r="H47" s="476">
        <v>38854.95</v>
      </c>
      <c r="I47" s="236">
        <f>IF(H47=0,0,H47/'Aktivi_Saistibas(001)'!$F$19*100)</f>
        <v>1.2672314808795488</v>
      </c>
    </row>
    <row r="48" spans="1:9" ht="12.75">
      <c r="A48" s="1"/>
      <c r="B48" s="200"/>
      <c r="C48" s="455" t="s">
        <v>240</v>
      </c>
      <c r="D48" s="208"/>
      <c r="E48" s="266" t="s">
        <v>238</v>
      </c>
      <c r="F48" s="215">
        <v>1</v>
      </c>
      <c r="G48" s="453">
        <v>1488.38</v>
      </c>
      <c r="H48" s="476">
        <v>1485.79</v>
      </c>
      <c r="I48" s="236">
        <f>IF(H48=0,0,H48/'Aktivi_Saistibas(001)'!$F$19*100)</f>
        <v>0.04845817230432738</v>
      </c>
    </row>
    <row r="49" spans="1:9" ht="12.75">
      <c r="A49" s="1"/>
      <c r="B49" s="211"/>
      <c r="C49" s="223" t="s">
        <v>20</v>
      </c>
      <c r="D49" s="208"/>
      <c r="E49" s="266"/>
      <c r="F49" s="215"/>
      <c r="G49" s="215"/>
      <c r="H49" s="215"/>
      <c r="I49" s="236"/>
    </row>
    <row r="50" spans="1:9" ht="12.75">
      <c r="A50" s="1"/>
      <c r="B50" s="211"/>
      <c r="C50" s="222" t="s">
        <v>154</v>
      </c>
      <c r="D50" s="217">
        <v>21130</v>
      </c>
      <c r="E50" s="289"/>
      <c r="F50" s="265">
        <f>SUM(F46:F49)</f>
        <v>59</v>
      </c>
      <c r="G50" s="265">
        <f>SUM(G46:G49)</f>
        <v>59921.57</v>
      </c>
      <c r="H50" s="265">
        <f>SUM(H46:H49)</f>
        <v>61405.39</v>
      </c>
      <c r="I50" s="236">
        <f>IF(H50=0,0,H50/'Aktivi_Saistibas(001)'!$F$19*100)</f>
        <v>2.0027008992081123</v>
      </c>
    </row>
    <row r="51" spans="1:9" ht="12.75">
      <c r="A51" s="1"/>
      <c r="B51" s="166"/>
      <c r="C51" s="161" t="s">
        <v>187</v>
      </c>
      <c r="D51" s="76">
        <v>21000</v>
      </c>
      <c r="E51" s="290"/>
      <c r="F51" s="267">
        <f>F12+F44+F50</f>
        <v>1058</v>
      </c>
      <c r="G51" s="267">
        <f>G12+G44+G50</f>
        <v>699957.9</v>
      </c>
      <c r="H51" s="267">
        <f>H12+H44+H50</f>
        <v>687437.8600000001</v>
      </c>
      <c r="I51" s="236">
        <f>IF(H51=0,0,H51/'Aktivi_Saistibas(001)'!$F$19*100)</f>
        <v>22.420383949547436</v>
      </c>
    </row>
    <row r="52" spans="1:9" ht="25.5">
      <c r="A52" s="1"/>
      <c r="B52" s="230">
        <v>21200</v>
      </c>
      <c r="C52" s="231" t="s">
        <v>162</v>
      </c>
      <c r="D52" s="238"/>
      <c r="E52" s="428"/>
      <c r="F52" s="226"/>
      <c r="G52" s="226"/>
      <c r="H52" s="226"/>
      <c r="I52" s="232"/>
    </row>
    <row r="53" spans="1:12" ht="12.75">
      <c r="A53" s="1"/>
      <c r="B53" s="200">
        <v>21210</v>
      </c>
      <c r="C53" s="207" t="s">
        <v>163</v>
      </c>
      <c r="D53" s="208"/>
      <c r="E53" s="427"/>
      <c r="F53" s="210"/>
      <c r="G53" s="210"/>
      <c r="H53" s="210"/>
      <c r="I53" s="224"/>
      <c r="J53" s="465"/>
      <c r="K53" s="465"/>
      <c r="L53" s="466"/>
    </row>
    <row r="54" spans="1:12" ht="12.75">
      <c r="A54" s="1"/>
      <c r="B54" s="211"/>
      <c r="C54" s="154" t="s">
        <v>229</v>
      </c>
      <c r="D54" s="208"/>
      <c r="E54" s="266" t="s">
        <v>296</v>
      </c>
      <c r="F54" s="215">
        <v>100</v>
      </c>
      <c r="G54" s="453">
        <v>1768.9</v>
      </c>
      <c r="H54" s="453">
        <v>2559.843</v>
      </c>
      <c r="I54" s="236">
        <f>IF(H54=0,0,H54/'Aktivi_Saistibas(001)'!$F$19*100)</f>
        <v>0.08348778304203575</v>
      </c>
      <c r="J54" s="465"/>
      <c r="K54" s="465"/>
      <c r="L54" s="466"/>
    </row>
    <row r="55" spans="1:12" ht="12.75">
      <c r="A55" s="1"/>
      <c r="B55" s="211"/>
      <c r="C55" s="154" t="s">
        <v>267</v>
      </c>
      <c r="D55" s="208"/>
      <c r="E55" s="266" t="s">
        <v>296</v>
      </c>
      <c r="F55" s="215">
        <v>500</v>
      </c>
      <c r="G55" s="453">
        <v>4717.73</v>
      </c>
      <c r="H55" s="453">
        <v>4803.435</v>
      </c>
      <c r="I55" s="236">
        <f>IF(H55=0,0,H55/'Aktivi_Saistibas(001)'!$F$19*100)</f>
        <v>0.1566612245893678</v>
      </c>
      <c r="J55" s="465"/>
      <c r="K55" s="465"/>
      <c r="L55" s="466"/>
    </row>
    <row r="56" spans="1:9" ht="12.75">
      <c r="A56" s="1"/>
      <c r="B56" s="211"/>
      <c r="C56" s="154" t="s">
        <v>225</v>
      </c>
      <c r="D56" s="208"/>
      <c r="E56" s="266" t="s">
        <v>243</v>
      </c>
      <c r="F56" s="215">
        <v>500</v>
      </c>
      <c r="G56" s="453">
        <v>1626.87</v>
      </c>
      <c r="H56" s="453">
        <v>2275.608</v>
      </c>
      <c r="I56" s="236">
        <f>IF(H56=0,0,H56/'Aktivi_Saistibas(001)'!$F$19*100)</f>
        <v>0.07421762467179469</v>
      </c>
    </row>
    <row r="57" spans="1:11" ht="12.75">
      <c r="A57" s="1"/>
      <c r="B57" s="211"/>
      <c r="C57" s="456" t="s">
        <v>302</v>
      </c>
      <c r="D57" s="208"/>
      <c r="E57" s="266" t="s">
        <v>243</v>
      </c>
      <c r="F57" s="215">
        <v>1000</v>
      </c>
      <c r="G57" s="457">
        <v>4096.33</v>
      </c>
      <c r="H57" s="453">
        <v>4146.296</v>
      </c>
      <c r="I57" s="236">
        <f>IF(H57=0,0,H57/'Aktivi_Saistibas(001)'!$F$19*100)</f>
        <v>0.13522902024696853</v>
      </c>
      <c r="K57" s="450"/>
    </row>
    <row r="58" spans="1:9" ht="12.75">
      <c r="A58" s="1"/>
      <c r="B58" s="211"/>
      <c r="C58" s="154" t="s">
        <v>226</v>
      </c>
      <c r="D58" s="208"/>
      <c r="E58" s="266" t="s">
        <v>275</v>
      </c>
      <c r="F58" s="215">
        <v>150</v>
      </c>
      <c r="G58" s="453">
        <v>522.42</v>
      </c>
      <c r="H58" s="453">
        <v>1555.398</v>
      </c>
      <c r="I58" s="236">
        <f>IF(H58=0,0,H58/'Aktivi_Saistibas(001)'!$F$19*100)</f>
        <v>0.050728396533700044</v>
      </c>
    </row>
    <row r="59" spans="1:9" ht="12.75">
      <c r="A59" s="1"/>
      <c r="B59" s="211"/>
      <c r="C59" s="154" t="s">
        <v>274</v>
      </c>
      <c r="D59" s="208"/>
      <c r="E59" s="266" t="s">
        <v>275</v>
      </c>
      <c r="F59" s="215">
        <v>1500</v>
      </c>
      <c r="G59" s="453">
        <v>7828.3</v>
      </c>
      <c r="H59" s="453">
        <v>10432.305</v>
      </c>
      <c r="I59" s="236">
        <f>IF(H59=0,0,H59/'Aktivi_Saistibas(001)'!$F$19*100)</f>
        <v>0.3402435291806353</v>
      </c>
    </row>
    <row r="60" spans="1:9" ht="12.75">
      <c r="A60" s="1"/>
      <c r="B60" s="211"/>
      <c r="C60" s="154" t="s">
        <v>290</v>
      </c>
      <c r="D60" s="208"/>
      <c r="E60" s="266" t="s">
        <v>275</v>
      </c>
      <c r="F60" s="215">
        <v>2000</v>
      </c>
      <c r="G60" s="453">
        <v>16936.94</v>
      </c>
      <c r="H60" s="453">
        <v>15779.4</v>
      </c>
      <c r="I60" s="236">
        <f>IF(H60=0,0,H60/'Aktivi_Saistibas(001)'!$F$19*100)</f>
        <v>0.5146359068636237</v>
      </c>
    </row>
    <row r="61" spans="1:9" ht="12.75">
      <c r="A61" s="1"/>
      <c r="B61" s="211"/>
      <c r="C61" s="154" t="s">
        <v>289</v>
      </c>
      <c r="D61" s="208"/>
      <c r="E61" s="266" t="s">
        <v>248</v>
      </c>
      <c r="F61" s="215">
        <v>500</v>
      </c>
      <c r="G61" s="453">
        <v>12586.45</v>
      </c>
      <c r="H61" s="453">
        <v>12451.875</v>
      </c>
      <c r="I61" s="236">
        <f>IF(H61=0,0,H61/'Aktivi_Saistibas(001)'!$F$19*100)</f>
        <v>0.4061106241541177</v>
      </c>
    </row>
    <row r="62" spans="1:9" ht="12.75">
      <c r="A62" s="1"/>
      <c r="B62" s="211"/>
      <c r="C62" s="154" t="s">
        <v>223</v>
      </c>
      <c r="D62" s="208"/>
      <c r="E62" s="266" t="s">
        <v>244</v>
      </c>
      <c r="F62" s="215">
        <v>1684</v>
      </c>
      <c r="G62" s="453">
        <v>1419.6</v>
      </c>
      <c r="H62" s="453">
        <v>2651.2896</v>
      </c>
      <c r="I62" s="236">
        <f>IF(H62=0,0,H62/'Aktivi_Saistibas(001)'!$F$19*100)</f>
        <v>0.08647026044425607</v>
      </c>
    </row>
    <row r="63" spans="1:9" ht="12.75">
      <c r="A63" s="1"/>
      <c r="B63" s="211"/>
      <c r="C63" s="154" t="s">
        <v>224</v>
      </c>
      <c r="D63" s="208"/>
      <c r="E63" s="266" t="s">
        <v>244</v>
      </c>
      <c r="F63" s="215">
        <v>6700</v>
      </c>
      <c r="G63" s="453">
        <v>10161.89</v>
      </c>
      <c r="H63" s="453">
        <v>10895.807999999999</v>
      </c>
      <c r="I63" s="236">
        <f>IF(H63=0,0,H63/'Aktivi_Saistibas(001)'!$F$19*100)</f>
        <v>0.35536040857649376</v>
      </c>
    </row>
    <row r="64" spans="1:9" ht="12.75">
      <c r="A64" s="1"/>
      <c r="B64" s="211"/>
      <c r="C64" s="477" t="s">
        <v>293</v>
      </c>
      <c r="D64" s="208"/>
      <c r="E64" s="478" t="s">
        <v>294</v>
      </c>
      <c r="F64" s="215">
        <v>500</v>
      </c>
      <c r="G64" s="453">
        <v>5702.18</v>
      </c>
      <c r="H64" s="453">
        <v>6484.14</v>
      </c>
      <c r="I64" s="236">
        <f>IF(H64=0,0,H64/'Aktivi_Saistibas(001)'!$F$19*100)</f>
        <v>0.21147643567757313</v>
      </c>
    </row>
    <row r="65" spans="1:9" ht="12.75">
      <c r="A65" s="1"/>
      <c r="B65" s="211"/>
      <c r="C65" s="477" t="s">
        <v>280</v>
      </c>
      <c r="D65" s="208"/>
      <c r="E65" s="478" t="s">
        <v>245</v>
      </c>
      <c r="F65" s="215">
        <v>2500</v>
      </c>
      <c r="G65" s="453">
        <v>9536.59</v>
      </c>
      <c r="H65" s="453">
        <v>9828.975</v>
      </c>
      <c r="I65" s="236">
        <f>IF(H65=0,0,H65/'Aktivi_Saistibas(001)'!$F$19*100)</f>
        <v>0.3205662739182026</v>
      </c>
    </row>
    <row r="66" spans="1:9" ht="12.75">
      <c r="A66" s="1"/>
      <c r="B66" s="211"/>
      <c r="C66" s="477" t="s">
        <v>281</v>
      </c>
      <c r="D66" s="208"/>
      <c r="E66" s="478" t="s">
        <v>245</v>
      </c>
      <c r="F66" s="215">
        <v>600</v>
      </c>
      <c r="G66" s="453">
        <v>10413.31</v>
      </c>
      <c r="H66" s="453">
        <v>11418.75</v>
      </c>
      <c r="I66" s="236">
        <f>IF(H66=0,0,H66/'Aktivi_Saistibas(001)'!$F$19*100)</f>
        <v>0.3724158562111996</v>
      </c>
    </row>
    <row r="67" spans="1:9" ht="12.75">
      <c r="A67" s="1"/>
      <c r="B67" s="211"/>
      <c r="C67" s="477" t="s">
        <v>282</v>
      </c>
      <c r="D67" s="208"/>
      <c r="E67" s="478" t="s">
        <v>245</v>
      </c>
      <c r="F67" s="215">
        <v>600</v>
      </c>
      <c r="G67" s="453">
        <v>11048.9</v>
      </c>
      <c r="H67" s="453">
        <v>12201.75</v>
      </c>
      <c r="I67" s="236">
        <f>IF(H67=0,0,H67/'Aktivi_Saistibas(001)'!$F$19*100)</f>
        <v>0.3979529434942533</v>
      </c>
    </row>
    <row r="68" spans="1:9" ht="12.75">
      <c r="A68" s="1"/>
      <c r="B68" s="211"/>
      <c r="C68" s="216" t="s">
        <v>230</v>
      </c>
      <c r="D68" s="208"/>
      <c r="E68" s="266"/>
      <c r="F68" s="215"/>
      <c r="G68" s="215"/>
      <c r="H68" s="215"/>
      <c r="I68" s="236"/>
    </row>
    <row r="69" spans="1:9" ht="12.75">
      <c r="A69" s="1"/>
      <c r="B69" s="211"/>
      <c r="C69" s="212" t="s">
        <v>154</v>
      </c>
      <c r="D69" s="217">
        <v>21210</v>
      </c>
      <c r="E69" s="289"/>
      <c r="F69" s="265">
        <f>SUM(F54:F68)</f>
        <v>18834</v>
      </c>
      <c r="G69" s="265">
        <f>SUM(G54:G68)</f>
        <v>98366.40999999999</v>
      </c>
      <c r="H69" s="265">
        <f>SUM(H54:H68)</f>
        <v>107484.87260000002</v>
      </c>
      <c r="I69" s="236">
        <f>IF(H69=0,0,H69/'Aktivi_Saistibas(001)'!$F$19*100)</f>
        <v>3.5055562876042226</v>
      </c>
    </row>
    <row r="70" spans="1:9" ht="12.75">
      <c r="A70" s="1"/>
      <c r="B70" s="200">
        <v>21220</v>
      </c>
      <c r="C70" s="207" t="s">
        <v>164</v>
      </c>
      <c r="D70" s="208"/>
      <c r="E70" s="427"/>
      <c r="F70" s="210"/>
      <c r="G70" s="210"/>
      <c r="H70" s="210"/>
      <c r="I70" s="224"/>
    </row>
    <row r="71" spans="1:9" ht="12.75">
      <c r="A71" s="1"/>
      <c r="B71" s="211"/>
      <c r="C71" s="223" t="s">
        <v>20</v>
      </c>
      <c r="D71" s="208"/>
      <c r="E71" s="266"/>
      <c r="F71" s="215"/>
      <c r="G71" s="215"/>
      <c r="H71" s="215"/>
      <c r="I71" s="236"/>
    </row>
    <row r="72" spans="1:9" ht="12.75">
      <c r="A72" s="1"/>
      <c r="B72" s="211"/>
      <c r="C72" s="212" t="s">
        <v>154</v>
      </c>
      <c r="D72" s="217">
        <v>21220</v>
      </c>
      <c r="E72" s="289"/>
      <c r="F72" s="265">
        <f>SUM(F71:F71)</f>
        <v>0</v>
      </c>
      <c r="G72" s="265">
        <f>SUM(G71:G71)</f>
        <v>0</v>
      </c>
      <c r="H72" s="265">
        <f>SUM(H71:H71)</f>
        <v>0</v>
      </c>
      <c r="I72" s="236">
        <f>IF(H72=0,0,H72/'Aktivi_Saistibas(001)'!$F$19*100)</f>
        <v>0</v>
      </c>
    </row>
    <row r="73" spans="1:9" ht="12.75">
      <c r="A73" s="1"/>
      <c r="B73" s="166"/>
      <c r="C73" s="190" t="s">
        <v>188</v>
      </c>
      <c r="D73" s="76">
        <v>21200</v>
      </c>
      <c r="E73" s="290"/>
      <c r="F73" s="267">
        <f>F69+F72</f>
        <v>18834</v>
      </c>
      <c r="G73" s="267">
        <f>G69+G72</f>
        <v>98366.40999999999</v>
      </c>
      <c r="H73" s="267">
        <f>H69+H72</f>
        <v>107484.87260000002</v>
      </c>
      <c r="I73" s="239">
        <f>IF(H73=0,0,H73/'Aktivi_Saistibas(001)'!$F$19*100)</f>
        <v>3.5055562876042226</v>
      </c>
    </row>
    <row r="74" spans="1:9" ht="12.75">
      <c r="A74" s="1"/>
      <c r="B74" s="200">
        <v>21300</v>
      </c>
      <c r="C74" s="201" t="s">
        <v>168</v>
      </c>
      <c r="D74" s="208"/>
      <c r="E74" s="428"/>
      <c r="F74" s="226"/>
      <c r="G74" s="226"/>
      <c r="H74" s="226"/>
      <c r="I74" s="232"/>
    </row>
    <row r="75" spans="1:9" ht="12.75">
      <c r="A75" s="1"/>
      <c r="B75" s="200"/>
      <c r="C75" s="154" t="s">
        <v>272</v>
      </c>
      <c r="D75" s="208"/>
      <c r="E75" s="266" t="s">
        <v>253</v>
      </c>
      <c r="F75" s="215">
        <v>900</v>
      </c>
      <c r="G75" s="453">
        <v>16728.41</v>
      </c>
      <c r="H75" s="453">
        <v>17208.828</v>
      </c>
      <c r="I75" s="236">
        <f>IF(H75=0,0,H75/'Aktivi_Saistibas(001)'!$F$19*100)</f>
        <v>0.5612558654853873</v>
      </c>
    </row>
    <row r="76" spans="1:9" ht="12.75">
      <c r="A76" s="1"/>
      <c r="B76" s="200"/>
      <c r="C76" s="154" t="s">
        <v>276</v>
      </c>
      <c r="D76" s="208"/>
      <c r="E76" s="266" t="s">
        <v>277</v>
      </c>
      <c r="F76" s="215">
        <v>2784.452</v>
      </c>
      <c r="G76" s="453">
        <v>21440</v>
      </c>
      <c r="H76" s="453">
        <v>22175.82272</v>
      </c>
      <c r="I76" s="236">
        <f>IF(H76=0,0,H76/'Aktivi_Saistibas(001)'!$F$19*100)</f>
        <v>0.7232514947307344</v>
      </c>
    </row>
    <row r="77" spans="1:9" ht="12.75">
      <c r="A77" s="1"/>
      <c r="B77" s="211"/>
      <c r="C77" s="154" t="s">
        <v>278</v>
      </c>
      <c r="D77" s="208"/>
      <c r="E77" s="266" t="s">
        <v>277</v>
      </c>
      <c r="F77" s="215">
        <v>1001.525</v>
      </c>
      <c r="G77" s="453">
        <v>21439.99</v>
      </c>
      <c r="H77" s="453">
        <v>21597.0448</v>
      </c>
      <c r="I77" s="236">
        <f>IF(H77=0,0,H77/'Aktivi_Saistibas(001)'!$F$19*100)</f>
        <v>0.704374991205135</v>
      </c>
    </row>
    <row r="78" spans="1:9" ht="12.75">
      <c r="A78" s="1"/>
      <c r="B78" s="200"/>
      <c r="C78" s="154" t="s">
        <v>283</v>
      </c>
      <c r="D78" s="208"/>
      <c r="E78" s="266" t="s">
        <v>277</v>
      </c>
      <c r="F78" s="215">
        <v>6499.732</v>
      </c>
      <c r="G78" s="453">
        <v>21640</v>
      </c>
      <c r="H78" s="453">
        <v>21517.44128</v>
      </c>
      <c r="I78" s="236">
        <f>IF(H78=0,0,H78/'Aktivi_Saistibas(001)'!$F$19*100)</f>
        <v>0.7017787689340261</v>
      </c>
    </row>
    <row r="79" spans="1:9" ht="12.75">
      <c r="A79" s="1"/>
      <c r="B79" s="200"/>
      <c r="C79" s="154" t="s">
        <v>284</v>
      </c>
      <c r="D79" s="208"/>
      <c r="E79" s="266" t="s">
        <v>277</v>
      </c>
      <c r="F79" s="215">
        <v>2971.342</v>
      </c>
      <c r="G79" s="453">
        <v>21679.99</v>
      </c>
      <c r="H79" s="453">
        <v>21983.176</v>
      </c>
      <c r="I79" s="236">
        <f>IF(H79=0,0,H79/'Aktivi_Saistibas(001)'!$F$19*100)</f>
        <v>0.716968434573092</v>
      </c>
    </row>
    <row r="80" spans="1:9" ht="13.5" customHeight="1">
      <c r="A80" s="1"/>
      <c r="B80" s="200"/>
      <c r="C80" s="154" t="s">
        <v>285</v>
      </c>
      <c r="D80" s="208"/>
      <c r="E80" s="266" t="s">
        <v>277</v>
      </c>
      <c r="F80" s="215">
        <v>110</v>
      </c>
      <c r="G80" s="453">
        <v>20985.19</v>
      </c>
      <c r="H80" s="453">
        <v>20962.5504</v>
      </c>
      <c r="I80" s="236">
        <f>IF(H80=0,0,H80/'Aktivi_Saistibas(001)'!$F$19*100)</f>
        <v>0.6836813272544214</v>
      </c>
    </row>
    <row r="81" spans="1:9" ht="12.75">
      <c r="A81" s="1"/>
      <c r="B81" s="200"/>
      <c r="C81" s="154" t="s">
        <v>295</v>
      </c>
      <c r="D81" s="208"/>
      <c r="E81" s="266" t="s">
        <v>277</v>
      </c>
      <c r="F81" s="215">
        <v>7413.079</v>
      </c>
      <c r="G81" s="453">
        <v>24705.01</v>
      </c>
      <c r="H81" s="453">
        <v>24922.17952</v>
      </c>
      <c r="I81" s="236">
        <f>IF(H81=0,0,H81/'Aktivi_Saistibas(001)'!$F$19*100)</f>
        <v>0.812822316329723</v>
      </c>
    </row>
    <row r="82" spans="1:9" ht="12.75">
      <c r="A82" s="1"/>
      <c r="B82" s="200"/>
      <c r="C82" s="154" t="s">
        <v>268</v>
      </c>
      <c r="D82" s="208"/>
      <c r="E82" s="266" t="s">
        <v>245</v>
      </c>
      <c r="F82" s="215">
        <v>30667.659267</v>
      </c>
      <c r="G82" s="453">
        <v>29810.13</v>
      </c>
      <c r="H82" s="453">
        <v>36530.549625</v>
      </c>
      <c r="I82" s="236">
        <f>IF(H82=0,0,H82/'Aktivi_Saistibas(001)'!$F$19*100)</f>
        <v>1.191422521419603</v>
      </c>
    </row>
    <row r="83" spans="1:9" ht="12.75">
      <c r="A83" s="1"/>
      <c r="B83" s="211"/>
      <c r="C83" s="216" t="s">
        <v>20</v>
      </c>
      <c r="D83" s="208"/>
      <c r="E83" s="266"/>
      <c r="F83" s="215"/>
      <c r="G83" s="215"/>
      <c r="H83" s="215"/>
      <c r="I83" s="236">
        <f>IF(H83=0,0,H83/'Aktivi_Saistibas(001)'!$F$19*100)</f>
        <v>0</v>
      </c>
    </row>
    <row r="84" spans="1:9" ht="12.75">
      <c r="A84" s="1"/>
      <c r="B84" s="166"/>
      <c r="C84" s="243" t="s">
        <v>154</v>
      </c>
      <c r="D84" s="76">
        <v>21300</v>
      </c>
      <c r="E84" s="290"/>
      <c r="F84" s="267">
        <f>SUM(F75:F83)</f>
        <v>52347.789267</v>
      </c>
      <c r="G84" s="267">
        <f>SUM(G75:G83)</f>
        <v>178428.72000000003</v>
      </c>
      <c r="H84" s="267">
        <f>SUM(H75:H83)</f>
        <v>186897.592345</v>
      </c>
      <c r="I84" s="236">
        <f>IF(H84=0,0,H84/'Aktivi_Saistibas(001)'!$F$19*100)</f>
        <v>6.095555719932123</v>
      </c>
    </row>
    <row r="85" spans="1:9" ht="12.75">
      <c r="A85" s="1"/>
      <c r="B85" s="230">
        <v>21400</v>
      </c>
      <c r="C85" s="231" t="s">
        <v>81</v>
      </c>
      <c r="D85" s="238"/>
      <c r="E85" s="428"/>
      <c r="F85" s="226"/>
      <c r="G85" s="226"/>
      <c r="H85" s="226"/>
      <c r="I85" s="232"/>
    </row>
    <row r="86" spans="1:9" ht="12.75">
      <c r="A86" s="1"/>
      <c r="B86" s="211"/>
      <c r="C86" s="216" t="s">
        <v>20</v>
      </c>
      <c r="D86" s="208"/>
      <c r="E86" s="266"/>
      <c r="F86" s="215"/>
      <c r="G86" s="215"/>
      <c r="H86" s="215"/>
      <c r="I86" s="236">
        <f>IF(H86=0,0,H86/'Aktivi_Saistibas(001)'!$F$19*100)</f>
        <v>0</v>
      </c>
    </row>
    <row r="87" spans="1:9" ht="12.75">
      <c r="A87" s="1"/>
      <c r="B87" s="166"/>
      <c r="C87" s="243" t="s">
        <v>154</v>
      </c>
      <c r="D87" s="76">
        <v>21400</v>
      </c>
      <c r="E87" s="290"/>
      <c r="F87" s="267">
        <f>SUM(F86:F86)</f>
        <v>0</v>
      </c>
      <c r="G87" s="267">
        <f>SUM(G86:G86)</f>
        <v>0</v>
      </c>
      <c r="H87" s="267">
        <f>SUM(H86:H86)</f>
        <v>0</v>
      </c>
      <c r="I87" s="236">
        <f>IF(H87=0,0,H87/'Aktivi_Saistibas(001)'!$F$19*100)</f>
        <v>0</v>
      </c>
    </row>
    <row r="88" spans="1:9" ht="26.25" thickBot="1">
      <c r="A88" s="1"/>
      <c r="B88" s="184"/>
      <c r="C88" s="268" t="s">
        <v>189</v>
      </c>
      <c r="D88" s="79">
        <v>21000</v>
      </c>
      <c r="E88" s="291"/>
      <c r="F88" s="269">
        <f>F51+F73+F84+F87</f>
        <v>72239.789267</v>
      </c>
      <c r="G88" s="269">
        <f>G51+G73+G84+G87</f>
        <v>976753.03</v>
      </c>
      <c r="H88" s="269">
        <f>H51+H73+H84+H87</f>
        <v>981820.3249450001</v>
      </c>
      <c r="I88" s="263">
        <f>IF(H88=0,0,H88/'Aktivi_Saistibas(001)'!$F$19*100)</f>
        <v>32.021495957083786</v>
      </c>
    </row>
    <row r="89" spans="1:9" ht="25.5">
      <c r="A89" s="1"/>
      <c r="B89" s="193">
        <v>22000</v>
      </c>
      <c r="C89" s="194" t="s">
        <v>190</v>
      </c>
      <c r="D89" s="279"/>
      <c r="E89" s="280"/>
      <c r="F89" s="280"/>
      <c r="G89" s="280"/>
      <c r="H89" s="280"/>
      <c r="I89" s="281"/>
    </row>
    <row r="90" spans="1:9" ht="25.5">
      <c r="A90" s="1"/>
      <c r="B90" s="200">
        <v>22100</v>
      </c>
      <c r="C90" s="201" t="s">
        <v>149</v>
      </c>
      <c r="D90" s="202"/>
      <c r="E90" s="273"/>
      <c r="F90" s="273"/>
      <c r="G90" s="273"/>
      <c r="H90" s="273"/>
      <c r="I90" s="282"/>
    </row>
    <row r="91" spans="1:9" ht="12.75">
      <c r="A91" s="1"/>
      <c r="B91" s="200">
        <v>22110</v>
      </c>
      <c r="C91" s="207" t="s">
        <v>150</v>
      </c>
      <c r="D91" s="208"/>
      <c r="E91" s="273"/>
      <c r="F91" s="273"/>
      <c r="G91" s="273"/>
      <c r="H91" s="273"/>
      <c r="I91" s="282"/>
    </row>
    <row r="92" spans="1:9" ht="12.75">
      <c r="A92" s="1"/>
      <c r="B92" s="211"/>
      <c r="C92" s="212" t="s">
        <v>186</v>
      </c>
      <c r="D92" s="213"/>
      <c r="E92" s="283"/>
      <c r="F92" s="283"/>
      <c r="G92" s="283"/>
      <c r="H92" s="283"/>
      <c r="I92" s="236">
        <f>IF(H92=0,0,H92/'Aktivi_Saistibas(001)'!$F$19*100)</f>
        <v>0</v>
      </c>
    </row>
    <row r="93" spans="1:9" ht="12.75">
      <c r="A93" s="1"/>
      <c r="B93" s="211"/>
      <c r="C93" s="216" t="s">
        <v>20</v>
      </c>
      <c r="D93" s="213"/>
      <c r="E93" s="283"/>
      <c r="F93" s="283"/>
      <c r="G93" s="283"/>
      <c r="H93" s="283"/>
      <c r="I93" s="236">
        <f>IF(H93=0,0,H93/'Aktivi_Saistibas(001)'!$F$19*100)</f>
        <v>0</v>
      </c>
    </row>
    <row r="94" spans="1:9" ht="12.75">
      <c r="A94" s="1"/>
      <c r="B94" s="211"/>
      <c r="C94" s="212" t="s">
        <v>154</v>
      </c>
      <c r="D94" s="217">
        <v>22110</v>
      </c>
      <c r="E94" s="289"/>
      <c r="F94" s="265">
        <f>SUM(F92:F93)</f>
        <v>0</v>
      </c>
      <c r="G94" s="265">
        <f>SUM(G92:G93)</f>
        <v>0</v>
      </c>
      <c r="H94" s="265">
        <f>SUM(H92:H93)</f>
        <v>0</v>
      </c>
      <c r="I94" s="236">
        <f>IF(H94=0,0,H94/'Aktivi_Saistibas(001)'!$F$19*100)</f>
        <v>0</v>
      </c>
    </row>
    <row r="95" spans="1:9" ht="12.75">
      <c r="A95" s="1"/>
      <c r="B95" s="200">
        <v>22120</v>
      </c>
      <c r="C95" s="207" t="s">
        <v>155</v>
      </c>
      <c r="D95" s="219"/>
      <c r="E95" s="273"/>
      <c r="F95" s="273"/>
      <c r="G95" s="273"/>
      <c r="H95" s="273"/>
      <c r="I95" s="282"/>
    </row>
    <row r="96" spans="1:9" ht="12.75">
      <c r="A96" s="1"/>
      <c r="B96" s="211"/>
      <c r="C96" s="216" t="s">
        <v>20</v>
      </c>
      <c r="D96" s="208"/>
      <c r="E96" s="283"/>
      <c r="F96" s="283"/>
      <c r="G96" s="283"/>
      <c r="H96" s="283"/>
      <c r="I96" s="236">
        <f>IF(H96=0,0,H96/'Aktivi_Saistibas(001)'!$F$19*100)</f>
        <v>0</v>
      </c>
    </row>
    <row r="97" spans="1:9" ht="12.75">
      <c r="A97" s="1"/>
      <c r="B97" s="211"/>
      <c r="C97" s="212" t="s">
        <v>154</v>
      </c>
      <c r="D97" s="217">
        <v>22120</v>
      </c>
      <c r="E97" s="289"/>
      <c r="F97" s="265">
        <f>SUM(F96:F96)</f>
        <v>0</v>
      </c>
      <c r="G97" s="265">
        <f>SUM(G96:G96)</f>
        <v>0</v>
      </c>
      <c r="H97" s="265">
        <f>SUM(H96:H96)</f>
        <v>0</v>
      </c>
      <c r="I97" s="236">
        <f>IF(H97=0,0,H97/'Aktivi_Saistibas(001)'!$F$19*100)</f>
        <v>0</v>
      </c>
    </row>
    <row r="98" spans="1:9" ht="12.75">
      <c r="A98" s="1"/>
      <c r="B98" s="200">
        <v>22130</v>
      </c>
      <c r="C98" s="207" t="s">
        <v>158</v>
      </c>
      <c r="D98" s="208"/>
      <c r="E98" s="273"/>
      <c r="F98" s="273"/>
      <c r="G98" s="273"/>
      <c r="H98" s="273"/>
      <c r="I98" s="282"/>
    </row>
    <row r="99" spans="1:9" ht="12.75">
      <c r="A99" s="1"/>
      <c r="B99" s="211"/>
      <c r="C99" s="216" t="s">
        <v>20</v>
      </c>
      <c r="D99" s="208"/>
      <c r="E99" s="283"/>
      <c r="F99" s="283"/>
      <c r="G99" s="283"/>
      <c r="H99" s="283"/>
      <c r="I99" s="236">
        <f>IF(H99=0,0,H99/'Aktivi_Saistibas(001)'!$F$19*100)</f>
        <v>0</v>
      </c>
    </row>
    <row r="100" spans="1:9" ht="12.75">
      <c r="A100" s="1"/>
      <c r="B100" s="211"/>
      <c r="C100" s="212" t="s">
        <v>154</v>
      </c>
      <c r="D100" s="217">
        <v>22130</v>
      </c>
      <c r="E100" s="289"/>
      <c r="F100" s="265">
        <f>SUM(F99:F99)</f>
        <v>0</v>
      </c>
      <c r="G100" s="265">
        <f>SUM(G99:G99)</f>
        <v>0</v>
      </c>
      <c r="H100" s="265">
        <f>SUM(H99:H99)</f>
        <v>0</v>
      </c>
      <c r="I100" s="236">
        <f>IF(H100=0,0,H100/'Aktivi_Saistibas(001)'!$F$19*100)</f>
        <v>0</v>
      </c>
    </row>
    <row r="101" spans="1:9" ht="12.75">
      <c r="A101" s="1"/>
      <c r="B101" s="166"/>
      <c r="C101" s="190" t="s">
        <v>191</v>
      </c>
      <c r="D101" s="76">
        <v>22100</v>
      </c>
      <c r="E101" s="290"/>
      <c r="F101" s="267">
        <f>F94+F97+F100</f>
        <v>0</v>
      </c>
      <c r="G101" s="267">
        <f>G94+G97+G100</f>
        <v>0</v>
      </c>
      <c r="H101" s="267">
        <f>H94+H97+H100</f>
        <v>0</v>
      </c>
      <c r="I101" s="239">
        <f>IF(H101=0,0,H101/'Aktivi_Saistibas(001)'!$F$19*100)</f>
        <v>0</v>
      </c>
    </row>
    <row r="102" spans="1:9" ht="25.5">
      <c r="A102" s="1"/>
      <c r="B102" s="230">
        <v>22200</v>
      </c>
      <c r="C102" s="231" t="s">
        <v>162</v>
      </c>
      <c r="D102" s="238"/>
      <c r="E102" s="284"/>
      <c r="F102" s="284"/>
      <c r="G102" s="284"/>
      <c r="H102" s="284"/>
      <c r="I102" s="285"/>
    </row>
    <row r="103" spans="1:9" ht="12.75">
      <c r="A103" s="1"/>
      <c r="B103" s="200">
        <v>22210</v>
      </c>
      <c r="C103" s="207" t="s">
        <v>163</v>
      </c>
      <c r="D103" s="208"/>
      <c r="E103" s="273"/>
      <c r="F103" s="273"/>
      <c r="G103" s="273"/>
      <c r="H103" s="273"/>
      <c r="I103" s="282"/>
    </row>
    <row r="104" spans="1:9" ht="12.75">
      <c r="A104" s="1"/>
      <c r="B104" s="211"/>
      <c r="C104" s="216" t="s">
        <v>20</v>
      </c>
      <c r="D104" s="208"/>
      <c r="E104" s="283"/>
      <c r="F104" s="283"/>
      <c r="G104" s="283"/>
      <c r="H104" s="283"/>
      <c r="I104" s="236">
        <f>IF(H104=0,0,H104/'Aktivi_Saistibas(001)'!$F$19*100)</f>
        <v>0</v>
      </c>
    </row>
    <row r="105" spans="1:9" ht="12.75">
      <c r="A105" s="1"/>
      <c r="B105" s="211"/>
      <c r="C105" s="212" t="s">
        <v>154</v>
      </c>
      <c r="D105" s="217">
        <v>22210</v>
      </c>
      <c r="E105" s="289"/>
      <c r="F105" s="265">
        <f>SUM(F104:F104)</f>
        <v>0</v>
      </c>
      <c r="G105" s="265">
        <f>SUM(G104:G104)</f>
        <v>0</v>
      </c>
      <c r="H105" s="265">
        <f>SUM(H104:H104)</f>
        <v>0</v>
      </c>
      <c r="I105" s="236">
        <f>IF(H105=0,0,H105/'Aktivi_Saistibas(001)'!$F$19*100)</f>
        <v>0</v>
      </c>
    </row>
    <row r="106" spans="1:9" ht="12.75">
      <c r="A106" s="1"/>
      <c r="B106" s="200">
        <v>22220</v>
      </c>
      <c r="C106" s="207" t="s">
        <v>164</v>
      </c>
      <c r="D106" s="208"/>
      <c r="E106" s="273"/>
      <c r="F106" s="273"/>
      <c r="G106" s="273"/>
      <c r="H106" s="273"/>
      <c r="I106" s="282"/>
    </row>
    <row r="107" spans="1:9" ht="12.75">
      <c r="A107" s="1"/>
      <c r="B107" s="211"/>
      <c r="C107" s="223" t="s">
        <v>20</v>
      </c>
      <c r="D107" s="208"/>
      <c r="E107" s="283"/>
      <c r="F107" s="283"/>
      <c r="G107" s="283"/>
      <c r="H107" s="283"/>
      <c r="I107" s="236">
        <f>IF(H107=0,0,H107/'Aktivi_Saistibas(001)'!$F$19*100)</f>
        <v>0</v>
      </c>
    </row>
    <row r="108" spans="1:9" ht="12.75">
      <c r="A108" s="1"/>
      <c r="B108" s="211"/>
      <c r="C108" s="212" t="s">
        <v>154</v>
      </c>
      <c r="D108" s="217">
        <v>22220</v>
      </c>
      <c r="E108" s="289"/>
      <c r="F108" s="265">
        <f>SUM(F107:F107)</f>
        <v>0</v>
      </c>
      <c r="G108" s="265">
        <f>SUM(G107:G107)</f>
        <v>0</v>
      </c>
      <c r="H108" s="265">
        <f>SUM(H107:H107)</f>
        <v>0</v>
      </c>
      <c r="I108" s="236">
        <f>IF(H108=0,0,H108/'Aktivi_Saistibas(001)'!$F$19*100)</f>
        <v>0</v>
      </c>
    </row>
    <row r="109" spans="1:9" ht="12.75">
      <c r="A109" s="1"/>
      <c r="B109" s="166"/>
      <c r="C109" s="190" t="s">
        <v>188</v>
      </c>
      <c r="D109" s="76">
        <v>22200</v>
      </c>
      <c r="E109" s="290"/>
      <c r="F109" s="267">
        <f>F105+F108</f>
        <v>0</v>
      </c>
      <c r="G109" s="267">
        <f>G105+G108</f>
        <v>0</v>
      </c>
      <c r="H109" s="267">
        <f>H105+H108</f>
        <v>0</v>
      </c>
      <c r="I109" s="239">
        <f>IF(H109=0,0,H109/'Aktivi_Saistibas(001)'!$F$19*100)</f>
        <v>0</v>
      </c>
    </row>
    <row r="110" spans="1:9" ht="12.75">
      <c r="A110" s="1"/>
      <c r="B110" s="200">
        <v>22300</v>
      </c>
      <c r="C110" s="201" t="s">
        <v>168</v>
      </c>
      <c r="D110" s="208"/>
      <c r="E110" s="273"/>
      <c r="F110" s="273"/>
      <c r="G110" s="273"/>
      <c r="H110" s="273"/>
      <c r="I110" s="282"/>
    </row>
    <row r="111" spans="1:9" ht="12.75">
      <c r="A111" s="1"/>
      <c r="B111" s="211"/>
      <c r="C111" s="216" t="s">
        <v>20</v>
      </c>
      <c r="D111" s="208"/>
      <c r="E111" s="283"/>
      <c r="F111" s="283"/>
      <c r="G111" s="283"/>
      <c r="H111" s="283"/>
      <c r="I111" s="236">
        <f>IF(H111=0,0,H111/'Aktivi_Saistibas(001)'!$F$19*100)</f>
        <v>0</v>
      </c>
    </row>
    <row r="112" spans="1:9" ht="12.75">
      <c r="A112" s="1"/>
      <c r="B112" s="166"/>
      <c r="C112" s="243" t="s">
        <v>154</v>
      </c>
      <c r="D112" s="76">
        <v>22300</v>
      </c>
      <c r="E112" s="290"/>
      <c r="F112" s="267">
        <f>SUM(F111:F111)</f>
        <v>0</v>
      </c>
      <c r="G112" s="267">
        <f>SUM(G111:G111)</f>
        <v>0</v>
      </c>
      <c r="H112" s="267">
        <f>SUM(H111:H111)</f>
        <v>0</v>
      </c>
      <c r="I112" s="239">
        <f>IF(H112=0,0,H112/'Aktivi_Saistibas(001)'!$F$19*100)</f>
        <v>0</v>
      </c>
    </row>
    <row r="113" spans="1:9" ht="12.75">
      <c r="A113" s="1"/>
      <c r="B113" s="230">
        <v>22400</v>
      </c>
      <c r="C113" s="231" t="s">
        <v>81</v>
      </c>
      <c r="D113" s="238"/>
      <c r="E113" s="273"/>
      <c r="F113" s="273"/>
      <c r="G113" s="273"/>
      <c r="H113" s="273"/>
      <c r="I113" s="282"/>
    </row>
    <row r="114" spans="1:9" ht="12.75">
      <c r="A114" s="1"/>
      <c r="B114" s="211"/>
      <c r="C114" s="216" t="s">
        <v>20</v>
      </c>
      <c r="D114" s="208"/>
      <c r="E114" s="266"/>
      <c r="F114" s="215"/>
      <c r="G114" s="215"/>
      <c r="H114" s="215"/>
      <c r="I114" s="236">
        <f>IF(H114=0,0,H114/'Aktivi_Saistibas(001)'!$F$19*100)</f>
        <v>0</v>
      </c>
    </row>
    <row r="115" spans="1:9" ht="12.75">
      <c r="A115" s="1"/>
      <c r="B115" s="166"/>
      <c r="C115" s="243" t="s">
        <v>154</v>
      </c>
      <c r="D115" s="76">
        <v>22400</v>
      </c>
      <c r="E115" s="290"/>
      <c r="F115" s="267">
        <f>SUM(F114:F114)</f>
        <v>0</v>
      </c>
      <c r="G115" s="267">
        <f>SUM(G114:G114)</f>
        <v>0</v>
      </c>
      <c r="H115" s="267">
        <f>SUM(H114:H114)</f>
        <v>0</v>
      </c>
      <c r="I115" s="239">
        <f>IF(H115=0,0,H115/'Aktivi_Saistibas(001)'!$F$19*100)</f>
        <v>0</v>
      </c>
    </row>
    <row r="116" spans="1:9" ht="38.25">
      <c r="A116" s="1"/>
      <c r="B116" s="183"/>
      <c r="C116" s="191" t="s">
        <v>192</v>
      </c>
      <c r="D116" s="78">
        <v>22000</v>
      </c>
      <c r="E116" s="292"/>
      <c r="F116" s="286">
        <f>F101+F109+F112+F115</f>
        <v>0</v>
      </c>
      <c r="G116" s="286">
        <f>G101+G109+G112+G115</f>
        <v>0</v>
      </c>
      <c r="H116" s="286">
        <f>H101+H109+H112+H115</f>
        <v>0</v>
      </c>
      <c r="I116" s="287">
        <f>IF(H116=0,0,H116/'Aktivi_Saistibas(001)'!$F$19*100)</f>
        <v>0</v>
      </c>
    </row>
    <row r="117" spans="1:9" ht="12.75">
      <c r="A117" s="1"/>
      <c r="B117" s="200">
        <v>23000</v>
      </c>
      <c r="C117" s="288" t="s">
        <v>193</v>
      </c>
      <c r="D117" s="238"/>
      <c r="E117" s="238"/>
      <c r="F117" s="226"/>
      <c r="G117" s="226"/>
      <c r="H117" s="226"/>
      <c r="I117" s="232"/>
    </row>
    <row r="118" spans="1:9" ht="25.5">
      <c r="A118" s="1"/>
      <c r="B118" s="200">
        <v>23100</v>
      </c>
      <c r="C118" s="201" t="s">
        <v>149</v>
      </c>
      <c r="D118" s="208"/>
      <c r="E118" s="208"/>
      <c r="F118" s="210"/>
      <c r="G118" s="210"/>
      <c r="H118" s="210"/>
      <c r="I118" s="224"/>
    </row>
    <row r="119" spans="1:9" ht="12.75">
      <c r="A119" s="1"/>
      <c r="B119" s="200">
        <v>23110</v>
      </c>
      <c r="C119" s="207" t="s">
        <v>150</v>
      </c>
      <c r="D119" s="208"/>
      <c r="E119" s="208"/>
      <c r="F119" s="210"/>
      <c r="G119" s="210"/>
      <c r="H119" s="210"/>
      <c r="I119" s="224"/>
    </row>
    <row r="120" spans="1:9" ht="12.75">
      <c r="A120" s="1"/>
      <c r="B120" s="211"/>
      <c r="C120" s="212" t="s">
        <v>186</v>
      </c>
      <c r="D120" s="213"/>
      <c r="E120" s="266"/>
      <c r="F120" s="215"/>
      <c r="G120" s="215"/>
      <c r="H120" s="215"/>
      <c r="I120" s="236">
        <f>IF(H120=0,0,H120/'Aktivi_Saistibas(001)'!$F$19*100)</f>
        <v>0</v>
      </c>
    </row>
    <row r="121" spans="1:9" ht="12.75">
      <c r="A121" s="1"/>
      <c r="B121" s="211"/>
      <c r="C121" s="216" t="s">
        <v>20</v>
      </c>
      <c r="D121" s="213"/>
      <c r="E121" s="266"/>
      <c r="F121" s="215"/>
      <c r="G121" s="215"/>
      <c r="H121" s="215"/>
      <c r="I121" s="236">
        <f>IF(H121=0,0,H121/'Aktivi_Saistibas(001)'!$F$19*100)</f>
        <v>0</v>
      </c>
    </row>
    <row r="122" spans="1:9" ht="12.75">
      <c r="A122" s="1"/>
      <c r="B122" s="211"/>
      <c r="C122" s="212" t="s">
        <v>154</v>
      </c>
      <c r="D122" s="217">
        <v>23110</v>
      </c>
      <c r="E122" s="289"/>
      <c r="F122" s="265">
        <f>SUM(F120:F121)</f>
        <v>0</v>
      </c>
      <c r="G122" s="265">
        <f>SUM(G120:G121)</f>
        <v>0</v>
      </c>
      <c r="H122" s="265">
        <f>SUM(H120:H121)</f>
        <v>0</v>
      </c>
      <c r="I122" s="236">
        <f>IF(H122=0,0,H122/'Aktivi_Saistibas(001)'!$F$19*100)</f>
        <v>0</v>
      </c>
    </row>
    <row r="123" spans="1:9" ht="12.75">
      <c r="A123" s="1"/>
      <c r="B123" s="200">
        <v>23120</v>
      </c>
      <c r="C123" s="207" t="s">
        <v>155</v>
      </c>
      <c r="D123" s="219"/>
      <c r="E123" s="427"/>
      <c r="F123" s="210"/>
      <c r="G123" s="210"/>
      <c r="H123" s="210"/>
      <c r="I123" s="224"/>
    </row>
    <row r="124" spans="1:9" ht="12.75">
      <c r="A124" s="1"/>
      <c r="B124" s="211"/>
      <c r="C124" s="216" t="s">
        <v>20</v>
      </c>
      <c r="D124" s="208"/>
      <c r="E124" s="266"/>
      <c r="F124" s="215"/>
      <c r="G124" s="215"/>
      <c r="H124" s="215"/>
      <c r="I124" s="236">
        <f>IF(H124=0,0,H124/'Aktivi_Saistibas(001)'!$F$19*100)</f>
        <v>0</v>
      </c>
    </row>
    <row r="125" spans="1:9" ht="12.75">
      <c r="A125" s="1"/>
      <c r="B125" s="211"/>
      <c r="C125" s="212" t="s">
        <v>154</v>
      </c>
      <c r="D125" s="217">
        <v>23120</v>
      </c>
      <c r="E125" s="289"/>
      <c r="F125" s="265">
        <f>SUM(F124:F124)</f>
        <v>0</v>
      </c>
      <c r="G125" s="265">
        <f>SUM(G124:G124)</f>
        <v>0</v>
      </c>
      <c r="H125" s="265">
        <f>SUM(H124:H124)</f>
        <v>0</v>
      </c>
      <c r="I125" s="236">
        <f>IF(H125=0,0,H125/'Aktivi_Saistibas(001)'!$F$19*100)</f>
        <v>0</v>
      </c>
    </row>
    <row r="126" spans="1:9" ht="12.75">
      <c r="A126" s="1"/>
      <c r="B126" s="200">
        <v>23130</v>
      </c>
      <c r="C126" s="207" t="s">
        <v>158</v>
      </c>
      <c r="D126" s="208"/>
      <c r="E126" s="427"/>
      <c r="F126" s="210"/>
      <c r="G126" s="210"/>
      <c r="H126" s="210"/>
      <c r="I126" s="224"/>
    </row>
    <row r="127" spans="1:9" ht="12.75">
      <c r="A127" s="1"/>
      <c r="B127" s="211"/>
      <c r="C127" s="216" t="s">
        <v>20</v>
      </c>
      <c r="D127" s="208"/>
      <c r="E127" s="266"/>
      <c r="F127" s="215"/>
      <c r="G127" s="215"/>
      <c r="H127" s="215"/>
      <c r="I127" s="236">
        <f>IF(H127=0,0,H127/'Aktivi_Saistibas(001)'!$F$19*100)</f>
        <v>0</v>
      </c>
    </row>
    <row r="128" spans="1:9" ht="12.75">
      <c r="A128" s="1"/>
      <c r="B128" s="211"/>
      <c r="C128" s="212" t="s">
        <v>154</v>
      </c>
      <c r="D128" s="217">
        <v>23130</v>
      </c>
      <c r="E128" s="289"/>
      <c r="F128" s="265">
        <f>SUM(F127:F127)</f>
        <v>0</v>
      </c>
      <c r="G128" s="265">
        <f>SUM(G127:G127)</f>
        <v>0</v>
      </c>
      <c r="H128" s="265">
        <f>SUM(H127:H127)</f>
        <v>0</v>
      </c>
      <c r="I128" s="236">
        <f>IF(H128=0,0,H128/'Aktivi_Saistibas(001)'!$F$19*100)</f>
        <v>0</v>
      </c>
    </row>
    <row r="129" spans="1:9" ht="12.75">
      <c r="A129" s="1"/>
      <c r="B129" s="166"/>
      <c r="C129" s="190" t="s">
        <v>194</v>
      </c>
      <c r="D129" s="76">
        <v>23100</v>
      </c>
      <c r="E129" s="290"/>
      <c r="F129" s="267">
        <f>F122+F125+F128</f>
        <v>0</v>
      </c>
      <c r="G129" s="267">
        <f>G122+G125+G128</f>
        <v>0</v>
      </c>
      <c r="H129" s="267">
        <f>H122+H125+H128</f>
        <v>0</v>
      </c>
      <c r="I129" s="239">
        <f>IF(H129=0,0,H129/'Aktivi_Saistibas(001)'!$F$19*100)</f>
        <v>0</v>
      </c>
    </row>
    <row r="130" spans="1:9" ht="25.5">
      <c r="A130" s="1"/>
      <c r="B130" s="230">
        <v>23200</v>
      </c>
      <c r="C130" s="231" t="s">
        <v>162</v>
      </c>
      <c r="D130" s="238"/>
      <c r="E130" s="428"/>
      <c r="F130" s="226"/>
      <c r="G130" s="226"/>
      <c r="H130" s="226"/>
      <c r="I130" s="232"/>
    </row>
    <row r="131" spans="1:9" ht="12.75">
      <c r="A131" s="1"/>
      <c r="B131" s="200">
        <v>23210</v>
      </c>
      <c r="C131" s="207" t="s">
        <v>163</v>
      </c>
      <c r="D131" s="208"/>
      <c r="E131" s="427"/>
      <c r="F131" s="210"/>
      <c r="G131" s="210"/>
      <c r="H131" s="210"/>
      <c r="I131" s="224"/>
    </row>
    <row r="132" spans="1:9" ht="12.75">
      <c r="A132" s="1"/>
      <c r="B132" s="211"/>
      <c r="C132" s="216" t="s">
        <v>20</v>
      </c>
      <c r="D132" s="208"/>
      <c r="E132" s="266"/>
      <c r="F132" s="215"/>
      <c r="G132" s="215"/>
      <c r="H132" s="215"/>
      <c r="I132" s="236">
        <f>IF(H132=0,0,H132/'Aktivi_Saistibas(001)'!$F$19*100)</f>
        <v>0</v>
      </c>
    </row>
    <row r="133" spans="1:9" ht="12.75">
      <c r="A133" s="1"/>
      <c r="B133" s="211"/>
      <c r="C133" s="212" t="s">
        <v>154</v>
      </c>
      <c r="D133" s="217">
        <v>23210</v>
      </c>
      <c r="E133" s="289"/>
      <c r="F133" s="265">
        <f>SUM(F132:F132)</f>
        <v>0</v>
      </c>
      <c r="G133" s="265">
        <f>SUM(G132:G132)</f>
        <v>0</v>
      </c>
      <c r="H133" s="265">
        <f>SUM(H132:H132)</f>
        <v>0</v>
      </c>
      <c r="I133" s="236">
        <f>IF(H133=0,0,H133/'Aktivi_Saistibas(001)'!$F$19*100)</f>
        <v>0</v>
      </c>
    </row>
    <row r="134" spans="1:9" ht="12.75">
      <c r="A134" s="1"/>
      <c r="B134" s="200">
        <v>23220</v>
      </c>
      <c r="C134" s="207" t="s">
        <v>164</v>
      </c>
      <c r="D134" s="208"/>
      <c r="E134" s="427"/>
      <c r="F134" s="210"/>
      <c r="G134" s="210"/>
      <c r="H134" s="210"/>
      <c r="I134" s="224"/>
    </row>
    <row r="135" spans="1:9" ht="12.75">
      <c r="A135" s="1"/>
      <c r="B135" s="211"/>
      <c r="C135" s="223" t="s">
        <v>20</v>
      </c>
      <c r="D135" s="208"/>
      <c r="E135" s="266"/>
      <c r="F135" s="215"/>
      <c r="G135" s="215"/>
      <c r="H135" s="215"/>
      <c r="I135" s="236">
        <f>IF(H135=0,0,H135/'Aktivi_Saistibas(001)'!$F$19*100)</f>
        <v>0</v>
      </c>
    </row>
    <row r="136" spans="1:9" ht="12.75">
      <c r="A136" s="1"/>
      <c r="B136" s="211"/>
      <c r="C136" s="212" t="s">
        <v>154</v>
      </c>
      <c r="D136" s="217">
        <v>23220</v>
      </c>
      <c r="E136" s="289"/>
      <c r="F136" s="265">
        <f>SUM(F135:F135)</f>
        <v>0</v>
      </c>
      <c r="G136" s="265">
        <f>SUM(G135:G135)</f>
        <v>0</v>
      </c>
      <c r="H136" s="265">
        <f>SUM(H135:H135)</f>
        <v>0</v>
      </c>
      <c r="I136" s="236">
        <f>IF(H136=0,0,H136/'Aktivi_Saistibas(001)'!$F$19*100)</f>
        <v>0</v>
      </c>
    </row>
    <row r="137" spans="1:9" ht="12.75">
      <c r="A137" s="1"/>
      <c r="B137" s="166"/>
      <c r="C137" s="190" t="s">
        <v>188</v>
      </c>
      <c r="D137" s="76">
        <v>23200</v>
      </c>
      <c r="E137" s="290"/>
      <c r="F137" s="267">
        <f>F133+F136</f>
        <v>0</v>
      </c>
      <c r="G137" s="267">
        <f>G133+G136</f>
        <v>0</v>
      </c>
      <c r="H137" s="267">
        <f>H133+H136</f>
        <v>0</v>
      </c>
      <c r="I137" s="239">
        <f>IF(H137=0,0,H137/'Aktivi_Saistibas(001)'!$F$19*100)</f>
        <v>0</v>
      </c>
    </row>
    <row r="138" spans="1:9" ht="12.75">
      <c r="A138" s="1"/>
      <c r="B138" s="200">
        <v>23300</v>
      </c>
      <c r="C138" s="201" t="s">
        <v>168</v>
      </c>
      <c r="D138" s="208"/>
      <c r="E138" s="428"/>
      <c r="F138" s="226"/>
      <c r="G138" s="226"/>
      <c r="H138" s="226"/>
      <c r="I138" s="232"/>
    </row>
    <row r="139" spans="1:9" ht="12.75">
      <c r="A139" s="1"/>
      <c r="B139" s="211"/>
      <c r="C139" s="216" t="s">
        <v>20</v>
      </c>
      <c r="D139" s="208"/>
      <c r="E139" s="266"/>
      <c r="F139" s="215"/>
      <c r="G139" s="215"/>
      <c r="H139" s="215"/>
      <c r="I139" s="236">
        <f>IF(H139=0,0,H139/'Aktivi_Saistibas(001)'!$F$19*100)</f>
        <v>0</v>
      </c>
    </row>
    <row r="140" spans="1:9" ht="12.75">
      <c r="A140" s="1"/>
      <c r="B140" s="166"/>
      <c r="C140" s="243" t="s">
        <v>154</v>
      </c>
      <c r="D140" s="76">
        <v>23300</v>
      </c>
      <c r="E140" s="290"/>
      <c r="F140" s="267">
        <f>SUM(F139:F139)</f>
        <v>0</v>
      </c>
      <c r="G140" s="267">
        <f>SUM(G139:G139)</f>
        <v>0</v>
      </c>
      <c r="H140" s="267">
        <f>SUM(H139:H139)</f>
        <v>0</v>
      </c>
      <c r="I140" s="239">
        <f>IF(H140=0,0,H140/'Aktivi_Saistibas(001)'!$F$19*100)</f>
        <v>0</v>
      </c>
    </row>
    <row r="141" spans="1:9" ht="12.75">
      <c r="A141" s="1"/>
      <c r="B141" s="230">
        <v>23400</v>
      </c>
      <c r="C141" s="231" t="s">
        <v>81</v>
      </c>
      <c r="D141" s="238"/>
      <c r="E141" s="428"/>
      <c r="F141" s="226"/>
      <c r="G141" s="226"/>
      <c r="H141" s="226"/>
      <c r="I141" s="232"/>
    </row>
    <row r="142" spans="1:9" ht="12.75">
      <c r="A142" s="1"/>
      <c r="B142" s="211"/>
      <c r="C142" s="216" t="s">
        <v>20</v>
      </c>
      <c r="D142" s="208"/>
      <c r="E142" s="264"/>
      <c r="F142" s="215"/>
      <c r="G142" s="215"/>
      <c r="H142" s="215"/>
      <c r="I142" s="236">
        <f>IF(H142=0,0,H142/'Aktivi_Saistibas(001)'!$F$19*100)</f>
        <v>0</v>
      </c>
    </row>
    <row r="143" spans="1:9" ht="12.75">
      <c r="A143" s="1"/>
      <c r="B143" s="166"/>
      <c r="C143" s="243" t="s">
        <v>154</v>
      </c>
      <c r="D143" s="76">
        <v>23400</v>
      </c>
      <c r="E143" s="290"/>
      <c r="F143" s="267">
        <f>SUM(F142:F142)</f>
        <v>0</v>
      </c>
      <c r="G143" s="267">
        <f>SUM(G142:G142)</f>
        <v>0</v>
      </c>
      <c r="H143" s="267">
        <f>SUM(H142:H142)</f>
        <v>0</v>
      </c>
      <c r="I143" s="239">
        <f>IF(H143=0,0,H143/'Aktivi_Saistibas(001)'!$F$19*100)</f>
        <v>0</v>
      </c>
    </row>
    <row r="144" spans="1:9" ht="25.5">
      <c r="A144" s="1"/>
      <c r="B144" s="183"/>
      <c r="C144" s="191" t="s">
        <v>195</v>
      </c>
      <c r="D144" s="74">
        <v>23000</v>
      </c>
      <c r="E144" s="292"/>
      <c r="F144" s="286">
        <f>F129+F137+F140+F143</f>
        <v>0</v>
      </c>
      <c r="G144" s="286">
        <f>G129+G137+G140+G143</f>
        <v>0</v>
      </c>
      <c r="H144" s="286">
        <f>H129+H137+H140+H143</f>
        <v>0</v>
      </c>
      <c r="I144" s="261">
        <f>IF(H144=0,0,H144/'Aktivi_Saistibas(001)'!$F$19*100)</f>
        <v>0</v>
      </c>
    </row>
    <row r="145" spans="1:9" ht="12.75">
      <c r="A145" s="1"/>
      <c r="B145" s="200">
        <v>24000</v>
      </c>
      <c r="C145" s="231" t="s">
        <v>178</v>
      </c>
      <c r="D145" s="238"/>
      <c r="E145" s="428"/>
      <c r="F145" s="226"/>
      <c r="G145" s="226"/>
      <c r="H145" s="226"/>
      <c r="I145" s="232"/>
    </row>
    <row r="146" spans="1:9" ht="12.75">
      <c r="A146" s="1"/>
      <c r="B146" s="211"/>
      <c r="C146" s="216" t="s">
        <v>20</v>
      </c>
      <c r="D146" s="208"/>
      <c r="E146" s="266"/>
      <c r="F146" s="215"/>
      <c r="G146" s="215"/>
      <c r="H146" s="215"/>
      <c r="I146" s="236">
        <f>IF(H146=0,0,H146/'Aktivi_Saistibas(001)'!$F$19*100)</f>
        <v>0</v>
      </c>
    </row>
    <row r="147" spans="1:9" ht="12.75">
      <c r="A147" s="1"/>
      <c r="B147" s="166"/>
      <c r="C147" s="243" t="s">
        <v>154</v>
      </c>
      <c r="D147" s="80">
        <v>24000</v>
      </c>
      <c r="E147" s="293"/>
      <c r="F147" s="278">
        <f>SUM(F146:F146)</f>
        <v>0</v>
      </c>
      <c r="G147" s="278">
        <f>SUM(G146:G146)</f>
        <v>0</v>
      </c>
      <c r="H147" s="278">
        <f>SUM(H146:H146)</f>
        <v>0</v>
      </c>
      <c r="I147" s="239">
        <f>IF(H147=0,0,H147/'Aktivi_Saistibas(001)'!$F$19*100)</f>
        <v>0</v>
      </c>
    </row>
    <row r="148" spans="1:9" ht="25.5">
      <c r="A148" s="1"/>
      <c r="B148" s="183"/>
      <c r="C148" s="191" t="s">
        <v>196</v>
      </c>
      <c r="D148" s="78">
        <v>20000</v>
      </c>
      <c r="E148" s="292"/>
      <c r="F148" s="286">
        <f>F88+F116+F144+F147</f>
        <v>72239.789267</v>
      </c>
      <c r="G148" s="286">
        <f>G88+G116+G144+G147</f>
        <v>976753.03</v>
      </c>
      <c r="H148" s="286">
        <f>H88+H116+H144+H147</f>
        <v>981820.3249450001</v>
      </c>
      <c r="I148" s="261">
        <f>IF(H148=0,0,H148/'Aktivi_Saistibas(001)'!$F$19*100)</f>
        <v>32.021495957083786</v>
      </c>
    </row>
    <row r="149" spans="1:9" ht="26.25" thickBot="1">
      <c r="A149" s="1"/>
      <c r="B149" s="294">
        <v>30000</v>
      </c>
      <c r="C149" s="256" t="s">
        <v>197</v>
      </c>
      <c r="D149" s="79">
        <v>30000</v>
      </c>
      <c r="E149" s="429"/>
      <c r="F149" s="262">
        <f>'Portfelis(001-1)'!E132+'Portfelis(001-2)'!F148</f>
        <v>100694.789267</v>
      </c>
      <c r="G149" s="262">
        <f>'Portfelis(001-1)'!F132+'Portfelis(001-2)'!G148</f>
        <v>2716158.3899999997</v>
      </c>
      <c r="H149" s="262">
        <f>'Portfelis(001-1)'!G132+'Portfelis(001-2)'!H148</f>
        <v>2727858.3849450005</v>
      </c>
      <c r="I149" s="263">
        <f>IF(H149=0,0,H149/'Aktivi_Saistibas(001)'!$F$19*100)</f>
        <v>88.967506605556</v>
      </c>
    </row>
    <row r="150" spans="1:9" ht="48.75" customHeight="1">
      <c r="A150" s="37" t="str">
        <f>Parametri!$A$18</f>
        <v>Līdzekļu pārvaldītāja valdes priekšsēdētājs </v>
      </c>
      <c r="B150" s="38"/>
      <c r="C150" s="38"/>
      <c r="D150" s="128"/>
      <c r="E150" s="128"/>
      <c r="F150" s="128" t="str">
        <f>CONCATENATE(Nosaukumi!B6," ",Nosaukumi!C6,"/")</f>
        <v>Sergejs Medvedevs /</v>
      </c>
      <c r="G150" s="39"/>
      <c r="H150" s="295"/>
      <c r="I150" s="296"/>
    </row>
    <row r="151" spans="1:9" ht="12.75">
      <c r="A151" s="41"/>
      <c r="B151" s="129"/>
      <c r="C151" s="42"/>
      <c r="D151" s="42"/>
      <c r="E151" s="42"/>
      <c r="F151" s="42"/>
      <c r="G151" s="127" t="str">
        <f>CONCATENATE("(",Parametri!$A$20,")")</f>
        <v>(paraksts)</v>
      </c>
      <c r="H151" s="134"/>
      <c r="I151" s="40"/>
    </row>
    <row r="152" spans="1:9" ht="33" customHeight="1">
      <c r="A152" s="37" t="str">
        <f>Parametri!$A$19</f>
        <v>Ieguldījumu plāna pārvaldnieks  </v>
      </c>
      <c r="B152" s="40"/>
      <c r="C152" s="41"/>
      <c r="D152" s="128"/>
      <c r="E152" s="128"/>
      <c r="F152" s="128" t="str">
        <f>CONCATENATE(Nosaukumi!B14,"/")</f>
        <v>Sergejs Medvedevs, Roberts Idelsons, Aija Kļaševa/</v>
      </c>
      <c r="G152" s="43"/>
      <c r="H152" s="297"/>
      <c r="I152" s="40"/>
    </row>
    <row r="153" spans="1:9" ht="12.75">
      <c r="A153" s="41"/>
      <c r="B153" s="131"/>
      <c r="C153" s="44"/>
      <c r="D153" s="44"/>
      <c r="E153" s="44"/>
      <c r="F153" s="44"/>
      <c r="G153" s="127" t="str">
        <f>G151</f>
        <v>(paraksts)</v>
      </c>
      <c r="H153" s="135"/>
      <c r="I153" s="40"/>
    </row>
    <row r="154" spans="1:9" ht="24" customHeight="1">
      <c r="A154" s="96" t="str">
        <f>Nosaukumi!A7</f>
        <v>Izpildītājs</v>
      </c>
      <c r="B154" s="17"/>
      <c r="C154" s="133"/>
      <c r="D154" s="133" t="str">
        <f>CONCATENATE(Nosaukumi!B19,"; ",Nosaukumi!C19)</f>
        <v>Svetlana Korhova; 7010172</v>
      </c>
      <c r="E154" s="132"/>
      <c r="F154" s="8"/>
      <c r="G154" s="8"/>
      <c r="H154" s="8"/>
      <c r="I154" s="8"/>
    </row>
    <row r="155" spans="1:9" ht="12.75">
      <c r="A155" s="1"/>
      <c r="B155" s="1"/>
      <c r="C155" s="1"/>
      <c r="D155" s="1"/>
      <c r="E155" s="1"/>
      <c r="F155" s="8"/>
      <c r="G155" s="8"/>
      <c r="H155" s="8"/>
      <c r="I155" s="8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</sheetData>
  <mergeCells count="2">
    <mergeCell ref="B2:C2"/>
    <mergeCell ref="B3:C3"/>
  </mergeCells>
  <printOptions horizontalCentered="1"/>
  <pageMargins left="0.5905511811023623" right="0.3937007874015748" top="0.5905511811023623" bottom="0.5905511811023623" header="0.5118110236220472" footer="0.5118110236220472"/>
  <pageSetup fitToHeight="0" horizontalDpi="600" verticalDpi="600" orientation="portrait" paperSize="9" scale="78" r:id="rId1"/>
  <rowBreaks count="2" manualBreakCount="2">
    <brk id="51" max="255" man="1"/>
    <brk id="1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zoomScale="75" zoomScaleNormal="75" workbookViewId="0" topLeftCell="A10">
      <selection activeCell="E16" sqref="E16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21.75" customHeight="1">
      <c r="A2" s="17"/>
      <c r="B2" s="298" t="str">
        <f>Nosaukumi!B20</f>
        <v>Parekss Universālais pensiju plāns</v>
      </c>
      <c r="C2" s="60"/>
      <c r="D2" s="60"/>
      <c r="E2" s="17"/>
      <c r="F2" s="17"/>
      <c r="G2" s="19" t="str">
        <f>Parametri!$A$3</f>
        <v>pārskatu sagatavošanas noteikumu"</v>
      </c>
    </row>
    <row r="3" spans="1:7" ht="17.25" customHeight="1">
      <c r="A3" s="10" t="str">
        <f>Nosaukumi!A2</f>
        <v>Līdzekļu pārvaldītāja nosaukums</v>
      </c>
      <c r="B3" s="61"/>
      <c r="C3" s="61"/>
      <c r="D3" s="61"/>
      <c r="E3" s="17"/>
      <c r="F3" s="17"/>
      <c r="G3" s="20" t="str">
        <f>CONCATENATE(1,Parametri!$A$4)</f>
        <v>1. pielikums</v>
      </c>
    </row>
    <row r="4" spans="1:7" ht="22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2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",Parametri!$A$6)</f>
        <v>UPDK 0651101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18.75">
      <c r="A8" s="27" t="s">
        <v>59</v>
      </c>
      <c r="B8" s="28"/>
      <c r="C8" s="28"/>
      <c r="D8" s="28"/>
      <c r="E8" s="28"/>
      <c r="F8" s="28"/>
      <c r="G8" s="28"/>
    </row>
    <row r="9" spans="1:7" ht="24" customHeight="1" thickBot="1">
      <c r="A9" s="10"/>
      <c r="B9" s="54" t="s">
        <v>61</v>
      </c>
      <c r="C9" s="10"/>
      <c r="D9" s="10"/>
      <c r="E9" s="17"/>
      <c r="F9" s="19" t="str">
        <f>CONCATENATE("(",Parametri!$A$28,")")</f>
        <v>(latos)</v>
      </c>
      <c r="G9" s="17"/>
    </row>
    <row r="10" spans="2:7" ht="42" customHeight="1" thickBot="1">
      <c r="B10" s="488" t="s">
        <v>11</v>
      </c>
      <c r="C10" s="487"/>
      <c r="D10" s="4" t="s">
        <v>12</v>
      </c>
      <c r="E10" s="4" t="s">
        <v>65</v>
      </c>
      <c r="F10" s="5" t="str">
        <f>CONCATENATE("Atlikumi ",Parametri!A15)</f>
        <v>Atlikumi 2004. gada 30.06.</v>
      </c>
      <c r="G10" s="25"/>
    </row>
    <row r="11" spans="2:7" ht="13.5" customHeight="1" thickBot="1">
      <c r="B11" s="486" t="s">
        <v>13</v>
      </c>
      <c r="C11" s="487"/>
      <c r="D11" s="83" t="s">
        <v>64</v>
      </c>
      <c r="E11" s="84" t="s">
        <v>63</v>
      </c>
      <c r="F11" s="85" t="s">
        <v>66</v>
      </c>
      <c r="G11" s="25"/>
    </row>
    <row r="12" spans="2:7" ht="15">
      <c r="B12" s="86" t="s">
        <v>62</v>
      </c>
      <c r="C12" s="87" t="s">
        <v>201</v>
      </c>
      <c r="D12" s="88" t="s">
        <v>62</v>
      </c>
      <c r="E12" s="113">
        <v>377264.37682350003</v>
      </c>
      <c r="F12" s="90">
        <v>656961.7305</v>
      </c>
      <c r="G12" s="24"/>
    </row>
    <row r="13" spans="2:7" ht="15">
      <c r="B13" s="91" t="s">
        <v>67</v>
      </c>
      <c r="C13" s="92" t="s">
        <v>19</v>
      </c>
      <c r="D13" s="93" t="s">
        <v>67</v>
      </c>
      <c r="E13" s="115">
        <v>5882.429999999974</v>
      </c>
      <c r="F13" s="36">
        <v>32023.679999999917</v>
      </c>
      <c r="G13" s="24"/>
    </row>
    <row r="14" spans="2:7" ht="15">
      <c r="B14" s="95" t="s">
        <v>69</v>
      </c>
      <c r="C14" s="96" t="s">
        <v>14</v>
      </c>
      <c r="D14" s="97"/>
      <c r="E14" s="98"/>
      <c r="F14" s="99"/>
      <c r="G14" s="24"/>
    </row>
    <row r="15" spans="2:7" ht="15">
      <c r="B15" s="100"/>
      <c r="C15" s="96" t="s">
        <v>73</v>
      </c>
      <c r="D15" s="97" t="s">
        <v>70</v>
      </c>
      <c r="E15" s="101"/>
      <c r="F15" s="102"/>
      <c r="G15" s="24"/>
    </row>
    <row r="16" spans="2:7" ht="15">
      <c r="B16" s="100"/>
      <c r="C16" s="96" t="s">
        <v>74</v>
      </c>
      <c r="D16" s="97" t="s">
        <v>71</v>
      </c>
      <c r="E16" s="115">
        <v>1615.881829440639</v>
      </c>
      <c r="F16" s="36">
        <v>3123.3414869368335</v>
      </c>
      <c r="G16" s="24"/>
    </row>
    <row r="17" spans="2:7" ht="15">
      <c r="B17" s="103"/>
      <c r="C17" s="104" t="s">
        <v>75</v>
      </c>
      <c r="D17" s="105" t="s">
        <v>69</v>
      </c>
      <c r="E17" s="106">
        <f>SUM(E15:E16)</f>
        <v>1615.881829440639</v>
      </c>
      <c r="F17" s="46">
        <f>SUM(F15:F16)</f>
        <v>3123.3414869368335</v>
      </c>
      <c r="G17" s="24"/>
    </row>
    <row r="18" spans="2:7" ht="15">
      <c r="B18" s="91" t="s">
        <v>76</v>
      </c>
      <c r="C18" s="96" t="s">
        <v>15</v>
      </c>
      <c r="D18" s="93" t="s">
        <v>76</v>
      </c>
      <c r="E18" s="94"/>
      <c r="F18" s="36"/>
      <c r="G18" s="24"/>
    </row>
    <row r="19" spans="2:7" ht="15.75" thickBot="1">
      <c r="B19" s="107" t="s">
        <v>77</v>
      </c>
      <c r="C19" s="108" t="s">
        <v>78</v>
      </c>
      <c r="D19" s="109" t="s">
        <v>77</v>
      </c>
      <c r="E19" s="110">
        <f>E12+E13+E17+E18</f>
        <v>384762.6886529407</v>
      </c>
      <c r="F19" s="47">
        <f>F12+F13+F17+F18</f>
        <v>692108.7519869367</v>
      </c>
      <c r="G19" s="24"/>
    </row>
    <row r="20" spans="2:7" ht="6" customHeight="1">
      <c r="B20" s="6"/>
      <c r="C20" s="6"/>
      <c r="D20" s="6"/>
      <c r="E20" s="7"/>
      <c r="F20" s="6"/>
      <c r="G20" s="6"/>
    </row>
    <row r="21" spans="2:7" ht="16.5" customHeight="1" thickBot="1">
      <c r="B21" s="73" t="s">
        <v>79</v>
      </c>
      <c r="C21" s="6"/>
      <c r="D21" s="6"/>
      <c r="E21" s="7"/>
      <c r="F21" s="19" t="str">
        <f>F9</f>
        <v>(latos)</v>
      </c>
      <c r="G21" s="6"/>
    </row>
    <row r="22" spans="2:7" ht="42" customHeight="1" thickBot="1">
      <c r="B22" s="488" t="s">
        <v>11</v>
      </c>
      <c r="C22" s="487"/>
      <c r="D22" s="4" t="s">
        <v>12</v>
      </c>
      <c r="E22" s="4" t="s">
        <v>65</v>
      </c>
      <c r="F22" s="5" t="str">
        <f>F10</f>
        <v>Atlikumi 2004. gada 30.06.</v>
      </c>
      <c r="G22" s="26"/>
    </row>
    <row r="23" spans="2:7" ht="13.5" customHeight="1" thickBot="1">
      <c r="B23" s="486" t="s">
        <v>13</v>
      </c>
      <c r="C23" s="487"/>
      <c r="D23" s="83" t="s">
        <v>64</v>
      </c>
      <c r="E23" s="84" t="s">
        <v>63</v>
      </c>
      <c r="F23" s="85" t="s">
        <v>66</v>
      </c>
      <c r="G23" s="26"/>
    </row>
    <row r="24" spans="2:7" ht="15">
      <c r="B24" s="111">
        <v>1000</v>
      </c>
      <c r="C24" s="112" t="s">
        <v>80</v>
      </c>
      <c r="D24" s="32">
        <v>1000</v>
      </c>
      <c r="E24" s="113"/>
      <c r="F24" s="90"/>
      <c r="G24" s="31"/>
    </row>
    <row r="25" spans="2:7" ht="15">
      <c r="B25" s="114">
        <v>1100</v>
      </c>
      <c r="C25" s="92" t="s">
        <v>81</v>
      </c>
      <c r="D25" s="33">
        <v>1100</v>
      </c>
      <c r="E25" s="115">
        <v>423.673</v>
      </c>
      <c r="F25" s="116">
        <v>263.30600000000004</v>
      </c>
      <c r="G25" s="31"/>
    </row>
    <row r="26" spans="2:7" ht="15">
      <c r="B26" s="114">
        <v>1200</v>
      </c>
      <c r="C26" s="92" t="s">
        <v>82</v>
      </c>
      <c r="D26" s="33">
        <v>1200</v>
      </c>
      <c r="E26" s="115"/>
      <c r="F26" s="116">
        <v>0</v>
      </c>
      <c r="G26" s="31"/>
    </row>
    <row r="27" spans="2:7" ht="15">
      <c r="B27" s="114">
        <v>1300</v>
      </c>
      <c r="C27" s="92" t="s">
        <v>16</v>
      </c>
      <c r="D27" s="33">
        <v>1300</v>
      </c>
      <c r="E27" s="115">
        <v>306.74</v>
      </c>
      <c r="F27" s="116">
        <v>480.59</v>
      </c>
      <c r="G27" s="31"/>
    </row>
    <row r="28" spans="2:7" ht="15">
      <c r="B28" s="114">
        <v>1400</v>
      </c>
      <c r="C28" s="92" t="s">
        <v>83</v>
      </c>
      <c r="D28" s="33">
        <v>1400</v>
      </c>
      <c r="E28" s="115"/>
      <c r="F28" s="116"/>
      <c r="G28" s="31"/>
    </row>
    <row r="29" spans="2:7" ht="15">
      <c r="B29" s="114">
        <v>1500</v>
      </c>
      <c r="C29" s="92" t="s">
        <v>84</v>
      </c>
      <c r="D29" s="33">
        <v>1500</v>
      </c>
      <c r="E29" s="117"/>
      <c r="F29" s="118"/>
      <c r="G29" s="31"/>
    </row>
    <row r="30" spans="2:7" ht="15.75" thickBot="1">
      <c r="B30" s="119">
        <v>1600</v>
      </c>
      <c r="C30" s="120" t="s">
        <v>85</v>
      </c>
      <c r="D30" s="34">
        <v>1600</v>
      </c>
      <c r="E30" s="121">
        <f>SUM(E24:E29)</f>
        <v>730.413</v>
      </c>
      <c r="F30" s="122">
        <f>SUM(F24:F29)</f>
        <v>743.896</v>
      </c>
      <c r="G30" s="31"/>
    </row>
    <row r="31" spans="2:7" ht="15.75" thickBot="1">
      <c r="B31" s="123">
        <v>1700</v>
      </c>
      <c r="C31" s="124" t="s">
        <v>86</v>
      </c>
      <c r="D31" s="35">
        <v>1700</v>
      </c>
      <c r="E31" s="125">
        <f>E19-E30</f>
        <v>384032.2756529407</v>
      </c>
      <c r="F31" s="126">
        <f>F19-F30</f>
        <v>691364.8559869367</v>
      </c>
      <c r="G31" s="31"/>
    </row>
    <row r="32" spans="1:7" ht="61.5" customHeight="1">
      <c r="A32" s="37" t="str">
        <f>Parametri!$A$18</f>
        <v>Līdzekļu pārvaldītāja valdes priekšsēdētājs </v>
      </c>
      <c r="B32" s="130"/>
      <c r="C32" s="38"/>
      <c r="D32" s="128" t="str">
        <f>CONCATENATE(Nosaukumi!B6," ",Nosaukumi!C6,"/")</f>
        <v>Sergejs Medvedevs /</v>
      </c>
      <c r="E32" s="39"/>
      <c r="F32" s="40"/>
      <c r="G32" s="3"/>
    </row>
    <row r="33" spans="1:7" ht="12.75">
      <c r="A33" s="41"/>
      <c r="B33" s="129"/>
      <c r="C33" s="42"/>
      <c r="D33" s="42"/>
      <c r="E33" s="127" t="str">
        <f>CONCATENATE("(",Parametri!$A$20,")")</f>
        <v>(paraksts)</v>
      </c>
      <c r="F33" s="40"/>
      <c r="G33" s="3"/>
    </row>
    <row r="34" spans="1:7" ht="39.75" customHeight="1">
      <c r="A34" s="37" t="str">
        <f>Parametri!$A$19</f>
        <v>Ieguldījumu plāna pārvaldnieks  </v>
      </c>
      <c r="B34" s="40"/>
      <c r="C34" s="41"/>
      <c r="D34" s="128" t="str">
        <f>CONCATENATE(Nosaukumi!B21,"/")</f>
        <v>Sergejs Medvedevs, Roberts Idelsons, Aija Kļaševa/</v>
      </c>
      <c r="E34" s="43"/>
      <c r="F34" s="40"/>
      <c r="G34" s="3"/>
    </row>
    <row r="35" spans="1:7" ht="12.75">
      <c r="A35" s="41"/>
      <c r="B35" s="131"/>
      <c r="C35" s="44"/>
      <c r="D35" s="44"/>
      <c r="E35" s="127" t="str">
        <f>E33</f>
        <v>(paraksts)</v>
      </c>
      <c r="F35" s="40"/>
      <c r="G35" s="3"/>
    </row>
    <row r="36" spans="1:7" ht="36" customHeight="1">
      <c r="A36" s="96" t="str">
        <f>Nosaukumi!A7</f>
        <v>Izpildītājs</v>
      </c>
      <c r="B36" s="17"/>
      <c r="C36" s="133" t="str">
        <f>CONCATENATE(Nosaukumi!B23,"; ",Nosaukumi!C23)</f>
        <v>Svetlana Korhova; 7010172</v>
      </c>
      <c r="D36" s="17"/>
      <c r="E36" s="17"/>
      <c r="F36" s="45"/>
      <c r="G36" s="3"/>
    </row>
    <row r="37" spans="1:7" ht="12.75">
      <c r="A37" s="8"/>
      <c r="B37" s="3"/>
      <c r="C37" s="3"/>
      <c r="D37" s="3"/>
      <c r="E37" s="9"/>
      <c r="F37" s="3"/>
      <c r="G37" s="3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 E16 E25:E27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41"/>
  <sheetViews>
    <sheetView workbookViewId="0" topLeftCell="A7">
      <selection activeCell="E33" sqref="E33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10" t="str">
        <f>Parametri!$A$12</f>
        <v>Ieguldījumu plāna nosaukums </v>
      </c>
      <c r="B1" s="17"/>
      <c r="C1" s="17"/>
      <c r="D1" s="17"/>
      <c r="E1" s="17"/>
      <c r="F1" s="17"/>
      <c r="G1" s="19" t="str">
        <f>Parametri!$A$2</f>
        <v>"Valsts fondēto pensiju shēmas līdzekļu pārvaldīšanas</v>
      </c>
    </row>
    <row r="2" spans="1:7" ht="19.5" customHeight="1">
      <c r="A2" s="17"/>
      <c r="B2" s="298" t="str">
        <f>Nosaukumi!B20</f>
        <v>Parekss Universālais pensiju plāns</v>
      </c>
      <c r="C2" s="17"/>
      <c r="D2" s="17"/>
      <c r="E2" s="17"/>
      <c r="F2" s="17"/>
      <c r="G2" s="19" t="str">
        <f>Parametri!$A$3</f>
        <v>pārskatu sagatavošanas noteikumu"</v>
      </c>
    </row>
    <row r="3" spans="1:7" ht="24" customHeight="1">
      <c r="A3" s="10" t="str">
        <f>Nosaukumi!A2</f>
        <v>Līdzekļu pārvaldītāja nosaukums</v>
      </c>
      <c r="B3" s="61"/>
      <c r="C3" s="17"/>
      <c r="D3" s="17"/>
      <c r="E3" s="17"/>
      <c r="F3" s="17"/>
      <c r="G3" s="20" t="str">
        <f>CONCATENATE(2,Parametri!$A$4)</f>
        <v>2. pielikums</v>
      </c>
    </row>
    <row r="4" spans="1:7" ht="25.5" customHeight="1">
      <c r="A4" s="17"/>
      <c r="B4" s="64" t="str">
        <f>Parametri!A14</f>
        <v>Akciju sabiedrība "Parekss ieguldījumu sabiedrība"</v>
      </c>
      <c r="C4" s="17"/>
      <c r="D4" s="17"/>
      <c r="E4" s="17"/>
      <c r="F4" s="17"/>
      <c r="G4" s="21"/>
    </row>
    <row r="5" spans="1:7" ht="25.5" customHeight="1">
      <c r="A5" s="10" t="str">
        <f>CONCATENATE(Parametri!A16,": ",Nosaukumi!B3)</f>
        <v>Adrese: </v>
      </c>
      <c r="B5" s="64"/>
      <c r="C5" s="17"/>
      <c r="D5" s="17"/>
      <c r="E5" s="17"/>
      <c r="F5" s="17"/>
      <c r="G5" s="21" t="str">
        <f>CONCATENATE(Parametri!$A$5," ",Parametri!$A$7)</f>
        <v>UPDK 0651102</v>
      </c>
    </row>
    <row r="6" spans="1:7" ht="22.5" customHeight="1">
      <c r="A6" s="10" t="str">
        <f>CONCATENATE(Nosaukumi!A4,": ",Nosaukumi!B4)</f>
        <v>Reģistrācijas numurs : 40003577500</v>
      </c>
      <c r="B6" s="64"/>
      <c r="C6" s="17"/>
      <c r="D6" s="17"/>
      <c r="E6" s="17"/>
      <c r="F6" s="17"/>
      <c r="G6" s="19" t="str">
        <f>Parametri!$A$10</f>
        <v>Jāiesniedz Finanšu un kapitāla tirgus komisijai</v>
      </c>
    </row>
    <row r="7" spans="1:7" ht="12.75">
      <c r="A7" s="17"/>
      <c r="B7" s="17"/>
      <c r="C7" s="17"/>
      <c r="D7" s="17"/>
      <c r="E7" s="17"/>
      <c r="F7" s="17"/>
      <c r="G7" s="19" t="str">
        <f>Parametri!$A$11</f>
        <v>15 darbadienu laikā pēc pārskata datuma</v>
      </c>
    </row>
    <row r="8" spans="1:7" ht="32.25" customHeight="1">
      <c r="A8" s="22" t="s">
        <v>88</v>
      </c>
      <c r="B8" s="23"/>
      <c r="C8" s="23"/>
      <c r="D8" s="23"/>
      <c r="E8" s="23"/>
      <c r="F8" s="23"/>
      <c r="G8" s="23"/>
    </row>
    <row r="9" spans="1:7" ht="16.5" thickBot="1">
      <c r="A9" s="10"/>
      <c r="B9" s="10"/>
      <c r="C9" s="17"/>
      <c r="D9" s="17"/>
      <c r="E9" s="17"/>
      <c r="F9" s="19" t="str">
        <f>'Aktivi_Saistibas(001)'!F9</f>
        <v>(latos)</v>
      </c>
      <c r="G9" s="17"/>
    </row>
    <row r="10" spans="2:6" ht="53.25" customHeight="1" thickBot="1">
      <c r="B10" s="489" t="s">
        <v>11</v>
      </c>
      <c r="C10" s="493"/>
      <c r="D10" s="65" t="s">
        <v>12</v>
      </c>
      <c r="E10" s="65" t="s">
        <v>89</v>
      </c>
      <c r="F10" s="66" t="str">
        <f>CONCATENATE("Atlikumi ",Parametri!A15)</f>
        <v>Atlikumi 2004. gada 30.06.</v>
      </c>
    </row>
    <row r="11" spans="2:6" ht="16.5" customHeight="1" thickBot="1">
      <c r="B11" s="491" t="s">
        <v>13</v>
      </c>
      <c r="C11" s="493"/>
      <c r="D11" s="62" t="s">
        <v>64</v>
      </c>
      <c r="E11" s="29" t="s">
        <v>63</v>
      </c>
      <c r="F11" s="30" t="s">
        <v>66</v>
      </c>
    </row>
    <row r="12" spans="2:6" ht="12.75">
      <c r="B12" s="165" t="s">
        <v>62</v>
      </c>
      <c r="C12" s="159" t="s">
        <v>90</v>
      </c>
      <c r="D12" s="136"/>
      <c r="E12" s="311"/>
      <c r="F12" s="245"/>
    </row>
    <row r="13" spans="2:6" ht="12.75">
      <c r="B13" s="71"/>
      <c r="C13" s="160" t="s">
        <v>91</v>
      </c>
      <c r="D13" s="137" t="s">
        <v>92</v>
      </c>
      <c r="E13" s="138">
        <v>658.0535859731735</v>
      </c>
      <c r="F13" s="139">
        <v>3951.0796574961932</v>
      </c>
    </row>
    <row r="14" spans="2:6" ht="12.75">
      <c r="B14" s="71"/>
      <c r="C14" s="160" t="s">
        <v>95</v>
      </c>
      <c r="D14" s="137" t="s">
        <v>93</v>
      </c>
      <c r="E14" s="138">
        <v>1296.3884076723132</v>
      </c>
      <c r="F14" s="139">
        <v>8107.447768882299</v>
      </c>
    </row>
    <row r="15" spans="2:6" ht="12.75">
      <c r="B15" s="71"/>
      <c r="C15" s="160" t="s">
        <v>96</v>
      </c>
      <c r="D15" s="137" t="s">
        <v>94</v>
      </c>
      <c r="E15" s="138"/>
      <c r="F15" s="140">
        <v>0</v>
      </c>
    </row>
    <row r="16" spans="2:6" ht="12.75">
      <c r="B16" s="71"/>
      <c r="C16" s="160" t="s">
        <v>17</v>
      </c>
      <c r="D16" s="137" t="s">
        <v>97</v>
      </c>
      <c r="E16" s="138"/>
      <c r="F16" s="140">
        <v>0</v>
      </c>
    </row>
    <row r="17" spans="2:6" ht="12.75">
      <c r="B17" s="166"/>
      <c r="C17" s="161" t="s">
        <v>98</v>
      </c>
      <c r="D17" s="141" t="s">
        <v>62</v>
      </c>
      <c r="E17" s="142">
        <f>SUM(E13:E16)</f>
        <v>1954.4419936454867</v>
      </c>
      <c r="F17" s="143">
        <f>SUM(F13:F16)</f>
        <v>12058.527426378492</v>
      </c>
    </row>
    <row r="18" spans="2:6" ht="12.75">
      <c r="B18" s="70" t="s">
        <v>67</v>
      </c>
      <c r="C18" s="162" t="s">
        <v>99</v>
      </c>
      <c r="D18" s="144"/>
      <c r="E18" s="312"/>
      <c r="F18" s="232"/>
    </row>
    <row r="19" spans="2:6" ht="12.75">
      <c r="B19" s="71"/>
      <c r="C19" s="160" t="s">
        <v>100</v>
      </c>
      <c r="D19" s="137" t="s">
        <v>68</v>
      </c>
      <c r="E19" s="138"/>
      <c r="F19" s="139"/>
    </row>
    <row r="20" spans="2:6" ht="12.75">
      <c r="B20" s="71"/>
      <c r="C20" s="160" t="s">
        <v>105</v>
      </c>
      <c r="D20" s="137" t="s">
        <v>101</v>
      </c>
      <c r="E20" s="138">
        <v>283.01</v>
      </c>
      <c r="F20" s="139">
        <v>1858.03</v>
      </c>
    </row>
    <row r="21" spans="2:6" ht="12.75">
      <c r="B21" s="71"/>
      <c r="C21" s="160" t="s">
        <v>106</v>
      </c>
      <c r="D21" s="137" t="s">
        <v>102</v>
      </c>
      <c r="E21" s="138">
        <v>113.23</v>
      </c>
      <c r="F21" s="139">
        <v>474.6</v>
      </c>
    </row>
    <row r="22" spans="2:6" ht="12.75">
      <c r="B22" s="71"/>
      <c r="C22" s="160" t="s">
        <v>107</v>
      </c>
      <c r="D22" s="137" t="s">
        <v>103</v>
      </c>
      <c r="E22" s="138"/>
      <c r="F22" s="139">
        <v>0.25</v>
      </c>
    </row>
    <row r="23" spans="2:6" ht="12.75">
      <c r="B23" s="71"/>
      <c r="C23" s="160" t="s">
        <v>18</v>
      </c>
      <c r="D23" s="137" t="s">
        <v>104</v>
      </c>
      <c r="E23" s="138"/>
      <c r="F23" s="139"/>
    </row>
    <row r="24" spans="2:6" ht="12.75">
      <c r="B24" s="72"/>
      <c r="C24" s="161" t="s">
        <v>108</v>
      </c>
      <c r="D24" s="141" t="s">
        <v>67</v>
      </c>
      <c r="E24" s="142">
        <f>SUM(E19:E23)</f>
        <v>396.24</v>
      </c>
      <c r="F24" s="145">
        <f>SUM(F19:F23)</f>
        <v>2332.88</v>
      </c>
    </row>
    <row r="25" spans="2:6" ht="15" customHeight="1">
      <c r="B25" s="70" t="s">
        <v>69</v>
      </c>
      <c r="C25" s="162" t="s">
        <v>109</v>
      </c>
      <c r="D25" s="144"/>
      <c r="E25" s="312"/>
      <c r="F25" s="232"/>
    </row>
    <row r="26" spans="2:6" ht="12.75">
      <c r="B26" s="71"/>
      <c r="C26" s="160" t="s">
        <v>110</v>
      </c>
      <c r="D26" s="137" t="s">
        <v>70</v>
      </c>
      <c r="E26" s="138">
        <v>-69.54999999999973</v>
      </c>
      <c r="F26" s="139">
        <v>45080.11</v>
      </c>
    </row>
    <row r="27" spans="2:6" ht="12.75">
      <c r="B27" s="71"/>
      <c r="C27" s="160" t="s">
        <v>114</v>
      </c>
      <c r="D27" s="137" t="s">
        <v>71</v>
      </c>
      <c r="E27" s="138">
        <v>0</v>
      </c>
      <c r="F27" s="139">
        <v>45759.12</v>
      </c>
    </row>
    <row r="28" spans="2:6" ht="14.25" customHeight="1">
      <c r="B28" s="71"/>
      <c r="C28" s="160" t="s">
        <v>115</v>
      </c>
      <c r="D28" s="137" t="s">
        <v>72</v>
      </c>
      <c r="E28" s="148">
        <f>E26-E27</f>
        <v>-69.54999999999973</v>
      </c>
      <c r="F28" s="149">
        <f>F26-F27</f>
        <v>-679.010000000002</v>
      </c>
    </row>
    <row r="29" spans="2:6" ht="25.5">
      <c r="B29" s="71"/>
      <c r="C29" s="160" t="s">
        <v>116</v>
      </c>
      <c r="D29" s="137" t="s">
        <v>111</v>
      </c>
      <c r="E29" s="138"/>
      <c r="F29" s="139">
        <v>-144.47000000000116</v>
      </c>
    </row>
    <row r="30" spans="2:6" ht="25.5">
      <c r="B30" s="71"/>
      <c r="C30" s="160" t="s">
        <v>117</v>
      </c>
      <c r="D30" s="137" t="s">
        <v>112</v>
      </c>
      <c r="E30" s="148">
        <f>E28+E29</f>
        <v>-69.54999999999973</v>
      </c>
      <c r="F30" s="149">
        <f>F28+F29</f>
        <v>-823.4800000000032</v>
      </c>
    </row>
    <row r="31" spans="2:6" ht="12.75">
      <c r="B31" s="71"/>
      <c r="C31" s="160" t="s">
        <v>118</v>
      </c>
      <c r="D31" s="137" t="s">
        <v>113</v>
      </c>
      <c r="E31" s="138">
        <v>1100.1013388276856</v>
      </c>
      <c r="F31" s="140">
        <v>-1252.2632688822953</v>
      </c>
    </row>
    <row r="32" spans="2:6" ht="12.75">
      <c r="B32" s="72"/>
      <c r="C32" s="161" t="s">
        <v>119</v>
      </c>
      <c r="D32" s="141" t="s">
        <v>69</v>
      </c>
      <c r="E32" s="142">
        <f>E30+E31</f>
        <v>1030.5513388276859</v>
      </c>
      <c r="F32" s="143">
        <f>F30+F31</f>
        <v>-2075.7432688822983</v>
      </c>
    </row>
    <row r="33" spans="2:6" ht="12.75">
      <c r="B33" s="68" t="s">
        <v>76</v>
      </c>
      <c r="C33" s="163" t="s">
        <v>120</v>
      </c>
      <c r="D33" s="69" t="s">
        <v>76</v>
      </c>
      <c r="E33" s="146">
        <v>277.4999999999849</v>
      </c>
      <c r="F33" s="147">
        <v>243.27219699998398</v>
      </c>
    </row>
    <row r="34" spans="2:6" ht="12.75">
      <c r="B34" s="68" t="s">
        <v>77</v>
      </c>
      <c r="C34" s="163" t="s">
        <v>121</v>
      </c>
      <c r="D34" s="69" t="s">
        <v>77</v>
      </c>
      <c r="E34" s="146"/>
      <c r="F34" s="147"/>
    </row>
    <row r="35" spans="2:6" ht="26.25" thickBot="1">
      <c r="B35" s="167" t="s">
        <v>122</v>
      </c>
      <c r="C35" s="164" t="s">
        <v>123</v>
      </c>
      <c r="D35" s="151" t="s">
        <v>122</v>
      </c>
      <c r="E35" s="152">
        <f>E17-E24+E32+E33-E34</f>
        <v>2866.2533324731576</v>
      </c>
      <c r="F35" s="153">
        <f>F17-F24+F32+F33-F34</f>
        <v>7893.176354496177</v>
      </c>
    </row>
    <row r="36" spans="2:6" ht="13.5">
      <c r="B36" s="158" t="s">
        <v>124</v>
      </c>
      <c r="C36" s="154"/>
      <c r="D36" s="155"/>
      <c r="E36" s="156"/>
      <c r="F36" s="157"/>
    </row>
    <row r="37" spans="1:6" ht="47.25" customHeight="1">
      <c r="A37" s="37" t="str">
        <f>Parametri!$A$18</f>
        <v>Līdzekļu pārvaldītāja valdes priekšsēdētājs </v>
      </c>
      <c r="B37" s="38"/>
      <c r="C37" s="38"/>
      <c r="D37" s="128" t="str">
        <f>CONCATENATE(Nosaukumi!B6," ",Nosaukumi!C6,"/")</f>
        <v>Sergejs Medvedevs /</v>
      </c>
      <c r="E37" s="39"/>
      <c r="F37" s="40"/>
    </row>
    <row r="38" spans="1:6" ht="12.75">
      <c r="A38" s="41"/>
      <c r="B38" s="129"/>
      <c r="C38" s="42"/>
      <c r="D38" s="42"/>
      <c r="E38" s="127" t="str">
        <f>CONCATENATE("(",Parametri!$A$20,")")</f>
        <v>(paraksts)</v>
      </c>
      <c r="F38" s="40"/>
    </row>
    <row r="39" spans="1:6" ht="45" customHeight="1">
      <c r="A39" s="37" t="str">
        <f>Parametri!$A$19</f>
        <v>Ieguldījumu plāna pārvaldnieks  </v>
      </c>
      <c r="B39" s="40"/>
      <c r="C39" s="41"/>
      <c r="D39" s="128" t="str">
        <f>CONCATENATE(Nosaukumi!B21,"/")</f>
        <v>Sergejs Medvedevs, Roberts Idelsons, Aija Kļaševa/</v>
      </c>
      <c r="E39" s="43"/>
      <c r="F39" s="40"/>
    </row>
    <row r="40" spans="1:6" ht="12.75">
      <c r="A40" s="41"/>
      <c r="B40" s="131"/>
      <c r="C40" s="44"/>
      <c r="D40" s="44"/>
      <c r="E40" s="127" t="str">
        <f>E38</f>
        <v>(paraksts)</v>
      </c>
      <c r="F40" s="40"/>
    </row>
    <row r="41" spans="1:5" ht="30.75" customHeight="1">
      <c r="A41" s="96" t="str">
        <f>Nosaukumi!A7</f>
        <v>Izpildītājs</v>
      </c>
      <c r="B41" s="17"/>
      <c r="C41" s="133" t="str">
        <f>CONCATENATE(Nosaukumi!B24,"; ",Nosaukumi!C24)</f>
        <v>Svetlana Korhova; 7010172</v>
      </c>
      <c r="D41" s="17"/>
      <c r="E41" s="17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akupce</cp:lastModifiedBy>
  <cp:lastPrinted>2004-07-20T16:31:55Z</cp:lastPrinted>
  <dcterms:created xsi:type="dcterms:W3CDTF">2001-09-06T09:37:33Z</dcterms:created>
  <dcterms:modified xsi:type="dcterms:W3CDTF">2004-07-29T05:42:48Z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