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375" tabRatio="805" firstSheet="1" activeTab="1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state="hidden" r:id="rId13"/>
    <sheet name="Ien.,Izd.(003)" sheetId="14" state="hidden" r:id="rId14"/>
    <sheet name="Neto_Aktivi(003)" sheetId="15" state="hidden" r:id="rId15"/>
    <sheet name="Portfelis(003-1)" sheetId="16" state="hidden" r:id="rId16"/>
    <sheet name="Portfelis(003-2)" sheetId="17" state="hidden" r:id="rId17"/>
    <sheet name="Aktivi_Saistibas(004)" sheetId="18" state="hidden" r:id="rId18"/>
    <sheet name="Ien.,Izd.(004)" sheetId="19" state="hidden" r:id="rId19"/>
    <sheet name="Neto_Aktivi(004)" sheetId="20" state="hidden" r:id="rId20"/>
    <sheet name="Portfelis(004-1)" sheetId="21" state="hidden" r:id="rId21"/>
    <sheet name="Portfelis(004-2)" sheetId="22" state="hidden" r:id="rId22"/>
    <sheet name="Aktivi_Saistibas(005)" sheetId="23" state="hidden" r:id="rId23"/>
    <sheet name="Ien.,Izd.(005)" sheetId="24" state="hidden" r:id="rId24"/>
    <sheet name="Neto_Aktivi(005)" sheetId="25" state="hidden" r:id="rId25"/>
    <sheet name="Portfelis(005-1)" sheetId="26" state="hidden" r:id="rId26"/>
    <sheet name="Portfelis(005-2)" sheetId="27" state="hidden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'Portfelis(001-1)'!$A$1:$I$101</definedName>
    <definedName name="_xlnm.Print_Area" localSheetId="10">'Portfelis(002-1)'!$A$1:$I$100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<sst xmlns="http://schemas.openxmlformats.org/spreadsheetml/2006/main" count="2373" uniqueCount="278">
  <si>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</si>
  <si>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</si>
  <si>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</si>
  <si>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</si>
  <si>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</si>
  <si>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</si>
  <si>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</si>
  <si>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</si>
  <si>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</si>
  <si>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</si>
  <si>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</si>
  <si>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</si>
  <si>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</si>
  <si>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</si>
  <si>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</si>
  <si>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</si>
  <si>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</si>
  <si>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</si>
  <si>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</si>
  <si>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</si>
  <si>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</si>
  <si>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</si>
  <si>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</si>
  <si>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</si>
  <si>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</si>
  <si>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</si>
  <si>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</si>
  <si>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</si>
  <si>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</si>
  <si>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</si>
  <si>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</si>
  <si>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</si>
  <si>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</si>
  <si>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</si>
  <si>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</si>
  <si>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</si>
  <si>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</si>
  <si>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</si>
  <si>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</si>
  <si>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</si>
  <si>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</si>
  <si>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</si>
  <si>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</si>
  <si>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</si>
  <si>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</si>
  <si>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</si>
  <si>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</si>
  <si>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</si>
  <si>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</si>
  <si>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</si>
  <si>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</si>
  <si>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</si>
  <si>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</si>
  <si>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</si>
  <si>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</si>
  <si>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</si>
  <si>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</si>
  <si>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</si>
  <si>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</si>
  <si>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</si>
  <si>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</si>
  <si>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</si>
  <si>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</si>
  <si>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</si>
  <si>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</si>
  <si>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</si>
  <si>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</si>
  <si>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</si>
  <si>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</si>
  <si>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</si>
  <si>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</si>
  <si>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</si>
  <si>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</si>
  <si>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</si>
  <si>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</si>
  <si>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</si>
  <si>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</si>
  <si>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</si>
  <si>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</si>
  <si>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</si>
  <si>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</si>
  <si>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</si>
  <si>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</si>
  <si>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</si>
  <si>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</si>
  <si>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</si>
  <si>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</si>
  <si>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</si>
  <si>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</si>
  <si>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</si>
  <si>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</si>
  <si>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</si>
  <si>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</si>
  <si>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</si>
  <si>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</si>
  <si>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</si>
  <si>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</si>
  <si>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</si>
  <si>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</si>
  <si>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</si>
  <si>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</si>
  <si>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</si>
  <si>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</si>
  <si>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</si>
  <si>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</si>
  <si>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</si>
  <si>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</si>
  <si>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</si>
  <si>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</si>
  <si>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</si>
  <si>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</si>
  <si>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</si>
  <si>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</si>
  <si>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</si>
  <si>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</si>
  <si>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</si>
  <si>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</si>
  <si>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</si>
  <si>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</si>
  <si>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</si>
  <si>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</si>
  <si>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</si>
  <si>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</si>
  <si>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</si>
  <si>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</si>
  <si>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</si>
  <si>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</si>
  <si>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</si>
  <si>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</si>
  <si>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</si>
  <si>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</si>
  <si>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</si>
  <si>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</si>
  <si>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</si>
  <si>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</si>
  <si>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</si>
  <si>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</si>
  <si>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</si>
  <si>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</si>
  <si>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</si>
  <si>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</si>
  <si>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</si>
  <si>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</si>
  <si>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</si>
  <si>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</si>
  <si>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</si>
  <si>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</si>
  <si>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</si>
  <si>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</si>
  <si>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</si>
  <si>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</si>
  <si>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</si>
  <si>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</si>
  <si>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</si>
  <si>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</si>
  <si>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</si>
  <si>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</si>
  <si>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</si>
  <si>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</si>
  <si>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</si>
  <si>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</si>
  <si>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</si>
  <si>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</si>
  <si>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</si>
  <si>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</si>
  <si>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</si>
  <si>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</si>
  <si>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</si>
  <si>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</si>
  <si>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</si>
  <si>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</si>
  <si>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</si>
  <si>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</si>
  <si>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</si>
  <si>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</si>
  <si>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</si>
  <si>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</si>
  <si>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</si>
  <si>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</si>
  <si>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</si>
  <si>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</si>
  <si>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</si>
  <si>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</si>
  <si>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</si>
  <si>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</si>
  <si>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</si>
  <si>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</si>
  <si>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</si>
  <si>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</si>
  <si>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</si>
  <si>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</si>
  <si>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</si>
  <si>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</si>
  <si>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</si>
  <si>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</si>
  <si>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</si>
  <si>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</si>
  <si>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</si>
  <si>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</si>
  <si>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</si>
  <si>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</si>
  <si>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</si>
  <si>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</si>
  <si>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</si>
  <si>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</si>
  <si>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</si>
  <si>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</si>
  <si>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</si>
  <si>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</si>
  <si>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</si>
  <si>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</si>
  <si>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</si>
  <si>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</si>
  <si>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</si>
  <si>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</si>
  <si>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LHZB</t>
  </si>
  <si>
    <t>LUB</t>
  </si>
  <si>
    <t>Māras banka</t>
  </si>
  <si>
    <t>Unibanka</t>
  </si>
  <si>
    <t>Lateko</t>
  </si>
  <si>
    <t>Parekss</t>
  </si>
  <si>
    <t>Lietuvas Valsts</t>
  </si>
  <si>
    <t>TPSA FINANCE BV</t>
  </si>
  <si>
    <t>EESTI ENERGIA AS</t>
  </si>
  <si>
    <t>KAZKOMMERTS INTL BV</t>
  </si>
  <si>
    <t>CEMEX SA</t>
  </si>
  <si>
    <t>PEMEX PROJ</t>
  </si>
  <si>
    <t>VATTENFALL</t>
  </si>
  <si>
    <t>CA Preferred Fund Trust</t>
  </si>
  <si>
    <t>TURANALEM FINANCE</t>
  </si>
  <si>
    <t>MOBILE TELESYSTEM</t>
  </si>
  <si>
    <t>BARCLAYS BANK</t>
  </si>
  <si>
    <t>DEVELOPMENT BANK OF JAPAN</t>
  </si>
  <si>
    <t>HBOS CAPITAL FUNDING LP</t>
  </si>
  <si>
    <t>UTENOS TRIKOTAŽAS</t>
  </si>
  <si>
    <t>VILNIAUS VINGIS</t>
  </si>
  <si>
    <t>EESTI TELEKOM</t>
  </si>
  <si>
    <t>UPM/KYMMENE OYJ</t>
  </si>
  <si>
    <t>PGNING FINANCE BV</t>
  </si>
  <si>
    <t>ALROSA FINANSE SA</t>
  </si>
  <si>
    <t>BAYER AG</t>
  </si>
  <si>
    <t>BRITISH TELECOM</t>
  </si>
  <si>
    <t>DimlerChrisler AG</t>
  </si>
  <si>
    <t>…</t>
  </si>
  <si>
    <t>BTB</t>
  </si>
  <si>
    <t>Parekss banka</t>
  </si>
  <si>
    <t>Lateko BANKA</t>
  </si>
  <si>
    <t>KAZKOMMERTZ INTL BV</t>
  </si>
  <si>
    <t>TURANALEM FINANCE BV</t>
  </si>
  <si>
    <t>MOBILE TELESYSTEMS FIN</t>
  </si>
  <si>
    <t>Sergejs Medvedevs</t>
  </si>
  <si>
    <t>Svetlana Korhova</t>
  </si>
  <si>
    <t xml:space="preserve"> Parekss Aktīvais pensiju plāns</t>
  </si>
  <si>
    <t>Parekss Universālais pensiju plāns</t>
  </si>
  <si>
    <t>Sergejs Medvedevs, Guntars Vītols</t>
  </si>
  <si>
    <t>Hansabanka</t>
  </si>
  <si>
    <t>NORD/LB</t>
  </si>
  <si>
    <t>SNAT</t>
  </si>
  <si>
    <t>NORDIC INVESTMENT BANK</t>
  </si>
  <si>
    <t>VATTENFALL TREASURY AB</t>
  </si>
  <si>
    <t>EUROPEAN INVESTMENT BANK</t>
  </si>
  <si>
    <t>MERRILL LYNCH</t>
  </si>
  <si>
    <t>Sergejs Medvedevs, Guntars Vītols, Aija Kļaševa</t>
  </si>
  <si>
    <t>NL</t>
  </si>
  <si>
    <t>US</t>
  </si>
  <si>
    <t>EE</t>
  </si>
  <si>
    <t>LU</t>
  </si>
  <si>
    <t>GE</t>
  </si>
  <si>
    <t>LT</t>
  </si>
  <si>
    <t>SE</t>
  </si>
  <si>
    <t>MX</t>
  </si>
  <si>
    <t>FL</t>
  </si>
  <si>
    <t>JPN</t>
  </si>
  <si>
    <t>GB</t>
  </si>
  <si>
    <t>STATOIL</t>
  </si>
  <si>
    <t>NO</t>
  </si>
  <si>
    <t>LATVIJAS KUĢNIECĪBA</t>
  </si>
  <si>
    <t>EVRAZ SECURITIES SA</t>
  </si>
</sst>
</file>

<file path=xl/styles.xml><?xml version="1.0" encoding="utf-8"?>
<styleSheet xmlns="http://schemas.openxmlformats.org/spreadsheetml/2006/main">
  <numFmts count="20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&quot;Ls&quot;* #,##0.00_);_(&quot;Ls&quot;* \(#,##0.00\);_(&quot;Ls&quot;* &quot;-&quot;??_);_(@_)"/>
    <numFmt numFmtId="178" formatCode="General;;"/>
    <numFmt numFmtId="179" formatCode=";;;"/>
    <numFmt numFmtId="180" formatCode="_-* #,##0;[Red]\-* #,##0;_-* &quot;0&quot;;_-@"/>
    <numFmt numFmtId="181" formatCode="_-* 0.0?_-%;[Red]\-* 0.0?_-%;_-* &quot;0&quot;_,_0_?_-&quot;%&quot;;_-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"/>
    <numFmt numFmtId="186" formatCode="#,##0.000000"/>
    <numFmt numFmtId="187" formatCode="#,##0.0000000"/>
    <numFmt numFmtId="188" formatCode="0.0000"/>
    <numFmt numFmtId="189" formatCode="#,##0.0000"/>
    <numFmt numFmtId="190" formatCode="#,##0.000"/>
    <numFmt numFmtId="191" formatCode="#,##0.00000"/>
    <numFmt numFmtId="192" formatCode="0.0%"/>
    <numFmt numFmtId="193" formatCode="0.000%"/>
    <numFmt numFmtId="194" formatCode="0.000"/>
    <numFmt numFmtId="195" formatCode="#,##0.0"/>
    <numFmt numFmtId="196" formatCode="0.00000"/>
    <numFmt numFmtId="197" formatCode="0.000000"/>
    <numFmt numFmtId="198" formatCode="0.0000000"/>
    <numFmt numFmtId="199" formatCode="_-* #,##0.0000\ _L_s_-;\-* #,##0.0000\ _L_s_-;_-* &quot;-&quot;??\ _L_s_-;_-@_-"/>
    <numFmt numFmtId="200" formatCode="#,##0.000000000000"/>
    <numFmt numFmtId="201" formatCode="0.0"/>
    <numFmt numFmtId="202" formatCode="0.0000%"/>
    <numFmt numFmtId="203" formatCode="0.00000%"/>
    <numFmt numFmtId="204" formatCode="#,##0.00000000"/>
    <numFmt numFmtId="205" formatCode="#,##0.000000000"/>
    <numFmt numFmtId="206" formatCode="#,##0.0000000000"/>
    <numFmt numFmtId="207" formatCode="#,##0.00000000000"/>
    <numFmt numFmtId="208" formatCode="d\-mmm\-yy"/>
    <numFmt numFmtId="209" formatCode="_-* #,##0.000\ _L_s_-;\-* #,##0.000\ _L_s_-;_-* &quot;-&quot;??\ _L_s_-;_-@_-"/>
    <numFmt numFmtId="210" formatCode="_(* #,##0.000_);_(* \(#,##0.000\);_(* &quot;-&quot;??_);_(@_)"/>
    <numFmt numFmtId="211" formatCode="_(* #,##0.00000_);_(* \(#,##0.00000\);_(* &quot;-&quot;??_);_(@_)"/>
    <numFmt numFmtId="212" formatCode="_(* #,##0_);_(* \(#,##0\);_(* &quot;-&quot;??_);_(@_)"/>
    <numFmt numFmtId="213" formatCode="mm/dd/yyyy"/>
    <numFmt numFmtId="214" formatCode="dd\-mmm\-yyyy"/>
    <numFmt numFmtId="215" formatCode="_(* #,##0.0_);_(* \(#,##0.0\);_(* &quot;-&quot;??_);_(@_)"/>
    <numFmt numFmtId="216" formatCode="_(* #,##0.0000_);_(* \(#,##0.0000\);_(* &quot;-&quot;??_);_(@_)"/>
    <numFmt numFmtId="217" formatCode="_(* #,##0.000_);_(* \(#,##0.000\);_(* &quot;-&quot;???_);_(@_)"/>
    <numFmt numFmtId="218" formatCode="0.000000%"/>
    <numFmt numFmtId="219" formatCode="0.0000000%"/>
    <numFmt numFmtId="220" formatCode="_(* #,##0.000000_);_(* \(#,##0.000000\);_(* &quot;-&quot;??_);_(@_)"/>
    <numFmt numFmtId="221" formatCode="0.00_);[Red]\(0.00\)"/>
    <numFmt numFmtId="222" formatCode="0.00000000%"/>
    <numFmt numFmtId="223" formatCode="_(* #,##0.0000_);_(* \(#,##0.0000\);_(* &quot;-&quot;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_(* #,##0.000000000_);_(* \(#,##0.000000000\);_(* &quot;-&quot;??_);_(@_)"/>
    <numFmt numFmtId="227" formatCode="_-* #,##0.000\ _L_s_-;\-* #,##0.000\ _L_s_-;_-* &quot;-&quot;???\ _L_s_-;_-@_-"/>
    <numFmt numFmtId="228" formatCode="_-* #,##0.0000\ _L_s_-;\-* #,##0.0000\ _L_s_-;_-* &quot;-&quot;????\ _L_s_-;_-@_-"/>
    <numFmt numFmtId="229" formatCode="_(* #,##0.0000000000_);_(* \(#,##0.0000000000\);_(* &quot;-&quot;??_);_(@_)"/>
    <numFmt numFmtId="230" formatCode="_(* #,##0.00000000000_);_(* \(#,##0.00000000000\);_(* &quot;-&quot;??_);_(@_)"/>
    <numFmt numFmtId="231" formatCode="_(* #,##0.000000000000_);_(* \(#,##0.000000000000\);_(* &quot;-&quot;??_);_(@_)"/>
    <numFmt numFmtId="232" formatCode="_(* #,##0.0000000000000_);_(* \(#,##0.0000000000000\);_(* &quot;-&quot;??_);_(@_)"/>
    <numFmt numFmtId="233" formatCode="_(* #,##0.00000000000000_);_(* \(#,##0.00000000000000\);_(* &quot;-&quot;??_);_(@_)"/>
    <numFmt numFmtId="234" formatCode="_-* #,##0.00000\ _L_s_-;\-* #,##0.00000\ _L_s_-;_-* &quot;-&quot;?????\ _L_s_-;_-@_-"/>
    <numFmt numFmtId="235" formatCode="_-* #,##0.00000\ _L_s_-;\-* #,##0.00000\ _L_s_-;_-* &quot;-&quot;??\ _L_s_-;_-@_-"/>
    <numFmt numFmtId="236" formatCode="_-* #,##0.000000\ _L_s_-;\-* #,##0.000000\ _L_s_-;_-* &quot;-&quot;??\ _L_s_-;_-@_-"/>
    <numFmt numFmtId="237" formatCode="0.000000000000000000%"/>
    <numFmt numFmtId="238" formatCode="d/mmm/yy"/>
    <numFmt numFmtId="239" formatCode="#,##0.00_ ;\-#,##0.00\ "/>
    <numFmt numFmtId="240" formatCode="_-* #,##0.0000000\ _L_s_-;\-* #,##0.0000000\ _L_s_-;_-* &quot;-&quot;??\ _L_s_-;_-@_-"/>
    <numFmt numFmtId="241" formatCode="_-* #,##0.00000000\ _L_s_-;\-* #,##0.00000000\ _L_s_-;_-* &quot;-&quot;??\ _L_s_-;_-@_-"/>
    <numFmt numFmtId="242" formatCode="_-* #,##0.000000000\ _L_s_-;\-* #,##0.000000000\ _L_s_-;_-* &quot;-&quot;??\ _L_s_-;_-@_-"/>
    <numFmt numFmtId="243" formatCode="_-* #,##0.0\ _L_s_-;\-* #,##0.0\ _L_s_-;_-* &quot;-&quot;??\ _L_s_-;_-@_-"/>
    <numFmt numFmtId="244" formatCode="_-* #,##0\ _L_s_-;\-* #,##0\ _L_s_-;_-* &quot;-&quot;??\ _L_s_-;_-@_-"/>
    <numFmt numFmtId="245" formatCode="_(* #,##0.000000000000000_);_(* \(#,##0.000000000000000\);_(* &quot;-&quot;??_);_(@_)"/>
    <numFmt numFmtId="246" formatCode="_(* #,##0.0000000000000000_);_(* \(#,##0.0000000000000000\);_(* &quot;-&quot;??_);_(@_)"/>
    <numFmt numFmtId="247" formatCode="_(* #,##0.00000000000000000_);_(* \(#,##0.00000000000000000\);_(* &quot;-&quot;??_);_(@_)"/>
    <numFmt numFmtId="248" formatCode="_(* #,##0.000000000000000000_);_(* \(#,##0.000000000000000000\);_(* &quot;-&quot;??_);_(@_)"/>
    <numFmt numFmtId="249" formatCode="_(* #,##0.0000000000000000000_);_(* \(#,##0.0000000000000000000\);_(* &quot;-&quot;??_);_(@_)"/>
    <numFmt numFmtId="250" formatCode="_(* #,##0.00000000000000000000_);_(* \(#,##0.00000000000000000000\);_(* &quot;-&quot;??_);_(@_)"/>
    <numFmt numFmtId="251" formatCode="_(* #,##0.000000000000000000000_);_(* \(#,##0.000000000000000000000\);_(* &quot;-&quot;??_);_(@_)"/>
    <numFmt numFmtId="252" formatCode="_(* #,##0.0000000000000000000000_);_(* \(#,##0.0000000000000000000000\);_(* &quot;-&quot;??_);_(@_)"/>
    <numFmt numFmtId="253" formatCode="_(* #,##0.00000000000000000000000_);_(* \(#,##0.00000000000000000000000\);_(* &quot;-&quot;??_);_(@_)"/>
    <numFmt numFmtId="254" formatCode="_(* #,##0.000000000000000000000000_);_(* \(#,##0.000000000000000000000000\);_(* &quot;-&quot;??_);_(@_)"/>
    <numFmt numFmtId="255" formatCode="_(* #,##0.0000000000000000000000000_);_(* \(#,##0.0000000000000000000000000\);_(* &quot;-&quot;??_);_(@_)"/>
    <numFmt numFmtId="256" formatCode="_(* #,##0.00000000000000000000000000_);_(* \(#,##0.00000000000000000000000000\);_(* &quot;-&quot;??_);_(@_)"/>
    <numFmt numFmtId="257" formatCode="_(* #,##0.000000000000000000000000000_);_(* \(#,##0.000000000000000000000000000\);_(* &quot;-&quot;??_);_(@_)"/>
    <numFmt numFmtId="258" formatCode="_(* #,##0.0000000000000000000000000000_);_(* \(#,##0.0000000000000000000000000000\);_(* &quot;-&quot;??_);_(@_)"/>
    <numFmt numFmtId="259" formatCode="_(* #,##0.00000000000000000000000000000_);_(* \(#,##0.00000000000000000000000000000\);_(* &quot;-&quot;??_);_(@_)"/>
    <numFmt numFmtId="260" formatCode="_(* #,##0.000000000000000000000000000000_);_(* \(#,##0.000000000000000000000000000000\);_(* &quot;-&quot;??_);_(@_)"/>
    <numFmt numFmtId="261" formatCode="_(* #,##0.0000000000000000000000000000000_);_(* \(#,##0.0000000000000000000000000000000\);_(* &quot;-&quot;??_);_(@_)"/>
    <numFmt numFmtId="262" formatCode="_(* #,##0.00000000000000000000000000000000_);_(* \(#,##0.00000000000000000000000000000000\);_(* &quot;-&quot;??_);_(@_)"/>
    <numFmt numFmtId="263" formatCode="_(* #,##0.000000000000000000000000000000000_);_(* \(#,##0.000000000000000000000000000000000\);_(* &quot;-&quot;??_);_(@_)"/>
    <numFmt numFmtId="264" formatCode="_(* #,##0.0000000000000000000000000000000000_);_(* \(#,##0.0000000000000000000000000000000000\);_(* &quot;-&quot;??_);_(@_)"/>
    <numFmt numFmtId="265" formatCode="_(* #,##0.00000000000000000000000000000000000_);_(* \(#,##0.00000000000000000000000000000000000\);_(* &quot;-&quot;??_);_(@_)"/>
    <numFmt numFmtId="266" formatCode="_(* #,##0.000000000000000000000000000000000000_);_(* \(#,##0.000000000000000000000000000000000000\);_(* &quot;-&quot;??_);_(@_)"/>
    <numFmt numFmtId="267" formatCode="_(* #,##0.0000000000000000000000000000000000000_);_(* \(#,##0.0000000000000000000000000000000000000\);_(* &quot;-&quot;??_);_(@_)"/>
    <numFmt numFmtId="268" formatCode="_(* #,##0.00000000000000000000000000000000000000_);_(* \(#,##0.00000000000000000000000000000000000000\);_(* &quot;-&quot;??_);_(@_)"/>
    <numFmt numFmtId="269" formatCode="_(* #,##0.000000000000000000000000000000000000000_);_(* \(#,##0.000000000000000000000000000000000000000\);_(* &quot;-&quot;??_);_(@_)"/>
    <numFmt numFmtId="270" formatCode="_(* #,##0.0000000000000000000000000000000000000000_);_(* \(#,##0.0000000000000000000000000000000000000000\);_(* &quot;-&quot;??_);_(@_)"/>
    <numFmt numFmtId="271" formatCode="_(* #,##0.00000000000000000000000000000000000000000_);_(* \(#,##0.00000000000000000000000000000000000000000\);_(* &quot;-&quot;??_);_(@_)"/>
    <numFmt numFmtId="272" formatCode="_(* #,##0.000000000000000000000000000000000000000000_);_(* \(#,##0.000000000000000000000000000000000000000000\);_(* &quot;-&quot;??_);_(@_)"/>
    <numFmt numFmtId="273" formatCode="_(* #,##0.0000000000000000000000000000000000000000000_);_(* \(#,##0.0000000000000000000000000000000000000000000\);_(* &quot;-&quot;??_);_(@_)"/>
    <numFmt numFmtId="274" formatCode="_(* #,##0.00000000000000000000000000000000000000000000_);_(* \(#,##0.00000000000000000000000000000000000000000000\);_(* &quot;-&quot;??_);_(@_)"/>
    <numFmt numFmtId="275" formatCode="_(* #,##0.000000000000000000000000000000000000000000000_);_(* \(#,##0.000000000000000000000000000000000000000000000\);_(* &quot;-&quot;??_);_(@_)"/>
    <numFmt numFmtId="276" formatCode="_(* #,##0.0000000000000000000000000000000000000000000000_);_(* \(#,##0.0000000000000000000000000000000000000000000000\);_(* &quot;-&quot;??_);_(@_)"/>
    <numFmt numFmtId="277" formatCode="_(* #,##0.00000000000000000000000000000000000000000000000_);_(* \(#,##0.00000000000000000000000000000000000000000000000\);_(* &quot;-&quot;??_);_(@_)"/>
    <numFmt numFmtId="278" formatCode="_(* #,##0.000000000000000000000000000000000000000000000000_);_(* \(#,##0.000000000000000000000000000000000000000000000000\);_(* &quot;-&quot;??_);_(@_)"/>
    <numFmt numFmtId="279" formatCode="_(* #,##0.0000000000000000000000000000000000000000000000000_);_(* \(#,##0.0000000000000000000000000000000000000000000000000\);_(* &quot;-&quot;??_);_(@_)"/>
    <numFmt numFmtId="280" formatCode="_(* #,##0.00000000000000000000000000000000000000000000000000_);_(* \(#,##0.00000000000000000000000000000000000000000000000000\);_(* &quot;-&quot;??_);_(@_)"/>
    <numFmt numFmtId="281" formatCode="_(* #,##0.000000000000000000000000000000000000000000000000000_);_(* \(#,##0.000000000000000000000000000000000000000000000000000\);_(* &quot;-&quot;??_);_(@_)"/>
    <numFmt numFmtId="282" formatCode="_(* #,##0.0000000000000000000000000000000000000000000000000000_);_(* \(#,##0.0000000000000000000000000000000000000000000000000000\);_(* &quot;-&quot;??_);_(@_)"/>
    <numFmt numFmtId="283" formatCode="_(* #,##0.00000000000000000000000000000000000000000000000000000_);_(* \(#,##0.00000000000000000000000000000000000000000000000000000\);_(* &quot;-&quot;??_);_(@_)"/>
    <numFmt numFmtId="284" formatCode="_(* #,##0.000000000000000000000000000000000000000000000000000000_);_(* \(#,##0.000000000000000000000000000000000000000000000000000000\);_(* &quot;-&quot;??_);_(@_)"/>
    <numFmt numFmtId="285" formatCode="_(* #,##0.0000000000000000000000000000000000000000000000000000000_);_(* \(#,##0.0000000000000000000000000000000000000000000000000000000\);_(* &quot;-&quot;??_);_(@_)"/>
    <numFmt numFmtId="286" formatCode="_(* #,##0.00000000000000000000000000000000000000000000000000000000_);_(* \(#,##0.00000000000000000000000000000000000000000000000000000000\);_(* &quot;-&quot;??_);_(@_)"/>
    <numFmt numFmtId="287" formatCode="_(* #,##0.000000000000000000000000000000000000000000000000000000000_);_(* \(#,##0.000000000000000000000000000000000000000000000000000000000\);_(* &quot;-&quot;??_);_(@_)"/>
    <numFmt numFmtId="288" formatCode="_(* #,##0.0000000000000000000000000000000000000000000000000000000000_);_(* \(#,##0.0000000000000000000000000000000000000000000000000000000000\);_(* &quot;-&quot;??_);_(@_)"/>
    <numFmt numFmtId="289" formatCode="_(* #,##0.00000000000000000000000000000000000000000000000000000000000_);_(* \(#,##0.00000000000000000000000000000000000000000000000000000000000\);_(* &quot;-&quot;??_);_(@_)"/>
    <numFmt numFmtId="290" formatCode="_(* #,##0.000000000000000000000000000000000000000000000000000000000000_);_(* \(#,##0.000000000000000000000000000000000000000000000000000000000000\);_(* &quot;-&quot;??_);_(@_)"/>
    <numFmt numFmtId="291" formatCode="_(* #,##0.0000000000000000000000000000000000000000000000000000000000000_);_(* \(#,##0.0000000000000000000000000000000000000000000000000000000000000\);_(* &quot;-&quot;??_);_(@_)"/>
    <numFmt numFmtId="292" formatCode="_(* #,##0.00000000000000000000000000000000000000000000000000000000000000_);_(* \(#,##0.00000000000000000000000000000000000000000000000000000000000000\);_(* &quot;-&quot;??_);_(@_)"/>
    <numFmt numFmtId="293" formatCode="_(* #,##0.000000000000000000000000000000000000000000000000000000000000000_);_(* \(#,##0.000000000000000000000000000000000000000000000000000000000000000\);_(* &quot;-&quot;??_);_(@_)"/>
    <numFmt numFmtId="294" formatCode="_(* #,##0.0000000000000000000000000000000000000000000000000000000000000000_);_(* \(#,##0.0000000000000000000000000000000000000000000000000000000000000000\);_(* &quot;-&quot;??_);_(@_)"/>
    <numFmt numFmtId="295" formatCode="_(* #,##0.00000000000000000000000000000000000000000000000000000000000000000_);_(* \(#,##0.00000000000000000000000000000000000000000000000000000000000000000\);_(* &quot;-&quot;??_);_(@_)"/>
    <numFmt numFmtId="296" formatCode="_(* #,##0.000000000000000000000000000000000000000000000000000000000000000000_);_(* \(#,##0.000000000000000000000000000000000000000000000000000000000000000000\);_(* &quot;-&quot;??_);_(@_)"/>
    <numFmt numFmtId="297" formatCode="_(* #,##0.0000000000000000000000000000000000000000000000000000000000000000000_);_(* \(#,##0.0000000000000000000000000000000000000000000000000000000000000000000\);_(* &quot;-&quot;??_);_(@_)"/>
    <numFmt numFmtId="298" formatCode="_-* #,##0.000000\ _L_s_-;\-* #,##0.000000\ _L_s_-;_-* &quot;-&quot;??????\ _L_s_-;_-@_-"/>
    <numFmt numFmtId="299" formatCode="dd/mmm/yyyy"/>
    <numFmt numFmtId="300" formatCode="_-* #,##0.0000000\ _L_s_-;\-* #,##0.0000000\ _L_s_-;_-* &quot;-&quot;???????\ _L_s_-;_-@_-"/>
    <numFmt numFmtId="301" formatCode="_(* #,##0.00000_);_(* \(#,##0.00000\);_(* &quot;-&quot;?????_);_(@_)"/>
    <numFmt numFmtId="302" formatCode="dd/mm/yy"/>
    <numFmt numFmtId="303" formatCode="_(* #,##0.0000000_);_(* \(#,##0.0000000\);_(* &quot;-&quot;???????_);_(@_)"/>
    <numFmt numFmtId="304" formatCode="m/d"/>
    <numFmt numFmtId="305" formatCode="_(* #,##0.00_);_(* \(#,##0.00\);_(* &quot;-&quot;_);_(@_)"/>
    <numFmt numFmtId="306" formatCode="dd/mm/yyyy"/>
    <numFmt numFmtId="307" formatCode="dd/\ mm/\ yyyy"/>
    <numFmt numFmtId="308" formatCode="0;[Red]0"/>
    <numFmt numFmtId="309" formatCode="#,##0.0000_ ;\-#,##0.0000\ "/>
    <numFmt numFmtId="310" formatCode="mm/dd/yy"/>
    <numFmt numFmtId="311" formatCode="0.0000000000"/>
    <numFmt numFmtId="312" formatCode="0.00000000000"/>
    <numFmt numFmtId="313" formatCode="0.000000000"/>
    <numFmt numFmtId="314" formatCode="0.00000000"/>
    <numFmt numFmtId="315" formatCode="#,##0.0000000000000"/>
    <numFmt numFmtId="316" formatCode="#,##0.00000000000000"/>
    <numFmt numFmtId="317" formatCode="#,##0.000000000000000"/>
    <numFmt numFmtId="318" formatCode="#,##0.0000000000000000"/>
    <numFmt numFmtId="319" formatCode="#,##0.00000000000000000"/>
    <numFmt numFmtId="320" formatCode="#,##0.000000000000000000"/>
    <numFmt numFmtId="321" formatCode="#,##0.0000000000000000000"/>
    <numFmt numFmtId="322" formatCode="#,##0.00000000000000000000"/>
    <numFmt numFmtId="323" formatCode="#,##0.000000000000000000000"/>
    <numFmt numFmtId="324" formatCode="#,##0.0000000000000000000000"/>
    <numFmt numFmtId="325" formatCode="#,##0.00000000000000000000000"/>
    <numFmt numFmtId="326" formatCode="#,##0.000000000000000000000000"/>
    <numFmt numFmtId="327" formatCode="#,##0.0000000000000000000000000"/>
    <numFmt numFmtId="328" formatCode="#,##0.00000000000000000000000000"/>
    <numFmt numFmtId="329" formatCode="#,##0.000000000000000000000000000"/>
    <numFmt numFmtId="330" formatCode="#,##0.0000000000000000000000000000"/>
    <numFmt numFmtId="331" formatCode="#,##0.00000000000000000000000000000"/>
    <numFmt numFmtId="332" formatCode="#,##0.000000000000000000000000000000"/>
    <numFmt numFmtId="333" formatCode="#,##0.0000000000000000000000000000000"/>
    <numFmt numFmtId="334" formatCode="#,##0.00000000000000000000000000000000"/>
    <numFmt numFmtId="335" formatCode="#,##0.000000000000000000000000000000000"/>
    <numFmt numFmtId="336" formatCode="#,##0.0000000000000000000000000000000000"/>
    <numFmt numFmtId="337" formatCode="#,##0.00000000000000000000000000000000000"/>
    <numFmt numFmtId="338" formatCode="#,##0.000000000000000000000000000000000000"/>
    <numFmt numFmtId="339" formatCode="#,##0.0000000000000000000000000000000000000"/>
    <numFmt numFmtId="340" formatCode="#,##0.00000000000000000000000000000000000000"/>
    <numFmt numFmtId="341" formatCode="#,##0.000000000000000000000000000000000000000"/>
    <numFmt numFmtId="342" formatCode="#,##0.0000000000000000000000000000000000000000"/>
    <numFmt numFmtId="343" formatCode="0.000000000000"/>
    <numFmt numFmtId="344" formatCode="0.0000000000000"/>
    <numFmt numFmtId="345" formatCode="0.00000000000000"/>
    <numFmt numFmtId="346" formatCode="0.000000000000000"/>
    <numFmt numFmtId="347" formatCode="0.0000000000000000"/>
    <numFmt numFmtId="348" formatCode="0.00000000000000000"/>
    <numFmt numFmtId="349" formatCode="0.000000000000000000"/>
    <numFmt numFmtId="350" formatCode="0.0000000000000000000"/>
    <numFmt numFmtId="351" formatCode="0.00000000000000000000"/>
    <numFmt numFmtId="352" formatCode="0.000000000000000000000"/>
    <numFmt numFmtId="353" formatCode="#,##0.000_);[Red]\(#,##0.000\)"/>
    <numFmt numFmtId="354" formatCode="#,##0.0000_);[Red]\(#,##0.0000\)"/>
    <numFmt numFmtId="355" formatCode="#,##0.00000_);[Red]\(#,##0.00000\)"/>
    <numFmt numFmtId="356" formatCode="0.000000000%"/>
    <numFmt numFmtId="357" formatCode="0.0000000000%"/>
    <numFmt numFmtId="358" formatCode="0.00000000000%"/>
    <numFmt numFmtId="359" formatCode="0.000000000000%"/>
  </numFmts>
  <fonts count="2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7.5"/>
      <color indexed="12"/>
      <name val="Tahoma"/>
      <family val="0"/>
    </font>
    <font>
      <u val="single"/>
      <sz val="8.5"/>
      <color indexed="12"/>
      <name val="Tahoma"/>
      <family val="0"/>
    </font>
    <font>
      <sz val="10"/>
      <color indexed="46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 applyNumberFormat="0" applyBorder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140" applyFont="1">
      <alignment/>
      <protection/>
    </xf>
    <xf numFmtId="0" fontId="1" fillId="0" borderId="0" xfId="140" applyFont="1" applyProtection="1">
      <alignment/>
      <protection/>
    </xf>
    <xf numFmtId="0" fontId="1" fillId="0" borderId="0" xfId="140" applyFont="1" applyBorder="1" applyAlignment="1" applyProtection="1">
      <alignment/>
      <protection/>
    </xf>
    <xf numFmtId="0" fontId="3" fillId="0" borderId="1" xfId="140" applyFont="1" applyBorder="1" applyAlignment="1" applyProtection="1">
      <alignment horizontal="center" vertical="center" wrapText="1"/>
      <protection/>
    </xf>
    <xf numFmtId="0" fontId="3" fillId="0" borderId="2" xfId="140" applyFont="1" applyBorder="1" applyAlignment="1" applyProtection="1">
      <alignment horizontal="center" vertical="center" wrapText="1"/>
      <protection/>
    </xf>
    <xf numFmtId="0" fontId="3" fillId="0" borderId="0" xfId="140" applyFont="1" applyBorder="1" applyAlignment="1" applyProtection="1">
      <alignment/>
      <protection/>
    </xf>
    <xf numFmtId="16" fontId="3" fillId="0" borderId="0" xfId="140" applyNumberFormat="1" applyFont="1" applyBorder="1" applyAlignment="1" applyProtection="1">
      <alignment horizontal="right" vertical="top"/>
      <protection/>
    </xf>
    <xf numFmtId="0" fontId="1" fillId="0" borderId="0" xfId="140" applyFont="1" applyBorder="1">
      <alignment/>
      <protection/>
    </xf>
    <xf numFmtId="16" fontId="2" fillId="0" borderId="0" xfId="140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140" applyFont="1" applyAlignment="1">
      <alignment horizontal="left"/>
      <protection/>
    </xf>
    <xf numFmtId="0" fontId="1" fillId="0" borderId="0" xfId="140" applyFont="1">
      <alignment/>
      <protection/>
    </xf>
    <xf numFmtId="0" fontId="1" fillId="0" borderId="0" xfId="140" applyFont="1" applyAlignment="1">
      <alignment horizontal="left"/>
      <protection/>
    </xf>
    <xf numFmtId="0" fontId="1" fillId="0" borderId="0" xfId="140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40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140" applyFont="1" applyFill="1" applyBorder="1" applyAlignment="1" applyProtection="1">
      <alignment horizontal="center" vertical="center" wrapText="1"/>
      <protection/>
    </xf>
    <xf numFmtId="0" fontId="3" fillId="0" borderId="4" xfId="14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140" applyFont="1" applyAlignment="1" applyProtection="1">
      <alignment/>
      <protection/>
    </xf>
    <xf numFmtId="49" fontId="1" fillId="0" borderId="0" xfId="140" applyNumberFormat="1" applyFont="1" applyBorder="1" applyAlignment="1" applyProtection="1">
      <alignment horizontal="center" vertical="top"/>
      <protection/>
    </xf>
    <xf numFmtId="16" fontId="6" fillId="0" borderId="0" xfId="140" applyNumberFormat="1" applyFont="1" applyBorder="1" applyAlignment="1" applyProtection="1">
      <alignment horizontal="right"/>
      <protection/>
    </xf>
    <xf numFmtId="0" fontId="1" fillId="0" borderId="0" xfId="140" applyFont="1" applyBorder="1" applyAlignment="1" applyProtection="1">
      <alignment/>
      <protection/>
    </xf>
    <xf numFmtId="0" fontId="1" fillId="0" borderId="0" xfId="140" applyFont="1" applyAlignment="1" applyProtection="1">
      <alignment/>
      <protection/>
    </xf>
    <xf numFmtId="16" fontId="2" fillId="0" borderId="11" xfId="140" applyNumberFormat="1" applyFont="1" applyBorder="1" applyAlignment="1" applyProtection="1">
      <alignment horizontal="center" vertical="top"/>
      <protection/>
    </xf>
    <xf numFmtId="0" fontId="6" fillId="0" borderId="0" xfId="140" applyFont="1" applyAlignment="1" applyProtection="1">
      <alignment horizontal="right"/>
      <protection/>
    </xf>
    <xf numFmtId="16" fontId="2" fillId="0" borderId="11" xfId="14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140" applyFont="1" applyAlignment="1">
      <alignment horizontal="centerContinuous"/>
      <protection/>
    </xf>
    <xf numFmtId="0" fontId="1" fillId="0" borderId="0" xfId="140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140" applyNumberFormat="1" applyFont="1">
      <alignment/>
      <protection/>
    </xf>
    <xf numFmtId="0" fontId="15" fillId="0" borderId="0" xfId="140" applyFont="1" applyAlignment="1" applyProtection="1">
      <alignment/>
      <protection/>
    </xf>
    <xf numFmtId="2" fontId="15" fillId="0" borderId="13" xfId="14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140" applyFont="1" applyBorder="1" applyAlignment="1" applyProtection="1">
      <alignment horizontal="center" vertical="center" wrapText="1"/>
      <protection/>
    </xf>
    <xf numFmtId="0" fontId="1" fillId="0" borderId="2" xfId="140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140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140" applyNumberFormat="1" applyFont="1" applyBorder="1" applyAlignment="1" applyProtection="1">
      <alignment horizontal="center" vertical="center"/>
      <protection/>
    </xf>
    <xf numFmtId="0" fontId="3" fillId="0" borderId="21" xfId="140" applyFont="1" applyBorder="1" applyAlignment="1" applyProtection="1">
      <alignment vertical="center"/>
      <protection/>
    </xf>
    <xf numFmtId="49" fontId="3" fillId="0" borderId="21" xfId="140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140" applyNumberFormat="1" applyFont="1" applyBorder="1" applyAlignment="1" applyProtection="1">
      <alignment horizontal="center" vertical="top"/>
      <protection/>
    </xf>
    <xf numFmtId="0" fontId="3" fillId="0" borderId="0" xfId="140" applyNumberFormat="1" applyFont="1" applyBorder="1" applyAlignment="1" applyProtection="1">
      <alignment horizontal="right"/>
      <protection/>
    </xf>
    <xf numFmtId="16" fontId="2" fillId="0" borderId="0" xfId="140" applyNumberFormat="1" applyFont="1" applyBorder="1" applyAlignment="1" applyProtection="1">
      <alignment horizontal="center" vertical="top"/>
      <protection/>
    </xf>
    <xf numFmtId="49" fontId="1" fillId="0" borderId="36" xfId="140" applyNumberFormat="1" applyFont="1" applyBorder="1" applyAlignment="1" applyProtection="1">
      <alignment horizontal="center" vertical="top"/>
      <protection/>
    </xf>
    <xf numFmtId="16" fontId="2" fillId="0" borderId="0" xfId="140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140" applyNumberFormat="1" applyFont="1" applyBorder="1" applyAlignment="1" applyProtection="1">
      <alignment horizontal="right" vertical="top"/>
      <protection/>
    </xf>
    <xf numFmtId="16" fontId="2" fillId="0" borderId="0" xfId="140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14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14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140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140" applyNumberFormat="1" applyFont="1" applyBorder="1" applyAlignment="1" applyProtection="1">
      <alignment horizontal="right"/>
      <protection/>
    </xf>
    <xf numFmtId="0" fontId="1" fillId="0" borderId="36" xfId="140" applyFont="1" applyBorder="1" applyAlignment="1" applyProtection="1">
      <alignment/>
      <protection/>
    </xf>
    <xf numFmtId="0" fontId="6" fillId="0" borderId="0" xfId="140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140" applyFont="1" applyBorder="1" applyAlignment="1" applyProtection="1">
      <alignment horizontal="center"/>
      <protection/>
    </xf>
    <xf numFmtId="0" fontId="20" fillId="0" borderId="0" xfId="97" applyFont="1" applyAlignment="1">
      <alignment/>
    </xf>
    <xf numFmtId="0" fontId="20" fillId="0" borderId="32" xfId="97" applyFont="1" applyBorder="1" applyAlignment="1">
      <alignment/>
    </xf>
    <xf numFmtId="0" fontId="15" fillId="0" borderId="52" xfId="140" applyFont="1" applyBorder="1">
      <alignment/>
      <protection/>
    </xf>
    <xf numFmtId="0" fontId="1" fillId="0" borderId="0" xfId="140" applyFont="1" applyProtection="1">
      <alignment/>
      <protection/>
    </xf>
    <xf numFmtId="0" fontId="21" fillId="0" borderId="0" xfId="140" applyFont="1" applyAlignment="1" applyProtection="1">
      <alignment/>
      <protection/>
    </xf>
    <xf numFmtId="49" fontId="9" fillId="2" borderId="37" xfId="140" applyNumberFormat="1" applyFont="1" applyFill="1" applyBorder="1" applyAlignment="1" applyProtection="1">
      <alignment horizontal="right"/>
      <protection locked="0"/>
    </xf>
    <xf numFmtId="49" fontId="9" fillId="2" borderId="0" xfId="140" applyNumberFormat="1" applyFont="1" applyFill="1" applyBorder="1" applyAlignment="1" applyProtection="1">
      <alignment horizontal="right"/>
      <protection locked="0"/>
    </xf>
    <xf numFmtId="0" fontId="6" fillId="2" borderId="37" xfId="140" applyNumberFormat="1" applyFont="1" applyFill="1" applyBorder="1" applyAlignment="1" applyProtection="1">
      <alignment horizontal="left"/>
      <protection locked="0"/>
    </xf>
    <xf numFmtId="0" fontId="21" fillId="0" borderId="0" xfId="140" applyFont="1">
      <alignment/>
      <protection/>
    </xf>
    <xf numFmtId="0" fontId="6" fillId="2" borderId="0" xfId="140" applyNumberFormat="1" applyFont="1" applyFill="1" applyAlignment="1" applyProtection="1">
      <alignment horizontal="left"/>
      <protection locked="0"/>
    </xf>
    <xf numFmtId="0" fontId="21" fillId="0" borderId="32" xfId="140" applyFont="1" applyBorder="1" applyAlignment="1" applyProtection="1">
      <alignment/>
      <protection/>
    </xf>
    <xf numFmtId="0" fontId="6" fillId="2" borderId="32" xfId="140" applyNumberFormat="1" applyFont="1" applyFill="1" applyBorder="1" applyAlignment="1" applyProtection="1">
      <alignment horizontal="left"/>
      <protection locked="0"/>
    </xf>
    <xf numFmtId="49" fontId="12" fillId="0" borderId="0" xfId="97" applyNumberFormat="1" applyFont="1" applyBorder="1" applyAlignment="1">
      <alignment horizontal="left"/>
    </xf>
    <xf numFmtId="2" fontId="6" fillId="2" borderId="13" xfId="140" applyNumberFormat="1" applyFont="1" applyFill="1" applyBorder="1" applyAlignment="1" applyProtection="1">
      <alignment horizontal="center"/>
      <protection locked="0"/>
    </xf>
    <xf numFmtId="49" fontId="6" fillId="0" borderId="0" xfId="140" applyNumberFormat="1" applyFont="1" applyAlignment="1" applyProtection="1">
      <alignment horizontal="center"/>
      <protection/>
    </xf>
    <xf numFmtId="0" fontId="6" fillId="2" borderId="13" xfId="140" applyNumberFormat="1" applyFont="1" applyFill="1" applyBorder="1" applyAlignment="1" applyProtection="1">
      <alignment horizontal="left"/>
      <protection locked="0"/>
    </xf>
    <xf numFmtId="0" fontId="6" fillId="2" borderId="29" xfId="140" applyNumberFormat="1" applyFont="1" applyFill="1" applyBorder="1" applyAlignment="1" applyProtection="1">
      <alignment horizontal="left"/>
      <protection locked="0"/>
    </xf>
    <xf numFmtId="0" fontId="21" fillId="0" borderId="0" xfId="140" applyFont="1" applyBorder="1" applyAlignment="1" applyProtection="1">
      <alignment/>
      <protection/>
    </xf>
    <xf numFmtId="49" fontId="6" fillId="0" borderId="0" xfId="140" applyNumberFormat="1" applyFont="1" applyFill="1" applyBorder="1" applyAlignment="1" applyProtection="1">
      <alignment horizontal="right"/>
      <protection/>
    </xf>
    <xf numFmtId="49" fontId="9" fillId="2" borderId="37" xfId="140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140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88" fontId="1" fillId="3" borderId="8" xfId="15" applyNumberFormat="1" applyFont="1" applyFill="1" applyBorder="1" applyAlignment="1" applyProtection="1">
      <alignment vertical="center"/>
      <protection/>
    </xf>
    <xf numFmtId="188" fontId="1" fillId="3" borderId="10" xfId="15" applyNumberFormat="1" applyFont="1" applyFill="1" applyBorder="1" applyAlignment="1" applyProtection="1">
      <alignment vertical="center"/>
      <protection/>
    </xf>
    <xf numFmtId="188" fontId="1" fillId="2" borderId="8" xfId="15" applyNumberFormat="1" applyFont="1" applyFill="1" applyBorder="1" applyAlignment="1" applyProtection="1">
      <alignment vertical="center"/>
      <protection locked="0"/>
    </xf>
    <xf numFmtId="188" fontId="1" fillId="2" borderId="10" xfId="15" applyNumberFormat="1" applyFont="1" applyFill="1" applyBorder="1" applyAlignment="1" applyProtection="1">
      <alignment vertical="center"/>
      <protection locked="0"/>
    </xf>
    <xf numFmtId="188" fontId="1" fillId="3" borderId="9" xfId="15" applyNumberFormat="1" applyFont="1" applyFill="1" applyBorder="1" applyAlignment="1" applyProtection="1">
      <alignment vertical="center"/>
      <protection/>
    </xf>
    <xf numFmtId="188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89" fontId="1" fillId="3" borderId="8" xfId="15" applyNumberFormat="1" applyFont="1" applyFill="1" applyBorder="1" applyAlignment="1" applyProtection="1">
      <alignment vertical="center"/>
      <protection/>
    </xf>
    <xf numFmtId="189" fontId="1" fillId="3" borderId="10" xfId="15" applyNumberFormat="1" applyFont="1" applyFill="1" applyBorder="1" applyAlignment="1" applyProtection="1">
      <alignment vertical="center"/>
      <protection/>
    </xf>
    <xf numFmtId="189" fontId="1" fillId="2" borderId="8" xfId="15" applyNumberFormat="1" applyFont="1" applyFill="1" applyBorder="1" applyAlignment="1" applyProtection="1">
      <alignment vertical="center"/>
      <protection locked="0"/>
    </xf>
    <xf numFmtId="189" fontId="1" fillId="2" borderId="10" xfId="15" applyNumberFormat="1" applyFont="1" applyFill="1" applyBorder="1" applyAlignment="1" applyProtection="1">
      <alignment vertical="center"/>
      <protection locked="0"/>
    </xf>
    <xf numFmtId="189" fontId="1" fillId="3" borderId="9" xfId="15" applyNumberFormat="1" applyFont="1" applyFill="1" applyBorder="1" applyAlignment="1" applyProtection="1">
      <alignment vertical="center"/>
      <protection/>
    </xf>
    <xf numFmtId="189" fontId="1" fillId="3" borderId="12" xfId="15" applyNumberFormat="1" applyFont="1" applyFill="1" applyBorder="1" applyAlignment="1" applyProtection="1">
      <alignment vertical="center"/>
      <protection/>
    </xf>
    <xf numFmtId="189" fontId="1" fillId="4" borderId="8" xfId="15" applyNumberFormat="1" applyFont="1" applyFill="1" applyBorder="1" applyAlignment="1" applyProtection="1">
      <alignment vertical="center"/>
      <protection/>
    </xf>
    <xf numFmtId="189" fontId="1" fillId="4" borderId="10" xfId="15" applyNumberFormat="1" applyFont="1" applyFill="1" applyBorder="1" applyAlignment="1" applyProtection="1">
      <alignment vertical="center"/>
      <protection/>
    </xf>
    <xf numFmtId="189" fontId="1" fillId="4" borderId="9" xfId="15" applyNumberFormat="1" applyFont="1" applyFill="1" applyBorder="1" applyAlignment="1" applyProtection="1">
      <alignment vertical="center"/>
      <protection/>
    </xf>
    <xf numFmtId="189" fontId="1" fillId="4" borderId="12" xfId="15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>
      <alignment vertical="center" wrapText="1"/>
    </xf>
    <xf numFmtId="4" fontId="2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 wrapText="1"/>
    </xf>
    <xf numFmtId="2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114" applyNumberFormat="1" applyBorder="1">
      <alignment/>
      <protection/>
    </xf>
    <xf numFmtId="0" fontId="22" fillId="0" borderId="0" xfId="0" applyFont="1" applyBorder="1" applyAlignment="1">
      <alignment/>
    </xf>
    <xf numFmtId="4" fontId="1" fillId="0" borderId="0" xfId="140" applyNumberFormat="1" applyFont="1">
      <alignment/>
      <protection/>
    </xf>
    <xf numFmtId="4" fontId="0" fillId="0" borderId="0" xfId="0" applyNumberFormat="1" applyBorder="1" applyAlignment="1">
      <alignment/>
    </xf>
    <xf numFmtId="4" fontId="1" fillId="0" borderId="0" xfId="140" applyNumberFormat="1" applyFont="1" applyBorder="1">
      <alignment/>
      <protection/>
    </xf>
    <xf numFmtId="4" fontId="0" fillId="0" borderId="0" xfId="0" applyNumberFormat="1" applyAlignment="1">
      <alignment/>
    </xf>
    <xf numFmtId="3" fontId="1" fillId="0" borderId="0" xfId="140" applyNumberFormat="1" applyFont="1">
      <alignment/>
      <protection/>
    </xf>
    <xf numFmtId="3" fontId="1" fillId="2" borderId="23" xfId="135" applyNumberFormat="1" applyFont="1" applyFill="1" applyBorder="1" applyAlignment="1">
      <alignment horizontal="right" vertical="center" wrapText="1"/>
      <protection/>
    </xf>
    <xf numFmtId="3" fontId="1" fillId="2" borderId="23" xfId="135" applyNumberFormat="1" applyFont="1" applyFill="1" applyBorder="1" applyAlignment="1" applyProtection="1">
      <alignment horizontal="right" vertical="center" wrapText="1"/>
      <protection locked="0"/>
    </xf>
    <xf numFmtId="3" fontId="25" fillId="2" borderId="23" xfId="135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0" applyNumberFormat="1" applyFont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25" fillId="2" borderId="0" xfId="135" applyNumberFormat="1" applyFont="1" applyFill="1" applyBorder="1">
      <alignment/>
      <protection/>
    </xf>
    <xf numFmtId="4" fontId="22" fillId="0" borderId="0" xfId="0" applyNumberFormat="1" applyFont="1" applyBorder="1" applyAlignment="1">
      <alignment horizontal="left" vertical="center"/>
    </xf>
    <xf numFmtId="3" fontId="1" fillId="2" borderId="0" xfId="135" applyNumberFormat="1" applyFont="1" applyFill="1" applyBorder="1" applyAlignment="1">
      <alignment vertical="center"/>
      <protection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140" applyFont="1" applyBorder="1">
      <alignment/>
      <protection/>
    </xf>
    <xf numFmtId="0" fontId="16" fillId="0" borderId="0" xfId="0" applyFont="1" applyAlignment="1">
      <alignment/>
    </xf>
    <xf numFmtId="16" fontId="8" fillId="0" borderId="0" xfId="140" applyNumberFormat="1" applyFont="1" applyBorder="1" applyAlignment="1" applyProtection="1">
      <alignment horizontal="center" vertical="top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108" applyNumberFormat="1" applyFont="1" applyFill="1" applyBorder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134" applyFont="1" applyBorder="1" applyAlignment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140" applyFont="1" applyBorder="1" applyAlignment="1" applyProtection="1">
      <alignment horizontal="center" vertical="center" wrapText="1"/>
      <protection/>
    </xf>
    <xf numFmtId="0" fontId="1" fillId="0" borderId="34" xfId="14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29">
    <cellStyle name="Normal" xfId="0"/>
    <cellStyle name="AUI_Nauda" xfId="15"/>
    <cellStyle name="Comma" xfId="16"/>
    <cellStyle name="Comma [0]" xfId="17"/>
    <cellStyle name="Comma [0]_Active" xfId="18"/>
    <cellStyle name="Comma [0]_Active_23052003" xfId="19"/>
    <cellStyle name="Comma [0]_ACTIVE_in_comparison" xfId="20"/>
    <cellStyle name="Comma [0]_Active_ledger_with CONTROL_30-May-2003" xfId="21"/>
    <cellStyle name="Comma [0]_AEOF_portfelis_APR" xfId="22"/>
    <cellStyle name="Comma [0]_AEOF1_2003" xfId="23"/>
    <cellStyle name="Comma [0]_BJSF ledger_31-03-2003" xfId="24"/>
    <cellStyle name="Comma [0]_Book2" xfId="25"/>
    <cellStyle name="Comma [0]_Book3" xfId="26"/>
    <cellStyle name="Comma [0]_Book5" xfId="27"/>
    <cellStyle name="Comma [0]_CENAS" xfId="28"/>
    <cellStyle name="Comma [0]_DOHOD" xfId="29"/>
    <cellStyle name="Comma [0]_lofiks_murgs" xfId="30"/>
    <cellStyle name="Comma [0]_ORD_0899" xfId="31"/>
    <cellStyle name="Comma [0]_ORDERS" xfId="32"/>
    <cellStyle name="Comma [0]_PISorder" xfId="33"/>
    <cellStyle name="Comma [0]_Sheet1" xfId="34"/>
    <cellStyle name="Comma [0]_SOCNODR" xfId="35"/>
    <cellStyle name="Comma [0]_Vertspapiri" xfId="36"/>
    <cellStyle name="Comma_Active" xfId="37"/>
    <cellStyle name="Comma_Active_23052003" xfId="38"/>
    <cellStyle name="Comma_ACTIVE_in_comparison" xfId="39"/>
    <cellStyle name="Comma_Active_ledger_with CONTROL_30-May-2003" xfId="40"/>
    <cellStyle name="Comma_AEOF_portfelis_APR" xfId="41"/>
    <cellStyle name="Comma_AEOF1_2003" xfId="42"/>
    <cellStyle name="Comma_BJSF ledger_31-03-2003" xfId="43"/>
    <cellStyle name="Comma_Book2" xfId="44"/>
    <cellStyle name="Comma_Book3" xfId="45"/>
    <cellStyle name="Comma_Book5" xfId="46"/>
    <cellStyle name="Comma_CENAS" xfId="47"/>
    <cellStyle name="Comma_DOHOD" xfId="48"/>
    <cellStyle name="Comma_lofiks_murgs" xfId="49"/>
    <cellStyle name="Comma_ORD_0899" xfId="50"/>
    <cellStyle name="Comma_ORDERS" xfId="51"/>
    <cellStyle name="Comma_PISorder" xfId="52"/>
    <cellStyle name="Comma_Sheet1" xfId="53"/>
    <cellStyle name="Comma_SOCNODR" xfId="54"/>
    <cellStyle name="Comma_Vertspapiri" xfId="55"/>
    <cellStyle name="Currency" xfId="56"/>
    <cellStyle name="Currency [0]" xfId="57"/>
    <cellStyle name="Currency [0]_Active" xfId="58"/>
    <cellStyle name="Currency [0]_Active_23052003" xfId="59"/>
    <cellStyle name="Currency [0]_ACTIVE_in_comparison" xfId="60"/>
    <cellStyle name="Currency [0]_Active_ledger_with CONTROL_30-May-2003" xfId="61"/>
    <cellStyle name="Currency [0]_AEOF_portfelis_APR" xfId="62"/>
    <cellStyle name="Currency [0]_AEOF1_2003" xfId="63"/>
    <cellStyle name="Currency [0]_BJSF ledger_31-03-2003" xfId="64"/>
    <cellStyle name="Currency [0]_Book2" xfId="65"/>
    <cellStyle name="Currency [0]_Book3" xfId="66"/>
    <cellStyle name="Currency [0]_Book5" xfId="67"/>
    <cellStyle name="Currency [0]_CENAS" xfId="68"/>
    <cellStyle name="Currency [0]_DOHOD" xfId="69"/>
    <cellStyle name="Currency [0]_lofiks_murgs" xfId="70"/>
    <cellStyle name="Currency [0]_ORD_0899" xfId="71"/>
    <cellStyle name="Currency [0]_ORDERS" xfId="72"/>
    <cellStyle name="Currency [0]_PISorder" xfId="73"/>
    <cellStyle name="Currency [0]_Sheet1" xfId="74"/>
    <cellStyle name="Currency [0]_SOCNODR" xfId="75"/>
    <cellStyle name="Currency [0]_Vertspapiri" xfId="76"/>
    <cellStyle name="Currency_Active" xfId="77"/>
    <cellStyle name="Currency_Active_23052003" xfId="78"/>
    <cellStyle name="Currency_ACTIVE_in_comparison" xfId="79"/>
    <cellStyle name="Currency_Active_ledger_with CONTROL_30-May-2003" xfId="80"/>
    <cellStyle name="Currency_AEOF_portfelis_APR" xfId="81"/>
    <cellStyle name="Currency_AEOF1_2003" xfId="82"/>
    <cellStyle name="Currency_BJSF ledger_31-03-2003" xfId="83"/>
    <cellStyle name="Currency_Book2" xfId="84"/>
    <cellStyle name="Currency_Book3" xfId="85"/>
    <cellStyle name="Currency_Book5" xfId="86"/>
    <cellStyle name="Currency_CENAS" xfId="87"/>
    <cellStyle name="Currency_DOHOD" xfId="88"/>
    <cellStyle name="Currency_lofiks_murgs" xfId="89"/>
    <cellStyle name="Currency_ORD_0899" xfId="90"/>
    <cellStyle name="Currency_ORDERS" xfId="91"/>
    <cellStyle name="Currency_PISorder" xfId="92"/>
    <cellStyle name="Currency_Sheet1" xfId="93"/>
    <cellStyle name="Currency_SOCNODR" xfId="94"/>
    <cellStyle name="Currency_Vertspapiri" xfId="95"/>
    <cellStyle name="Followed Hyperlink" xfId="96"/>
    <cellStyle name="Hyperlink" xfId="97"/>
    <cellStyle name="Hyperlink_Active" xfId="98"/>
    <cellStyle name="Hyperlink_Active_23052003" xfId="99"/>
    <cellStyle name="Hyperlink_ACTIVE_in_comparison" xfId="100"/>
    <cellStyle name="Hyperlink_AEOF1_2003" xfId="101"/>
    <cellStyle name="Hyperlink_aktive_31052003" xfId="102"/>
    <cellStyle name="Hyperlink_Universal" xfId="103"/>
    <cellStyle name="Hyperlink_Universal_23052003" xfId="104"/>
    <cellStyle name="Hyperlink_universal_31052003" xfId="105"/>
    <cellStyle name="Hyperlink_Vertspapiri" xfId="106"/>
    <cellStyle name="Normal_Active" xfId="107"/>
    <cellStyle name="Normal_Active_23052003" xfId="108"/>
    <cellStyle name="Normal_ACTIVE_in_comparison" xfId="109"/>
    <cellStyle name="Normal_Active_ledger_with CONTROL_30-May-2003" xfId="110"/>
    <cellStyle name="Normal_aeof_parskats_MARTS" xfId="111"/>
    <cellStyle name="Normal_AEOF_portfelis_APR" xfId="112"/>
    <cellStyle name="Normal_AEOF1_2003" xfId="113"/>
    <cellStyle name="Normal_aktive_31052003" xfId="114"/>
    <cellStyle name="Normal_BJSF ledger_31-03-2003" xfId="115"/>
    <cellStyle name="Normal_BNIFparskats_APRIL1" xfId="116"/>
    <cellStyle name="Normal_Book2" xfId="117"/>
    <cellStyle name="Normal_Book2_1" xfId="118"/>
    <cellStyle name="Normal_Book2_BJSF ledger_31-03-2003" xfId="119"/>
    <cellStyle name="Normal_Book2_BJSF_30042003" xfId="120"/>
    <cellStyle name="Normal_Book2_LOF_31032003" xfId="121"/>
    <cellStyle name="Normal_Book2_lofiks_murgs" xfId="122"/>
    <cellStyle name="Normal_Book2_Vertspapiri" xfId="123"/>
    <cellStyle name="Normal_Book3" xfId="124"/>
    <cellStyle name="Normal_Book5" xfId="125"/>
    <cellStyle name="Normal_CENAS" xfId="126"/>
    <cellStyle name="Normal_DOHOD" xfId="127"/>
    <cellStyle name="Normal_lofiks_murgs" xfId="128"/>
    <cellStyle name="Normal_OECD_EU member countries" xfId="129"/>
    <cellStyle name="Normal_ORD_0899" xfId="130"/>
    <cellStyle name="Normal_ORDERS" xfId="131"/>
    <cellStyle name="Normal_PISorder" xfId="132"/>
    <cellStyle name="Normal_PLANI_Control" xfId="133"/>
    <cellStyle name="Normal_PP_JULY_18" xfId="134"/>
    <cellStyle name="Normal_PP_MAY" xfId="135"/>
    <cellStyle name="Normal_Sheet1" xfId="136"/>
    <cellStyle name="Normal_Sheet1_1" xfId="137"/>
    <cellStyle name="Normal_SOCNODR" xfId="138"/>
    <cellStyle name="Normal_universal_31052003" xfId="139"/>
    <cellStyle name="Normal_Vadiba" xfId="140"/>
    <cellStyle name="Normal_Vertspapiri" xfId="141"/>
    <cellStyle name="Percent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4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212</v>
      </c>
      <c r="F7" s="12">
        <v>6</v>
      </c>
      <c r="G7" s="57" t="s">
        <v>213</v>
      </c>
    </row>
    <row r="8" spans="1:7" ht="12.75">
      <c r="A8" s="15" t="s">
        <v>125</v>
      </c>
      <c r="B8" s="13">
        <v>3</v>
      </c>
      <c r="C8" s="12">
        <v>7</v>
      </c>
      <c r="D8" s="12" t="s">
        <v>214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2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"Parekss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2003. gada 30.09.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9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2003</v>
      </c>
      <c r="C25" s="12">
        <v>8</v>
      </c>
      <c r="D25" s="12" t="s">
        <v>31</v>
      </c>
    </row>
    <row r="26" spans="1:4" ht="12.75">
      <c r="A26" s="13" t="str">
        <f>LOOKUP(H18,C18:D29)</f>
        <v>30.09.</v>
      </c>
      <c r="C26" s="12">
        <v>9</v>
      </c>
      <c r="D26" s="12" t="s">
        <v>32</v>
      </c>
    </row>
    <row r="27" spans="1:4" ht="15.75">
      <c r="A27" s="12">
        <f>LOOKUP(E2,F2:G8)</f>
        <v>40003577500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Nosaukumi!B20</f>
        <v>Parekss Universālais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75" t="s">
        <v>11</v>
      </c>
      <c r="C10" s="479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'Aktivi_Saistibas(002)'!E31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'Ien.,Izd.(002)'!F35</f>
        <v>4859.331499631248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262571.67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3160.99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264270.0114996312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0</v>
      </c>
      <c r="F17" s="423">
        <f>F12+F16</f>
        <v>264270.0114996312</v>
      </c>
    </row>
    <row r="18" spans="2:6" ht="12.75">
      <c r="B18" s="68" t="s">
        <v>133</v>
      </c>
      <c r="C18" s="163" t="s">
        <v>134</v>
      </c>
      <c r="D18" s="69" t="s">
        <v>133</v>
      </c>
      <c r="E18" s="424"/>
      <c r="F18" s="425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24"/>
      <c r="F19" s="425">
        <v>252427.4471409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6">
        <f>IF(E19=0,0,E17/E19)</f>
        <v>0</v>
      </c>
      <c r="F21" s="427">
        <f>IF(F19=0,0,F17/F19)</f>
        <v>1.0469147253710525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Sergejs Medvedevs, Guntars Vītols/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10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Nosaukumi!B20</f>
        <v>Parekss Universālais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75" t="s">
        <v>11</v>
      </c>
      <c r="C11" s="47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77" t="s">
        <v>13</v>
      </c>
      <c r="C12" s="48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>
        <v>57</v>
      </c>
      <c r="F16" s="215">
        <v>6313.16</v>
      </c>
      <c r="G16" s="215">
        <v>6140.16</v>
      </c>
      <c r="H16" s="233">
        <f>IF(G16=0,0,G16/'Aktivi_Saistibas(002)'!$F$19*100)</f>
        <v>2.320347897466796</v>
      </c>
      <c r="I16" s="31"/>
    </row>
    <row r="17" spans="2:12" ht="15">
      <c r="B17" s="211"/>
      <c r="C17" s="212" t="s">
        <v>151</v>
      </c>
      <c r="D17" s="213"/>
      <c r="E17" s="214">
        <v>300</v>
      </c>
      <c r="F17" s="215">
        <v>31702.5</v>
      </c>
      <c r="G17" s="215">
        <v>32078.63</v>
      </c>
      <c r="H17" s="233">
        <f>IF(G17=0,0,G17/'Aktivi_Saistibas(002)'!$F$19*100)</f>
        <v>12.122417278070161</v>
      </c>
      <c r="I17" s="31"/>
      <c r="L17" s="448"/>
    </row>
    <row r="18" spans="2:12" ht="15">
      <c r="B18" s="211"/>
      <c r="C18" s="212" t="s">
        <v>151</v>
      </c>
      <c r="D18" s="213"/>
      <c r="E18" s="214">
        <v>265</v>
      </c>
      <c r="F18" s="215">
        <v>27101.38</v>
      </c>
      <c r="G18" s="215">
        <v>27588.45</v>
      </c>
      <c r="H18" s="233">
        <f>IF(G18=0,0,G18/'Aktivi_Saistibas(002)'!$F$19*100)</f>
        <v>10.42559183341604</v>
      </c>
      <c r="I18" s="31"/>
      <c r="L18" s="448"/>
    </row>
    <row r="19" spans="2:12" ht="15">
      <c r="B19" s="211"/>
      <c r="C19" s="212" t="s">
        <v>151</v>
      </c>
      <c r="D19" s="213"/>
      <c r="E19" s="214">
        <v>110</v>
      </c>
      <c r="F19" s="215">
        <v>12356.78</v>
      </c>
      <c r="G19" s="215">
        <v>12151.08</v>
      </c>
      <c r="H19" s="233">
        <f>IF(G19=0,0,G19/'Aktivi_Saistibas(002)'!$F$19*100)</f>
        <v>4.591856389727765</v>
      </c>
      <c r="I19" s="31"/>
      <c r="L19" s="448"/>
    </row>
    <row r="20" spans="2:12" ht="15">
      <c r="B20" s="211"/>
      <c r="C20" s="212" t="s">
        <v>151</v>
      </c>
      <c r="D20" s="213"/>
      <c r="E20" s="214">
        <v>5</v>
      </c>
      <c r="F20" s="215">
        <v>525.78</v>
      </c>
      <c r="G20" s="215">
        <v>515.05</v>
      </c>
      <c r="H20" s="233">
        <f>IF(G20=0,0,G20/'Aktivi_Saistibas(002)'!$F$19*100)</f>
        <v>0.19463583759873895</v>
      </c>
      <c r="I20" s="31"/>
      <c r="L20" s="448"/>
    </row>
    <row r="21" spans="2:12" ht="15">
      <c r="B21" s="211"/>
      <c r="C21" s="212" t="s">
        <v>151</v>
      </c>
      <c r="D21" s="213"/>
      <c r="E21" s="214">
        <v>5</v>
      </c>
      <c r="F21" s="215">
        <v>3501.45</v>
      </c>
      <c r="G21" s="215">
        <v>3619.66</v>
      </c>
      <c r="H21" s="233">
        <f>IF(G21=0,0,G21/'Aktivi_Saistibas(002)'!$F$19*100)</f>
        <v>1.3678585689207874</v>
      </c>
      <c r="I21" s="31"/>
      <c r="L21" s="448"/>
    </row>
    <row r="22" spans="2:12" ht="15">
      <c r="B22" s="211"/>
      <c r="C22" s="212" t="s">
        <v>151</v>
      </c>
      <c r="D22" s="213"/>
      <c r="E22" s="214">
        <v>110</v>
      </c>
      <c r="F22" s="215">
        <v>11005.13</v>
      </c>
      <c r="G22" s="215">
        <v>10989.75</v>
      </c>
      <c r="H22" s="233">
        <f>IF(G22=0,0,G22/'Aktivi_Saistibas(002)'!$F$19*100)</f>
        <v>4.152993294341796</v>
      </c>
      <c r="I22" s="31"/>
      <c r="L22" s="448"/>
    </row>
    <row r="23" spans="2:12" ht="15">
      <c r="B23" s="211"/>
      <c r="C23" s="212" t="s">
        <v>151</v>
      </c>
      <c r="D23" s="213"/>
      <c r="E23" s="214">
        <v>5</v>
      </c>
      <c r="F23" s="215">
        <v>484.5</v>
      </c>
      <c r="G23" s="215">
        <v>489.8</v>
      </c>
      <c r="H23" s="233">
        <f>IF(G23=0,0,G23/'Aktivi_Saistibas(002)'!$F$19*100)</f>
        <v>0.18509393894934928</v>
      </c>
      <c r="I23" s="31"/>
      <c r="L23" s="448"/>
    </row>
    <row r="24" spans="2:12" ht="15">
      <c r="B24" s="211"/>
      <c r="C24" s="216" t="s">
        <v>20</v>
      </c>
      <c r="D24" s="213"/>
      <c r="E24" s="214"/>
      <c r="F24" s="215"/>
      <c r="G24" s="215"/>
      <c r="H24" s="233"/>
      <c r="I24" s="53"/>
      <c r="K24" s="452"/>
      <c r="L24" s="448"/>
    </row>
    <row r="25" spans="2:12" ht="15">
      <c r="B25" s="211"/>
      <c r="C25" s="212" t="s">
        <v>154</v>
      </c>
      <c r="D25" s="217">
        <v>11110</v>
      </c>
      <c r="E25" s="218">
        <f>SUM(E16:E24)</f>
        <v>857</v>
      </c>
      <c r="F25" s="218">
        <f>SUM(F16:F24)</f>
        <v>92990.68000000001</v>
      </c>
      <c r="G25" s="218">
        <f>SUM(G16:G24)</f>
        <v>93572.58000000002</v>
      </c>
      <c r="H25" s="234">
        <f>IF(G25=0,0,G25/'Aktivi_Saistibas(002)'!$F$19*100)</f>
        <v>35.36079503849143</v>
      </c>
      <c r="I25" s="53"/>
      <c r="L25" s="448"/>
    </row>
    <row r="26" spans="2:12" ht="25.5">
      <c r="B26" s="200">
        <v>11120</v>
      </c>
      <c r="C26" s="221" t="s">
        <v>155</v>
      </c>
      <c r="D26" s="219"/>
      <c r="E26" s="220"/>
      <c r="F26" s="220"/>
      <c r="G26" s="205"/>
      <c r="H26" s="235"/>
      <c r="I26" s="31"/>
      <c r="L26" s="448"/>
    </row>
    <row r="27" spans="2:12" ht="15">
      <c r="B27" s="200"/>
      <c r="C27" s="222" t="s">
        <v>215</v>
      </c>
      <c r="D27" s="208"/>
      <c r="E27" s="215">
        <v>50</v>
      </c>
      <c r="F27" s="215">
        <v>5216.42</v>
      </c>
      <c r="G27" s="215">
        <v>5158</v>
      </c>
      <c r="H27" s="236">
        <f>IF(G27=0,0,G27/'Aktivi_Saistibas(002)'!$F$19*100)</f>
        <v>1.9491926033089906</v>
      </c>
      <c r="I27" s="31"/>
      <c r="L27" s="448"/>
    </row>
    <row r="28" spans="2:12" ht="15">
      <c r="B28" s="200"/>
      <c r="C28" s="222" t="s">
        <v>215</v>
      </c>
      <c r="D28" s="208"/>
      <c r="E28" s="215">
        <v>30</v>
      </c>
      <c r="F28" s="215">
        <v>3340.5</v>
      </c>
      <c r="G28" s="215">
        <v>3332.93</v>
      </c>
      <c r="H28" s="236">
        <f>IF(G28=0,0,G28/'Aktivi_Saistibas(002)'!$F$19*100)</f>
        <v>1.2595041689311037</v>
      </c>
      <c r="I28" s="31"/>
      <c r="L28" s="448"/>
    </row>
    <row r="29" spans="2:12" ht="15">
      <c r="B29" s="200"/>
      <c r="C29" s="222" t="s">
        <v>215</v>
      </c>
      <c r="D29" s="208"/>
      <c r="E29" s="215">
        <v>10</v>
      </c>
      <c r="F29" s="215">
        <v>1129.56</v>
      </c>
      <c r="G29" s="215">
        <v>1128.88</v>
      </c>
      <c r="H29" s="236">
        <f>IF(G29=0,0,G29/'Aktivi_Saistibas(002)'!$F$19*100)</f>
        <v>0.42660033850784285</v>
      </c>
      <c r="I29" s="31"/>
      <c r="L29" s="448"/>
    </row>
    <row r="30" spans="2:12" ht="15">
      <c r="B30" s="200"/>
      <c r="C30" s="222" t="s">
        <v>215</v>
      </c>
      <c r="D30" s="208"/>
      <c r="E30" s="215">
        <v>100</v>
      </c>
      <c r="F30" s="215">
        <v>10076.51</v>
      </c>
      <c r="G30" s="215">
        <v>10030.15</v>
      </c>
      <c r="H30" s="236">
        <f>IF(G30=0,0,G30/'Aktivi_Saistibas(002)'!$F$19*100)</f>
        <v>3.7903633559673655</v>
      </c>
      <c r="I30" s="31"/>
      <c r="L30" s="448"/>
    </row>
    <row r="31" spans="2:9" ht="15">
      <c r="B31" s="200"/>
      <c r="C31" s="222" t="s">
        <v>216</v>
      </c>
      <c r="D31" s="208"/>
      <c r="E31" s="215">
        <v>3</v>
      </c>
      <c r="F31" s="215">
        <v>3117</v>
      </c>
      <c r="G31" s="215">
        <v>3120.88</v>
      </c>
      <c r="H31" s="236">
        <f>IF(G31=0,0,G31/'Aktivi_Saistibas(002)'!$F$19*100)</f>
        <v>1.1793711151250412</v>
      </c>
      <c r="I31" s="31"/>
    </row>
    <row r="32" spans="2:9" ht="15">
      <c r="B32" s="211"/>
      <c r="C32" s="223" t="s">
        <v>20</v>
      </c>
      <c r="D32" s="208"/>
      <c r="E32" s="215"/>
      <c r="F32" s="215"/>
      <c r="G32" s="215"/>
      <c r="H32" s="236"/>
      <c r="I32" s="53"/>
    </row>
    <row r="33" spans="2:9" ht="15">
      <c r="B33" s="211"/>
      <c r="C33" s="222" t="s">
        <v>154</v>
      </c>
      <c r="D33" s="217">
        <v>11120</v>
      </c>
      <c r="E33" s="218">
        <f>SUM(E27:E32)</f>
        <v>193</v>
      </c>
      <c r="F33" s="218">
        <f>SUM(F27:F32)</f>
        <v>22879.989999999998</v>
      </c>
      <c r="G33" s="218">
        <f>SUM(G27:G32)</f>
        <v>22770.84</v>
      </c>
      <c r="H33" s="236">
        <f>IF(G33=0,0,G33/'Aktivi_Saistibas(002)'!$F$19*100)</f>
        <v>8.605031581840345</v>
      </c>
      <c r="I33" s="31"/>
    </row>
    <row r="34" spans="2:9" ht="15">
      <c r="B34" s="200">
        <v>11130</v>
      </c>
      <c r="C34" s="221" t="s">
        <v>158</v>
      </c>
      <c r="D34" s="208"/>
      <c r="E34" s="210"/>
      <c r="F34" s="210"/>
      <c r="G34" s="210"/>
      <c r="H34" s="235"/>
      <c r="I34" s="53"/>
    </row>
    <row r="35" spans="2:9" ht="15">
      <c r="B35" s="211"/>
      <c r="C35" s="223" t="s">
        <v>20</v>
      </c>
      <c r="D35" s="208"/>
      <c r="E35" s="215"/>
      <c r="F35" s="215"/>
      <c r="G35" s="215"/>
      <c r="H35" s="236"/>
      <c r="I35" s="53"/>
    </row>
    <row r="36" spans="2:9" ht="15">
      <c r="B36" s="211"/>
      <c r="C36" s="222" t="s">
        <v>154</v>
      </c>
      <c r="D36" s="217">
        <v>11130</v>
      </c>
      <c r="E36" s="218">
        <f>SUM(E35:E35)</f>
        <v>0</v>
      </c>
      <c r="F36" s="218">
        <f>SUM(F35:F35)</f>
        <v>0</v>
      </c>
      <c r="G36" s="218">
        <f>SUM(G35:G35)</f>
        <v>0</v>
      </c>
      <c r="H36" s="236">
        <f>IF(G36=0,0,G36/'Aktivi_Saistibas(002)'!$F$19*100)</f>
        <v>0</v>
      </c>
      <c r="I36" s="53"/>
    </row>
    <row r="37" spans="2:9" ht="15">
      <c r="B37" s="166"/>
      <c r="C37" s="161" t="s">
        <v>161</v>
      </c>
      <c r="D37" s="76">
        <v>11100</v>
      </c>
      <c r="E37" s="229">
        <f>E25+E33+E36</f>
        <v>1050</v>
      </c>
      <c r="F37" s="229">
        <f>F25+F33+F36</f>
        <v>115870.67000000001</v>
      </c>
      <c r="G37" s="229">
        <f>G25+G33+G36</f>
        <v>116343.42000000001</v>
      </c>
      <c r="H37" s="237">
        <f>IF(G37=0,0,G37/'Aktivi_Saistibas(002)'!$F$19*100)</f>
        <v>43.965826620331775</v>
      </c>
      <c r="I37" s="53"/>
    </row>
    <row r="38" spans="2:9" ht="25.5">
      <c r="B38" s="230">
        <v>11200</v>
      </c>
      <c r="C38" s="231" t="s">
        <v>162</v>
      </c>
      <c r="D38" s="238"/>
      <c r="E38" s="226"/>
      <c r="F38" s="226"/>
      <c r="G38" s="226"/>
      <c r="H38" s="232"/>
      <c r="I38" s="53"/>
    </row>
    <row r="39" spans="2:9" ht="25.5">
      <c r="B39" s="200">
        <v>11210</v>
      </c>
      <c r="C39" s="207" t="s">
        <v>163</v>
      </c>
      <c r="D39" s="208"/>
      <c r="E39" s="210"/>
      <c r="F39" s="210"/>
      <c r="G39" s="210"/>
      <c r="H39" s="224"/>
      <c r="I39" s="53"/>
    </row>
    <row r="40" spans="2:9" ht="15">
      <c r="B40" s="211"/>
      <c r="C40" s="216" t="s">
        <v>20</v>
      </c>
      <c r="D40" s="208"/>
      <c r="E40" s="215"/>
      <c r="F40" s="215"/>
      <c r="G40" s="215"/>
      <c r="H40" s="236">
        <f>IF(G40=0,0,G40/'Aktivi_Saistibas(002)'!$F$19*100)</f>
        <v>0</v>
      </c>
      <c r="I40" s="53"/>
    </row>
    <row r="41" spans="2:9" ht="15">
      <c r="B41" s="211"/>
      <c r="C41" s="212" t="s">
        <v>154</v>
      </c>
      <c r="D41" s="217">
        <v>11210</v>
      </c>
      <c r="E41" s="218">
        <f>SUM(E40:E40)</f>
        <v>0</v>
      </c>
      <c r="F41" s="218">
        <f>SUM(F40:F40)</f>
        <v>0</v>
      </c>
      <c r="G41" s="218">
        <f>SUM(G40:G40)</f>
        <v>0</v>
      </c>
      <c r="H41" s="236">
        <f>IF(G41=0,0,G41/'Aktivi_Saistibas(002)'!$F$19*100)</f>
        <v>0</v>
      </c>
      <c r="I41" s="53"/>
    </row>
    <row r="42" spans="2:9" ht="25.5">
      <c r="B42" s="200">
        <v>11220</v>
      </c>
      <c r="C42" s="207" t="s">
        <v>164</v>
      </c>
      <c r="D42" s="208"/>
      <c r="E42" s="210"/>
      <c r="F42" s="210"/>
      <c r="G42" s="210"/>
      <c r="H42" s="224"/>
      <c r="I42" s="53"/>
    </row>
    <row r="43" spans="2:9" ht="15">
      <c r="B43" s="211"/>
      <c r="C43" s="223" t="s">
        <v>20</v>
      </c>
      <c r="D43" s="208"/>
      <c r="E43" s="215"/>
      <c r="F43" s="215"/>
      <c r="G43" s="215"/>
      <c r="H43" s="236">
        <f>IF(G43=0,0,G43/'Aktivi_Saistibas(002)'!$F$19*100)</f>
        <v>0</v>
      </c>
      <c r="I43" s="53"/>
    </row>
    <row r="44" spans="2:9" ht="15">
      <c r="B44" s="211"/>
      <c r="C44" s="212" t="s">
        <v>154</v>
      </c>
      <c r="D44" s="217">
        <v>11220</v>
      </c>
      <c r="E44" s="218">
        <f>SUM(E43:E43)</f>
        <v>0</v>
      </c>
      <c r="F44" s="218">
        <f>SUM(F43:F43)</f>
        <v>0</v>
      </c>
      <c r="G44" s="218">
        <f>SUM(G43:G43)</f>
        <v>0</v>
      </c>
      <c r="H44" s="236">
        <f>IF(G44=0,0,G44/'Aktivi_Saistibas(002)'!$F$19*100)</f>
        <v>0</v>
      </c>
      <c r="I44" s="53"/>
    </row>
    <row r="45" spans="2:9" ht="15.75" thickBot="1">
      <c r="B45" s="185"/>
      <c r="C45" s="251" t="s">
        <v>165</v>
      </c>
      <c r="D45" s="81">
        <v>11200</v>
      </c>
      <c r="E45" s="252">
        <f>E41+E44</f>
        <v>0</v>
      </c>
      <c r="F45" s="252">
        <f>F41+F44</f>
        <v>0</v>
      </c>
      <c r="G45" s="252">
        <f>G41+G44</f>
        <v>0</v>
      </c>
      <c r="H45" s="253">
        <f>IF(G45=0,0,G45/'Aktivi_Saistibas(002)'!$F$19*100)</f>
        <v>0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6" t="s">
        <v>20</v>
      </c>
      <c r="D47" s="208"/>
      <c r="E47" s="215"/>
      <c r="F47" s="215"/>
      <c r="G47" s="215"/>
      <c r="H47" s="236">
        <f>IF(G47=0,0,G47/'Aktivi_Saistibas(002)'!$F$19*100)</f>
        <v>0</v>
      </c>
      <c r="I47" s="53"/>
    </row>
    <row r="48" spans="2:9" ht="15">
      <c r="B48" s="166"/>
      <c r="C48" s="243" t="s">
        <v>154</v>
      </c>
      <c r="D48" s="76">
        <v>11300</v>
      </c>
      <c r="E48" s="228">
        <f>SUM(E47:E47)</f>
        <v>0</v>
      </c>
      <c r="F48" s="228">
        <f>SUM(F47:F47)</f>
        <v>0</v>
      </c>
      <c r="G48" s="228">
        <f>SUM(G47:G47)</f>
        <v>0</v>
      </c>
      <c r="H48" s="239">
        <f>IF(G48=0,0,G48/'Aktivi_Saistibas(002)'!$F$19*100)</f>
        <v>0</v>
      </c>
      <c r="I48" s="53"/>
    </row>
    <row r="49" spans="2:9" ht="15">
      <c r="B49" s="230">
        <v>11400</v>
      </c>
      <c r="C49" s="231" t="s">
        <v>81</v>
      </c>
      <c r="D49" s="238"/>
      <c r="E49" s="226"/>
      <c r="F49" s="226"/>
      <c r="G49" s="226"/>
      <c r="H49" s="232"/>
      <c r="I49" s="53"/>
    </row>
    <row r="50" spans="2:9" ht="15">
      <c r="B50" s="211"/>
      <c r="C50" s="216" t="s">
        <v>20</v>
      </c>
      <c r="D50" s="208"/>
      <c r="E50" s="215"/>
      <c r="F50" s="215"/>
      <c r="G50" s="215"/>
      <c r="H50" s="236">
        <f>IF(G50=0,0,G50/'Aktivi_Saistibas(002)'!$F$19*100)</f>
        <v>0</v>
      </c>
      <c r="I50" s="53"/>
    </row>
    <row r="51" spans="2:9" ht="15">
      <c r="B51" s="166"/>
      <c r="C51" s="243" t="s">
        <v>154</v>
      </c>
      <c r="D51" s="76">
        <v>11400</v>
      </c>
      <c r="E51" s="228">
        <f>SUM(E50:E50)</f>
        <v>0</v>
      </c>
      <c r="F51" s="228">
        <f>SUM(F50:F50)</f>
        <v>0</v>
      </c>
      <c r="G51" s="228">
        <f>SUM(G50:G50)</f>
        <v>0</v>
      </c>
      <c r="H51" s="239">
        <f>IF(G51=0,0,G51/'Aktivi_Saistibas(002)'!$F$19*100)</f>
        <v>0</v>
      </c>
      <c r="I51" s="53"/>
    </row>
    <row r="52" spans="2:9" ht="38.25">
      <c r="B52" s="225"/>
      <c r="C52" s="249" t="s">
        <v>174</v>
      </c>
      <c r="D52" s="78">
        <v>11000</v>
      </c>
      <c r="E52" s="246">
        <f>E37+E45+E48+E51</f>
        <v>1050</v>
      </c>
      <c r="F52" s="246">
        <f>F37+F45+F48+F51</f>
        <v>115870.67000000001</v>
      </c>
      <c r="G52" s="246">
        <f>G37+G45+G48+G51</f>
        <v>116343.42000000001</v>
      </c>
      <c r="H52" s="287">
        <f>IF(G52=0,0,G52/'Aktivi_Saistibas(002)'!$F$19*100)</f>
        <v>43.965826620331775</v>
      </c>
      <c r="I52" s="53"/>
    </row>
    <row r="53" spans="2:9" ht="15">
      <c r="B53" s="230">
        <v>12000</v>
      </c>
      <c r="C53" s="248" t="s">
        <v>173</v>
      </c>
      <c r="D53" s="238"/>
      <c r="E53" s="226"/>
      <c r="F53" s="226"/>
      <c r="G53" s="226"/>
      <c r="H53" s="232"/>
      <c r="I53" s="53"/>
    </row>
    <row r="54" spans="2:9" ht="25.5">
      <c r="B54" s="200">
        <v>12100</v>
      </c>
      <c r="C54" s="201" t="s">
        <v>149</v>
      </c>
      <c r="D54" s="208"/>
      <c r="E54" s="210"/>
      <c r="F54" s="210"/>
      <c r="G54" s="210"/>
      <c r="H54" s="224"/>
      <c r="I54" s="53"/>
    </row>
    <row r="55" spans="2:9" ht="25.5">
      <c r="B55" s="200">
        <v>12110</v>
      </c>
      <c r="C55" s="207" t="s">
        <v>155</v>
      </c>
      <c r="D55" s="208"/>
      <c r="E55" s="210"/>
      <c r="F55" s="210"/>
      <c r="G55" s="210"/>
      <c r="H55" s="224"/>
      <c r="I55" s="53"/>
    </row>
    <row r="56" spans="2:9" ht="15">
      <c r="B56" s="211"/>
      <c r="C56" s="216" t="s">
        <v>20</v>
      </c>
      <c r="D56" s="208"/>
      <c r="E56" s="215"/>
      <c r="F56" s="215"/>
      <c r="G56" s="215"/>
      <c r="H56" s="236">
        <f>IF(G56=0,0,G56/'Aktivi_Saistibas(002)'!$F$19*100)</f>
        <v>0</v>
      </c>
      <c r="I56" s="53"/>
    </row>
    <row r="57" spans="2:9" ht="15">
      <c r="B57" s="211"/>
      <c r="C57" s="212" t="s">
        <v>154</v>
      </c>
      <c r="D57" s="217">
        <v>12110</v>
      </c>
      <c r="E57" s="218">
        <f>SUM(E56:E56)</f>
        <v>0</v>
      </c>
      <c r="F57" s="218">
        <f>SUM(F56:F56)</f>
        <v>0</v>
      </c>
      <c r="G57" s="218">
        <f>SUM(G56:G56)</f>
        <v>0</v>
      </c>
      <c r="H57" s="236">
        <f>IF(G57=0,0,G57/'Aktivi_Saistibas(002)'!$F$19*100)</f>
        <v>0</v>
      </c>
      <c r="I57" s="53"/>
    </row>
    <row r="58" spans="2:9" ht="15">
      <c r="B58" s="200">
        <v>12120</v>
      </c>
      <c r="C58" s="207" t="s">
        <v>184</v>
      </c>
      <c r="D58" s="208"/>
      <c r="E58" s="210"/>
      <c r="F58" s="210"/>
      <c r="G58" s="210"/>
      <c r="H58" s="224"/>
      <c r="I58" s="53"/>
    </row>
    <row r="59" spans="2:9" ht="15">
      <c r="B59" s="211"/>
      <c r="C59" s="216" t="s">
        <v>20</v>
      </c>
      <c r="D59" s="208"/>
      <c r="E59" s="215"/>
      <c r="F59" s="215"/>
      <c r="G59" s="215"/>
      <c r="H59" s="236">
        <f>IF(G59=0,0,G59/'Aktivi_Saistibas(002)'!$F$19*100)</f>
        <v>0</v>
      </c>
      <c r="I59" s="53"/>
    </row>
    <row r="60" spans="2:9" ht="15">
      <c r="B60" s="211"/>
      <c r="C60" s="212" t="s">
        <v>154</v>
      </c>
      <c r="D60" s="250">
        <v>12120</v>
      </c>
      <c r="E60" s="218">
        <f>SUM(E59:E59)</f>
        <v>0</v>
      </c>
      <c r="F60" s="218">
        <f>SUM(F59:F59)</f>
        <v>0</v>
      </c>
      <c r="G60" s="218">
        <f>SUM(G59:G59)</f>
        <v>0</v>
      </c>
      <c r="H60" s="236">
        <f>IF(G60=0,0,G60/'Aktivi_Saistibas(002)'!$F$19*100)</f>
        <v>0</v>
      </c>
      <c r="I60" s="53"/>
    </row>
    <row r="61" spans="2:9" ht="15">
      <c r="B61" s="166"/>
      <c r="C61" s="190" t="s">
        <v>175</v>
      </c>
      <c r="D61" s="76">
        <v>12100</v>
      </c>
      <c r="E61" s="228">
        <f>E57+E60</f>
        <v>0</v>
      </c>
      <c r="F61" s="228">
        <f>F57+F60</f>
        <v>0</v>
      </c>
      <c r="G61" s="228">
        <f>G57+G60</f>
        <v>0</v>
      </c>
      <c r="H61" s="239">
        <f>IF(G61=0,0,G61/'Aktivi_Saistibas(002)'!$F$19*100)</f>
        <v>0</v>
      </c>
      <c r="I61" s="53"/>
    </row>
    <row r="62" spans="2:9" ht="25.5">
      <c r="B62" s="230">
        <v>12200</v>
      </c>
      <c r="C62" s="231" t="s">
        <v>162</v>
      </c>
      <c r="D62" s="238"/>
      <c r="E62" s="226"/>
      <c r="F62" s="226"/>
      <c r="G62" s="226"/>
      <c r="H62" s="232"/>
      <c r="I62" s="53"/>
    </row>
    <row r="63" spans="2:9" ht="25.5">
      <c r="B63" s="200">
        <v>12210</v>
      </c>
      <c r="C63" s="207" t="s">
        <v>163</v>
      </c>
      <c r="D63" s="208"/>
      <c r="E63" s="210"/>
      <c r="F63" s="210"/>
      <c r="G63" s="210"/>
      <c r="H63" s="224"/>
      <c r="I63" s="53"/>
    </row>
    <row r="64" spans="2:9" ht="15">
      <c r="B64" s="211"/>
      <c r="C64" s="216" t="s">
        <v>20</v>
      </c>
      <c r="D64" s="208"/>
      <c r="E64" s="215"/>
      <c r="F64" s="215"/>
      <c r="G64" s="215"/>
      <c r="H64" s="236">
        <f>IF(G64=0,0,G64/'Aktivi_Saistibas(002)'!$F$19*100)</f>
        <v>0</v>
      </c>
      <c r="I64" s="53"/>
    </row>
    <row r="65" spans="2:9" ht="15">
      <c r="B65" s="211"/>
      <c r="C65" s="212" t="s">
        <v>154</v>
      </c>
      <c r="D65" s="217">
        <v>12210</v>
      </c>
      <c r="E65" s="218">
        <f>SUM(E64:E64)</f>
        <v>0</v>
      </c>
      <c r="F65" s="218">
        <f>SUM(F64:F64)</f>
        <v>0</v>
      </c>
      <c r="G65" s="218">
        <f>SUM(G64:G64)</f>
        <v>0</v>
      </c>
      <c r="H65" s="236">
        <f>IF(G65=0,0,G65/'Aktivi_Saistibas(002)'!$F$19*100)</f>
        <v>0</v>
      </c>
      <c r="I65" s="53"/>
    </row>
    <row r="66" spans="2:9" ht="25.5">
      <c r="B66" s="200">
        <v>12220</v>
      </c>
      <c r="C66" s="207" t="s">
        <v>164</v>
      </c>
      <c r="D66" s="208"/>
      <c r="E66" s="210"/>
      <c r="F66" s="210"/>
      <c r="G66" s="210"/>
      <c r="H66" s="224"/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IF(G67=0,0,G67/'Aktivi_Saistibas(002)'!$F$19*100)</f>
        <v>0</v>
      </c>
      <c r="I67" s="53"/>
    </row>
    <row r="68" spans="2:9" ht="15">
      <c r="B68" s="211"/>
      <c r="C68" s="212" t="s">
        <v>154</v>
      </c>
      <c r="D68" s="217">
        <v>12220</v>
      </c>
      <c r="E68" s="218">
        <f>SUM(E67:E67)</f>
        <v>0</v>
      </c>
      <c r="F68" s="218">
        <f>SUM(F67:F67)</f>
        <v>0</v>
      </c>
      <c r="G68" s="218">
        <f>SUM(G67:G67)</f>
        <v>0</v>
      </c>
      <c r="H68" s="236">
        <f>IF(G68=0,0,G68/'Aktivi_Saistibas(002)'!$F$19*100)</f>
        <v>0</v>
      </c>
      <c r="I68" s="53"/>
    </row>
    <row r="69" spans="2:9" ht="15">
      <c r="B69" s="166"/>
      <c r="C69" s="190" t="s">
        <v>176</v>
      </c>
      <c r="D69" s="76">
        <v>12200</v>
      </c>
      <c r="E69" s="228">
        <f>E65+E68</f>
        <v>0</v>
      </c>
      <c r="F69" s="228">
        <f>F65+F68</f>
        <v>0</v>
      </c>
      <c r="G69" s="228">
        <f>G65+G68</f>
        <v>0</v>
      </c>
      <c r="H69" s="239">
        <f>IF(G69=0,0,G69/'Aktivi_Saistibas(002)'!$F$19*100)</f>
        <v>0</v>
      </c>
      <c r="I69" s="53"/>
    </row>
    <row r="70" spans="2:9" ht="25.5">
      <c r="B70" s="200">
        <v>12300</v>
      </c>
      <c r="C70" s="201" t="s">
        <v>168</v>
      </c>
      <c r="D70" s="238"/>
      <c r="E70" s="226"/>
      <c r="F70" s="226"/>
      <c r="G70" s="226"/>
      <c r="H70" s="232"/>
      <c r="I70" s="53"/>
    </row>
    <row r="71" spans="2:9" ht="15">
      <c r="B71" s="211"/>
      <c r="C71" s="216" t="s">
        <v>20</v>
      </c>
      <c r="D71" s="208"/>
      <c r="E71" s="215"/>
      <c r="F71" s="215"/>
      <c r="G71" s="215"/>
      <c r="H71" s="236">
        <f>IF(G71=0,0,G71/'Aktivi_Saistibas(002)'!$F$19*100)</f>
        <v>0</v>
      </c>
      <c r="I71" s="53"/>
    </row>
    <row r="72" spans="2:9" ht="15">
      <c r="B72" s="166"/>
      <c r="C72" s="243" t="s">
        <v>154</v>
      </c>
      <c r="D72" s="76">
        <v>12300</v>
      </c>
      <c r="E72" s="228">
        <f>SUM(E71:E71)</f>
        <v>0</v>
      </c>
      <c r="F72" s="228">
        <f>SUM(F71:F71)</f>
        <v>0</v>
      </c>
      <c r="G72" s="228">
        <f>SUM(G71:G71)</f>
        <v>0</v>
      </c>
      <c r="H72" s="239">
        <f>IF(G72=0,0,G72/'Aktivi_Saistibas(002)'!$F$19*100)</f>
        <v>0</v>
      </c>
      <c r="I72" s="53"/>
    </row>
    <row r="73" spans="2:9" ht="15">
      <c r="B73" s="200">
        <v>12400</v>
      </c>
      <c r="C73" s="201" t="s">
        <v>81</v>
      </c>
      <c r="D73" s="208"/>
      <c r="E73" s="210"/>
      <c r="F73" s="210"/>
      <c r="G73" s="210"/>
      <c r="H73" s="224"/>
      <c r="I73" s="53"/>
    </row>
    <row r="74" spans="2:9" ht="15">
      <c r="B74" s="200"/>
      <c r="C74" s="212" t="s">
        <v>245</v>
      </c>
      <c r="D74" s="208"/>
      <c r="E74" s="215"/>
      <c r="F74" s="215"/>
      <c r="G74" s="215">
        <v>38.24548</v>
      </c>
      <c r="H74" s="236">
        <f>IF(G74=0,0,G74/'Aktivi_Saistibas(002)'!$F$19*100)</f>
        <v>0.014452851245832092</v>
      </c>
      <c r="I74" s="53"/>
    </row>
    <row r="75" spans="2:9" ht="15">
      <c r="B75" s="200"/>
      <c r="C75" s="212" t="s">
        <v>245</v>
      </c>
      <c r="D75" s="208"/>
      <c r="E75" s="215"/>
      <c r="F75" s="215"/>
      <c r="G75" s="215">
        <v>196.99</v>
      </c>
      <c r="H75" s="236">
        <f>IF(G75=0,0,G75/'Aktivi_Saistibas(002)'!$F$19*100)</f>
        <v>0.07444192534428812</v>
      </c>
      <c r="I75" s="53"/>
    </row>
    <row r="76" spans="2:9" ht="15">
      <c r="B76" s="200"/>
      <c r="C76" s="212" t="s">
        <v>245</v>
      </c>
      <c r="D76" s="208"/>
      <c r="E76" s="215"/>
      <c r="F76" s="215"/>
      <c r="G76" s="215">
        <v>154</v>
      </c>
      <c r="H76" s="236">
        <f>IF(G76=0,0,G76/'Aktivi_Saistibas(002)'!$F$19*100)</f>
        <v>0.05819613433687176</v>
      </c>
      <c r="I76" s="53"/>
    </row>
    <row r="77" spans="2:9" ht="15">
      <c r="B77" s="200"/>
      <c r="C77" s="212" t="s">
        <v>245</v>
      </c>
      <c r="D77" s="208"/>
      <c r="E77" s="215"/>
      <c r="F77" s="215"/>
      <c r="G77" s="215">
        <v>130.54</v>
      </c>
      <c r="H77" s="236">
        <f>IF(G77=0,0,G77/'Aktivi_Saistibas(002)'!$F$19*100)</f>
        <v>0.049330671274904155</v>
      </c>
      <c r="I77" s="53"/>
    </row>
    <row r="78" spans="2:9" ht="15">
      <c r="B78" s="200"/>
      <c r="C78" s="212" t="s">
        <v>245</v>
      </c>
      <c r="D78" s="208"/>
      <c r="E78" s="215"/>
      <c r="F78" s="215"/>
      <c r="G78" s="215">
        <v>-52.08</v>
      </c>
      <c r="H78" s="236">
        <f>IF(G78=0,0,G78/'Aktivi_Saistibas(002)'!$F$19*100)</f>
        <v>-0.019680874521196632</v>
      </c>
      <c r="I78" s="53"/>
    </row>
    <row r="79" spans="2:9" ht="15">
      <c r="B79" s="200"/>
      <c r="C79" s="212" t="s">
        <v>245</v>
      </c>
      <c r="D79" s="208"/>
      <c r="E79" s="215"/>
      <c r="F79" s="215"/>
      <c r="G79" s="215">
        <v>176</v>
      </c>
      <c r="H79" s="236">
        <f>IF(G79=0,0,G79/'Aktivi_Saistibas(002)'!$F$19*100)</f>
        <v>0.06650986781356773</v>
      </c>
      <c r="I79" s="53"/>
    </row>
    <row r="80" spans="2:9" ht="15">
      <c r="B80" s="200"/>
      <c r="C80" s="212" t="s">
        <v>245</v>
      </c>
      <c r="D80" s="208"/>
      <c r="E80" s="215"/>
      <c r="F80" s="215"/>
      <c r="G80" s="215">
        <v>84.7</v>
      </c>
      <c r="H80" s="236">
        <f>IF(G80=0,0,G80/'Aktivi_Saistibas(002)'!$F$19*100)</f>
        <v>0.032007873885279474</v>
      </c>
      <c r="I80" s="53"/>
    </row>
    <row r="81" spans="2:9" ht="15">
      <c r="B81" s="200"/>
      <c r="C81" s="212" t="s">
        <v>245</v>
      </c>
      <c r="D81" s="208"/>
      <c r="E81" s="215"/>
      <c r="F81" s="215"/>
      <c r="G81" s="215">
        <v>43.12</v>
      </c>
      <c r="H81" s="236">
        <f>IF(G81=0,0,G81/'Aktivi_Saistibas(002)'!$F$19*100)</f>
        <v>0.016294917614324094</v>
      </c>
      <c r="I81" s="53"/>
    </row>
    <row r="82" spans="2:9" ht="15">
      <c r="B82" s="211"/>
      <c r="C82" s="216" t="s">
        <v>20</v>
      </c>
      <c r="D82" s="208"/>
      <c r="E82" s="215"/>
      <c r="F82" s="215"/>
      <c r="G82" s="215"/>
      <c r="H82" s="236"/>
      <c r="I82" s="53"/>
    </row>
    <row r="83" spans="2:9" ht="15.75" thickBot="1">
      <c r="B83" s="185"/>
      <c r="C83" s="254" t="s">
        <v>154</v>
      </c>
      <c r="D83" s="81">
        <v>12400</v>
      </c>
      <c r="E83" s="252">
        <f>SUM(E82:E82)</f>
        <v>0</v>
      </c>
      <c r="F83" s="252">
        <f>SUM(F82:F82)</f>
        <v>0</v>
      </c>
      <c r="G83" s="252">
        <f>SUM(G74:G82)</f>
        <v>771.5154800000001</v>
      </c>
      <c r="H83" s="253">
        <f>IF(G83=0,0,G83/'Aktivi_Saistibas(002)'!$F$19*100)</f>
        <v>0.29155336699387085</v>
      </c>
      <c r="I83" s="53"/>
    </row>
    <row r="84" spans="2:9" ht="25.5">
      <c r="B84" s="82"/>
      <c r="C84" s="255" t="s">
        <v>177</v>
      </c>
      <c r="D84" s="77">
        <v>12000</v>
      </c>
      <c r="E84" s="258">
        <f>E61+E69+E72+E83</f>
        <v>0</v>
      </c>
      <c r="F84" s="258">
        <f>F61+F69+F72+F83</f>
        <v>0</v>
      </c>
      <c r="G84" s="258">
        <f>G61+G69+G72+G83</f>
        <v>771.5154800000001</v>
      </c>
      <c r="H84" s="259">
        <f>IF(G84=0,0,G84/'Aktivi_Saistibas(002)'!$F$19*100)</f>
        <v>0.29155336699387085</v>
      </c>
      <c r="I84" s="53"/>
    </row>
    <row r="85" spans="2:9" ht="15">
      <c r="B85" s="230">
        <v>13000</v>
      </c>
      <c r="C85" s="231" t="s">
        <v>178</v>
      </c>
      <c r="D85" s="238"/>
      <c r="E85" s="226"/>
      <c r="F85" s="226"/>
      <c r="G85" s="226"/>
      <c r="H85" s="232"/>
      <c r="I85" s="53"/>
    </row>
    <row r="86" spans="2:9" ht="15">
      <c r="B86" s="200"/>
      <c r="C86" s="471" t="s">
        <v>245</v>
      </c>
      <c r="D86" s="208"/>
      <c r="E86" s="215"/>
      <c r="F86" s="215">
        <v>4154.22</v>
      </c>
      <c r="G86" s="215">
        <v>4154.22</v>
      </c>
      <c r="H86" s="236">
        <f>IF(G86=0,0,G86/'Aktivi_Saistibas(002)'!$F$19*100)</f>
        <v>1.569867176525451</v>
      </c>
      <c r="I86" s="53"/>
    </row>
    <row r="87" spans="2:9" ht="15">
      <c r="B87" s="200"/>
      <c r="C87" s="471" t="s">
        <v>217</v>
      </c>
      <c r="D87" s="208"/>
      <c r="E87" s="215"/>
      <c r="F87" s="215">
        <v>4136.77</v>
      </c>
      <c r="G87" s="215">
        <v>4136.77</v>
      </c>
      <c r="H87" s="236">
        <f>IF(G87=0,0,G87/'Aktivi_Saistibas(002)'!$F$19*100)</f>
        <v>1.563272874290526</v>
      </c>
      <c r="I87" s="53"/>
    </row>
    <row r="88" spans="2:9" ht="15">
      <c r="B88" s="200"/>
      <c r="C88" s="471" t="s">
        <v>218</v>
      </c>
      <c r="D88" s="208"/>
      <c r="E88" s="215"/>
      <c r="F88" s="215">
        <v>4000</v>
      </c>
      <c r="G88" s="215">
        <v>4000</v>
      </c>
      <c r="H88" s="236">
        <f>IF(G88=0,0,G88/'Aktivi_Saistibas(002)'!$F$19*100)</f>
        <v>1.5115879048538121</v>
      </c>
      <c r="I88" s="53"/>
    </row>
    <row r="89" spans="2:9" ht="15">
      <c r="B89" s="200"/>
      <c r="C89" s="471" t="s">
        <v>246</v>
      </c>
      <c r="D89" s="208"/>
      <c r="E89" s="215"/>
      <c r="F89" s="215">
        <v>5000</v>
      </c>
      <c r="G89" s="215">
        <v>5000</v>
      </c>
      <c r="H89" s="236">
        <f>IF(G89=0,0,G89/'Aktivi_Saistibas(002)'!$F$19*100)</f>
        <v>1.8894848810672649</v>
      </c>
      <c r="I89" s="53"/>
    </row>
    <row r="90" spans="2:9" ht="15">
      <c r="B90" s="200"/>
      <c r="C90" s="471" t="s">
        <v>215</v>
      </c>
      <c r="D90" s="208"/>
      <c r="E90" s="215"/>
      <c r="F90" s="215">
        <v>647.48</v>
      </c>
      <c r="G90" s="215">
        <v>647.48</v>
      </c>
      <c r="H90" s="236">
        <f>IF(G90=0,0,G90/'Aktivi_Saistibas(002)'!$F$19*100)</f>
        <v>0.24468073415868657</v>
      </c>
      <c r="I90" s="53"/>
    </row>
    <row r="91" spans="2:9" ht="15">
      <c r="B91" s="200"/>
      <c r="C91" s="471" t="s">
        <v>215</v>
      </c>
      <c r="D91" s="208"/>
      <c r="E91" s="215"/>
      <c r="F91" s="215">
        <v>8000</v>
      </c>
      <c r="G91" s="215">
        <v>8000</v>
      </c>
      <c r="H91" s="236">
        <f>IF(G91=0,0,G91/'Aktivi_Saistibas(002)'!$F$19*100)</f>
        <v>3.0231758097076242</v>
      </c>
      <c r="I91" s="53"/>
    </row>
    <row r="92" spans="2:9" ht="15">
      <c r="B92" s="200"/>
      <c r="C92" s="471" t="s">
        <v>215</v>
      </c>
      <c r="D92" s="208"/>
      <c r="E92" s="215"/>
      <c r="F92" s="215">
        <v>4000</v>
      </c>
      <c r="G92" s="215">
        <v>4000</v>
      </c>
      <c r="H92" s="236">
        <f>IF(G92=0,0,G92/'Aktivi_Saistibas(002)'!$F$19*100)</f>
        <v>1.5115879048538121</v>
      </c>
      <c r="I92" s="53"/>
    </row>
    <row r="93" spans="2:9" ht="15">
      <c r="B93" s="200"/>
      <c r="C93" s="471" t="s">
        <v>244</v>
      </c>
      <c r="D93" s="208"/>
      <c r="E93" s="215"/>
      <c r="F93" s="215">
        <v>7500</v>
      </c>
      <c r="G93" s="215">
        <v>7500</v>
      </c>
      <c r="H93" s="236">
        <f>IF(G93=0,0,G93/'Aktivi_Saistibas(002)'!$F$19*100)</f>
        <v>2.8342273216008977</v>
      </c>
      <c r="I93" s="53"/>
    </row>
    <row r="94" spans="2:9" ht="15">
      <c r="B94" s="200"/>
      <c r="C94" s="471" t="s">
        <v>255</v>
      </c>
      <c r="D94" s="208"/>
      <c r="E94" s="215"/>
      <c r="F94" s="215">
        <v>10000</v>
      </c>
      <c r="G94" s="215">
        <v>10000</v>
      </c>
      <c r="H94" s="236">
        <f>IF(G94=0,0,G94/'Aktivi_Saistibas(002)'!$F$19*100)</f>
        <v>3.7789697621345297</v>
      </c>
      <c r="I94" s="53"/>
    </row>
    <row r="95" spans="2:9" ht="15">
      <c r="B95" s="200"/>
      <c r="C95" s="471" t="s">
        <v>256</v>
      </c>
      <c r="D95" s="208"/>
      <c r="E95" s="215"/>
      <c r="F95" s="215">
        <v>8000</v>
      </c>
      <c r="G95" s="215">
        <v>8000</v>
      </c>
      <c r="H95" s="236">
        <f>IF(G95=0,0,G95/'Aktivi_Saistibas(002)'!$F$19*100)</f>
        <v>3.0231758097076242</v>
      </c>
      <c r="I95" s="53"/>
    </row>
    <row r="96" spans="2:9" ht="15">
      <c r="B96" s="200"/>
      <c r="C96" s="471" t="s">
        <v>256</v>
      </c>
      <c r="D96" s="208"/>
      <c r="E96" s="215"/>
      <c r="F96" s="215">
        <v>5000</v>
      </c>
      <c r="G96" s="215">
        <v>5000</v>
      </c>
      <c r="H96" s="236">
        <f>IF(G96=0,0,G96/'Aktivi_Saistibas(002)'!$F$19*100)</f>
        <v>1.8894848810672649</v>
      </c>
      <c r="I96" s="53"/>
    </row>
    <row r="97" spans="2:9" ht="15">
      <c r="B97" s="200"/>
      <c r="C97" s="471" t="s">
        <v>245</v>
      </c>
      <c r="D97" s="208"/>
      <c r="E97" s="215"/>
      <c r="F97" s="215">
        <v>8000</v>
      </c>
      <c r="G97" s="215">
        <v>8000</v>
      </c>
      <c r="H97" s="236">
        <f>IF(G97=0,0,G97/'Aktivi_Saistibas(002)'!$F$19*100)</f>
        <v>3.0231758097076242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IF(G98=0,0,G98/'Aktivi_Saistibas(002)'!$F$19*100)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SUM(E98:E98)</f>
        <v>0</v>
      </c>
      <c r="F99" s="260">
        <f>SUM(F86:F98)</f>
        <v>68438.47</v>
      </c>
      <c r="G99" s="260">
        <f>SUM(G86:G98)</f>
        <v>68438.47</v>
      </c>
      <c r="H99" s="261">
        <f>IF(G99=0,0,G99/'Aktivi_Saistibas(002)'!$F$19*100)</f>
        <v>25.86269086967512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E52+E84+E99</f>
        <v>1050</v>
      </c>
      <c r="F100" s="262">
        <f>F52+F84+F99</f>
        <v>184309.14</v>
      </c>
      <c r="G100" s="262">
        <f>G52+G84+G99</f>
        <v>185553.40548000002</v>
      </c>
      <c r="H100" s="263">
        <f>IF(G100=0,0,G100/'Aktivi_Saistibas(002)'!$F$19*100)</f>
        <v>70.12007085700077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2">
    <mergeCell ref="B11:C11"/>
    <mergeCell ref="B12:C12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76" r:id="rId1"/>
  <rowBreaks count="1" manualBreakCount="1">
    <brk id="5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6.7109375" style="0" customWidth="1"/>
    <col min="4" max="4" width="8.7109375" style="0" customWidth="1"/>
    <col min="5" max="5" width="9.28125" style="0" customWidth="1"/>
    <col min="6" max="9" width="12.7109375" style="0" customWidth="1"/>
  </cols>
  <sheetData>
    <row r="1" spans="1:9" ht="24" customHeight="1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8.25" customHeight="1" thickBot="1">
      <c r="A2" s="1"/>
      <c r="B2" s="475" t="s">
        <v>11</v>
      </c>
      <c r="C2" s="476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81" t="s">
        <v>13</v>
      </c>
      <c r="C3" s="482"/>
      <c r="D3" s="67" t="s">
        <v>64</v>
      </c>
      <c r="E3" s="67" t="s">
        <v>63</v>
      </c>
      <c r="F3" s="67" t="s">
        <v>66</v>
      </c>
      <c r="G3" s="67" t="s">
        <v>166</v>
      </c>
      <c r="H3" s="67" t="s">
        <v>167</v>
      </c>
      <c r="I3" s="187" t="s">
        <v>183</v>
      </c>
    </row>
    <row r="4" spans="1:9" ht="25.5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IF(H7=0,0,H7/'Aktivi_Saistibas(002)'!$F$19*100)</f>
        <v>0</v>
      </c>
    </row>
    <row r="8" spans="1:9" ht="12.75">
      <c r="A8" s="1"/>
      <c r="B8" s="211"/>
      <c r="C8" s="212" t="s">
        <v>221</v>
      </c>
      <c r="D8" s="208"/>
      <c r="E8" s="444" t="s">
        <v>268</v>
      </c>
      <c r="F8" s="215">
        <v>9</v>
      </c>
      <c r="G8" s="215">
        <v>6250.11</v>
      </c>
      <c r="H8" s="215">
        <v>6764.96</v>
      </c>
      <c r="I8" s="236">
        <f>IF(H8=0,0,H8/'Aktivi_Saistibas(002)'!$F$19*100)</f>
        <v>2.556457928204961</v>
      </c>
    </row>
    <row r="9" spans="1:12" ht="12.75">
      <c r="A9" s="1"/>
      <c r="B9" s="211"/>
      <c r="C9" s="216" t="s">
        <v>20</v>
      </c>
      <c r="D9" s="213"/>
      <c r="E9" s="266"/>
      <c r="F9" s="215"/>
      <c r="G9" s="215"/>
      <c r="H9" s="215"/>
      <c r="I9" s="236">
        <f>IF(H9=0,0,H9/'Aktivi_Saistibas(002)'!$F$19*100)</f>
        <v>0</v>
      </c>
      <c r="J9" s="1"/>
      <c r="K9" s="1"/>
      <c r="L9" s="448"/>
    </row>
    <row r="10" spans="1:12" ht="12.75">
      <c r="A10" s="1"/>
      <c r="B10" s="211"/>
      <c r="C10" s="212" t="s">
        <v>154</v>
      </c>
      <c r="D10" s="217">
        <v>21110</v>
      </c>
      <c r="E10" s="289"/>
      <c r="F10" s="265">
        <f>SUM(F7:F9)</f>
        <v>9</v>
      </c>
      <c r="G10" s="265">
        <f>SUM(G7:G9)</f>
        <v>6250.11</v>
      </c>
      <c r="H10" s="265">
        <f>SUM(H7:H9)</f>
        <v>6764.96</v>
      </c>
      <c r="I10" s="236">
        <f>IF(H10=0,0,H10/'Aktivi_Saistibas(002)'!$F$19*100)</f>
        <v>2.556457928204961</v>
      </c>
      <c r="J10" s="1"/>
      <c r="K10" s="1"/>
      <c r="L10" s="448"/>
    </row>
    <row r="11" spans="1:12" ht="25.5">
      <c r="A11" s="1"/>
      <c r="B11" s="200">
        <v>21120</v>
      </c>
      <c r="C11" s="221" t="s">
        <v>155</v>
      </c>
      <c r="D11" s="219"/>
      <c r="E11" s="428"/>
      <c r="F11" s="210"/>
      <c r="G11" s="210"/>
      <c r="H11" s="210"/>
      <c r="I11" s="236">
        <f>IF(H11=0,0,H11/'Aktivi_Saistibas(002)'!$F$19*100)</f>
        <v>0</v>
      </c>
      <c r="J11" s="1"/>
      <c r="K11" s="1"/>
      <c r="L11" s="448"/>
    </row>
    <row r="12" spans="1:12" ht="12.75">
      <c r="A12" s="1"/>
      <c r="B12" s="200"/>
      <c r="C12" s="441" t="s">
        <v>222</v>
      </c>
      <c r="D12" s="208"/>
      <c r="E12" s="453" t="s">
        <v>263</v>
      </c>
      <c r="F12" s="215">
        <v>3</v>
      </c>
      <c r="G12" s="215">
        <v>1819.68</v>
      </c>
      <c r="H12" s="215">
        <v>1959.27</v>
      </c>
      <c r="I12" s="236">
        <f>IF(H12=0,0,H12/'Aktivi_Saistibas(002)'!$F$19*100)</f>
        <v>0.7404022085857321</v>
      </c>
      <c r="J12" s="1"/>
      <c r="K12" s="1"/>
      <c r="L12" s="448"/>
    </row>
    <row r="13" spans="1:12" ht="12.75">
      <c r="A13" s="1"/>
      <c r="B13" s="200"/>
      <c r="C13" s="441" t="s">
        <v>247</v>
      </c>
      <c r="D13" s="208"/>
      <c r="E13" s="453" t="s">
        <v>263</v>
      </c>
      <c r="F13" s="215">
        <v>10</v>
      </c>
      <c r="G13" s="215">
        <v>6541.95</v>
      </c>
      <c r="H13" s="215">
        <v>6395.44</v>
      </c>
      <c r="I13" s="236">
        <f>IF(H13=0,0,H13/'Aktivi_Saistibas(002)'!$F$19*100)</f>
        <v>2.416817437554566</v>
      </c>
      <c r="J13" s="1"/>
      <c r="K13" s="1"/>
      <c r="L13" s="448"/>
    </row>
    <row r="14" spans="1:12" ht="12.75">
      <c r="A14" s="1"/>
      <c r="B14" s="200"/>
      <c r="C14" s="441" t="s">
        <v>228</v>
      </c>
      <c r="D14" s="208"/>
      <c r="E14" s="266" t="s">
        <v>264</v>
      </c>
      <c r="F14" s="215">
        <v>3</v>
      </c>
      <c r="G14" s="215">
        <v>1749.1</v>
      </c>
      <c r="H14" s="215">
        <v>1720.11</v>
      </c>
      <c r="I14" s="236">
        <f>IF(H14=0,0,H14/'Aktivi_Saistibas(002)'!$F$19*100)</f>
        <v>0.6500243677545225</v>
      </c>
      <c r="J14" s="1"/>
      <c r="K14" s="1"/>
      <c r="L14" s="448"/>
    </row>
    <row r="15" spans="1:12" ht="12.75">
      <c r="A15" s="1"/>
      <c r="B15" s="200"/>
      <c r="C15" s="441" t="s">
        <v>231</v>
      </c>
      <c r="D15" s="208"/>
      <c r="E15" s="266" t="s">
        <v>273</v>
      </c>
      <c r="F15" s="215">
        <v>5</v>
      </c>
      <c r="G15" s="215">
        <v>3124.56</v>
      </c>
      <c r="H15" s="215">
        <v>3055.48</v>
      </c>
      <c r="I15" s="236">
        <f>IF(H15=0,0,H15/'Aktivi_Saistibas(002)'!$F$19*100)</f>
        <v>1.1546566528806814</v>
      </c>
      <c r="J15" s="1"/>
      <c r="K15" s="1"/>
      <c r="L15" s="448"/>
    </row>
    <row r="16" spans="1:12" ht="12.75">
      <c r="A16" s="1"/>
      <c r="B16" s="200"/>
      <c r="C16" s="442" t="s">
        <v>223</v>
      </c>
      <c r="D16" s="208"/>
      <c r="E16" s="266" t="s">
        <v>265</v>
      </c>
      <c r="F16" s="215">
        <v>10</v>
      </c>
      <c r="G16" s="215">
        <v>7102.03</v>
      </c>
      <c r="H16" s="215">
        <v>7068.19</v>
      </c>
      <c r="I16" s="236">
        <f>IF(H16=0,0,H16/'Aktivi_Saistibas(002)'!$F$19*100)</f>
        <v>2.671047628302166</v>
      </c>
      <c r="J16" s="1"/>
      <c r="K16" s="1"/>
      <c r="L16" s="448"/>
    </row>
    <row r="17" spans="1:12" ht="12.75">
      <c r="A17" s="1"/>
      <c r="B17" s="200"/>
      <c r="C17" s="442" t="s">
        <v>233</v>
      </c>
      <c r="D17" s="208"/>
      <c r="E17" s="266" t="s">
        <v>273</v>
      </c>
      <c r="F17" s="215">
        <v>6</v>
      </c>
      <c r="G17" s="215">
        <v>3526.04</v>
      </c>
      <c r="H17" s="215">
        <v>3365.7</v>
      </c>
      <c r="I17" s="236">
        <f>IF(H17=0,0,H17/'Aktivi_Saistibas(002)'!$F$19*100)</f>
        <v>1.2718878528416186</v>
      </c>
      <c r="J17" s="1"/>
      <c r="K17" s="1"/>
      <c r="L17" s="448"/>
    </row>
    <row r="18" spans="1:12" ht="12.75">
      <c r="A18" s="1"/>
      <c r="B18" s="200"/>
      <c r="C18" s="442" t="s">
        <v>248</v>
      </c>
      <c r="D18" s="208"/>
      <c r="E18" s="266" t="s">
        <v>263</v>
      </c>
      <c r="F18" s="215">
        <v>5</v>
      </c>
      <c r="G18" s="215">
        <v>3266.59</v>
      </c>
      <c r="H18" s="215">
        <v>3124.2</v>
      </c>
      <c r="I18" s="236">
        <f>IF(H18=0,0,H18/'Aktivi_Saistibas(002)'!$F$19*100)</f>
        <v>1.1806257330860699</v>
      </c>
      <c r="J18" s="1"/>
      <c r="K18" s="1"/>
      <c r="L18" s="448"/>
    </row>
    <row r="19" spans="1:12" ht="12.75">
      <c r="A19" s="1"/>
      <c r="B19" s="200"/>
      <c r="C19" s="442" t="s">
        <v>248</v>
      </c>
      <c r="D19" s="208"/>
      <c r="E19" s="453" t="s">
        <v>263</v>
      </c>
      <c r="F19" s="215">
        <v>10</v>
      </c>
      <c r="G19" s="215">
        <v>5555.72</v>
      </c>
      <c r="H19" s="215">
        <v>5555.72</v>
      </c>
      <c r="I19" s="236">
        <f>IF(H19=0,0,H19/'Aktivi_Saistibas(002)'!$F$19*100)</f>
        <v>2.0994897886886053</v>
      </c>
      <c r="J19" s="1"/>
      <c r="K19" s="1"/>
      <c r="L19" s="448"/>
    </row>
    <row r="20" spans="1:12" ht="12.75">
      <c r="A20" s="1"/>
      <c r="B20" s="200"/>
      <c r="C20" s="442" t="s">
        <v>238</v>
      </c>
      <c r="D20" s="208"/>
      <c r="E20" s="453" t="s">
        <v>263</v>
      </c>
      <c r="F20" s="215">
        <v>4</v>
      </c>
      <c r="G20" s="215">
        <v>2825.7</v>
      </c>
      <c r="H20" s="215">
        <v>2763.46</v>
      </c>
      <c r="I20" s="236">
        <f>IF(H20=0,0,H20/'Aktivi_Saistibas(002)'!$F$19*100)</f>
        <v>1.044303177886829</v>
      </c>
      <c r="J20" s="1"/>
      <c r="K20" s="1"/>
      <c r="L20" s="448"/>
    </row>
    <row r="21" spans="1:12" ht="12.75">
      <c r="A21" s="1"/>
      <c r="B21" s="200"/>
      <c r="C21" s="160" t="s">
        <v>249</v>
      </c>
      <c r="D21" s="208"/>
      <c r="E21" s="453" t="s">
        <v>266</v>
      </c>
      <c r="F21" s="215">
        <v>5</v>
      </c>
      <c r="G21" s="215">
        <v>3169.78</v>
      </c>
      <c r="H21" s="215">
        <v>3074.31</v>
      </c>
      <c r="I21" s="236">
        <f>IF(H21=0,0,H21/'Aktivi_Saistibas(002)'!$F$19*100)</f>
        <v>1.1617724529427806</v>
      </c>
      <c r="J21" s="1"/>
      <c r="K21" s="1"/>
      <c r="L21" s="448"/>
    </row>
    <row r="22" spans="1:12" ht="12.75">
      <c r="A22" s="1"/>
      <c r="B22" s="200"/>
      <c r="C22" s="160" t="s">
        <v>240</v>
      </c>
      <c r="D22" s="208"/>
      <c r="E22" s="453" t="s">
        <v>267</v>
      </c>
      <c r="F22" s="215">
        <v>4</v>
      </c>
      <c r="G22" s="215">
        <v>2798.45</v>
      </c>
      <c r="H22" s="215">
        <v>2807.45</v>
      </c>
      <c r="I22" s="236">
        <f>IF(H22=0,0,H22/'Aktivi_Saistibas(002)'!$F$19*100)</f>
        <v>1.0609268658704585</v>
      </c>
      <c r="J22" s="1"/>
      <c r="K22" s="1"/>
      <c r="L22" s="448"/>
    </row>
    <row r="23" spans="1:12" ht="12.75">
      <c r="A23" s="1"/>
      <c r="B23" s="200"/>
      <c r="C23" s="160" t="s">
        <v>259</v>
      </c>
      <c r="D23" s="208"/>
      <c r="E23" s="453" t="s">
        <v>269</v>
      </c>
      <c r="F23" s="215">
        <v>10</v>
      </c>
      <c r="G23" s="215">
        <v>6371.11</v>
      </c>
      <c r="H23" s="215">
        <v>6351.1</v>
      </c>
      <c r="I23" s="236">
        <f>IF(H23=0,0,H23/'Aktivi_Saistibas(002)'!$F$19*100)</f>
        <v>2.4000614856292617</v>
      </c>
      <c r="J23" s="1"/>
      <c r="K23" s="1"/>
      <c r="L23" s="448"/>
    </row>
    <row r="24" spans="1:12" ht="12.75">
      <c r="A24" s="1"/>
      <c r="B24" s="200"/>
      <c r="C24" s="160" t="s">
        <v>261</v>
      </c>
      <c r="D24" s="208"/>
      <c r="E24" s="453" t="s">
        <v>264</v>
      </c>
      <c r="F24" s="215">
        <v>5</v>
      </c>
      <c r="G24" s="215">
        <v>3274.69</v>
      </c>
      <c r="H24" s="215">
        <v>3241.42</v>
      </c>
      <c r="I24" s="236">
        <f>IF(H24=0,0,H24/'Aktivi_Saistibas(002)'!$F$19*100)</f>
        <v>1.2249228166378108</v>
      </c>
      <c r="J24" s="1"/>
      <c r="K24" s="1"/>
      <c r="L24" s="448"/>
    </row>
    <row r="25" spans="1:12" ht="12.75">
      <c r="A25" s="1"/>
      <c r="B25" s="200"/>
      <c r="C25" s="160" t="s">
        <v>274</v>
      </c>
      <c r="D25" s="208"/>
      <c r="E25" s="453" t="s">
        <v>275</v>
      </c>
      <c r="F25" s="215">
        <v>10</v>
      </c>
      <c r="G25" s="215">
        <v>6395.91</v>
      </c>
      <c r="H25" s="215">
        <v>6354.81</v>
      </c>
      <c r="I25" s="236">
        <f>IF(H25=0,0,H25/'Aktivi_Saistibas(002)'!$F$19*100)</f>
        <v>2.4014634834110136</v>
      </c>
      <c r="J25" s="1"/>
      <c r="K25" s="1"/>
      <c r="L25" s="448"/>
    </row>
    <row r="26" spans="1:12" ht="12.75">
      <c r="A26" s="1"/>
      <c r="B26" s="211"/>
      <c r="C26" s="223" t="s">
        <v>20</v>
      </c>
      <c r="D26" s="208"/>
      <c r="E26" s="266"/>
      <c r="F26" s="215"/>
      <c r="G26" s="215"/>
      <c r="H26" s="215"/>
      <c r="I26" s="236"/>
      <c r="J26" s="1"/>
      <c r="K26" s="1"/>
      <c r="L26" s="448"/>
    </row>
    <row r="27" spans="1:12" ht="12.75">
      <c r="A27" s="1"/>
      <c r="B27" s="211"/>
      <c r="C27" s="222" t="s">
        <v>154</v>
      </c>
      <c r="D27" s="217">
        <v>21120</v>
      </c>
      <c r="E27" s="289"/>
      <c r="F27" s="265">
        <f>SUM(F12:F26)</f>
        <v>90</v>
      </c>
      <c r="G27" s="265">
        <f>SUM(G12:G26)</f>
        <v>57521.31</v>
      </c>
      <c r="H27" s="265">
        <f>SUM(H12:H26)</f>
        <v>56836.65999999999</v>
      </c>
      <c r="I27" s="236">
        <f>IF(H27=0,0,H27/'Aktivi_Saistibas(002)'!$F$19*100)</f>
        <v>21.47840195207211</v>
      </c>
      <c r="J27" s="1"/>
      <c r="K27" s="1"/>
      <c r="L27" s="448"/>
    </row>
    <row r="28" spans="1:12" ht="27" customHeight="1">
      <c r="A28" s="1"/>
      <c r="B28" s="200">
        <v>21130</v>
      </c>
      <c r="C28" s="221" t="s">
        <v>158</v>
      </c>
      <c r="D28" s="208"/>
      <c r="E28" s="428"/>
      <c r="F28" s="210"/>
      <c r="G28" s="210"/>
      <c r="H28" s="210"/>
      <c r="I28" s="224"/>
      <c r="J28" s="1"/>
      <c r="K28" s="1"/>
      <c r="L28" s="448"/>
    </row>
    <row r="29" spans="1:12" ht="21" customHeight="1">
      <c r="A29" s="1"/>
      <c r="B29" s="200"/>
      <c r="C29" s="160" t="s">
        <v>258</v>
      </c>
      <c r="D29" s="208"/>
      <c r="E29" s="453" t="s">
        <v>257</v>
      </c>
      <c r="F29" s="215">
        <v>8</v>
      </c>
      <c r="G29" s="215">
        <v>8052.66</v>
      </c>
      <c r="H29" s="215">
        <v>8088.59</v>
      </c>
      <c r="I29" s="236">
        <f>IF(H29=0,0,H29/'Aktivi_Saistibas(002)'!$F$19*100)</f>
        <v>3.0566537028303737</v>
      </c>
      <c r="J29" s="1"/>
      <c r="K29" s="1"/>
      <c r="L29" s="448"/>
    </row>
    <row r="30" spans="1:9" ht="12.75">
      <c r="A30" s="1"/>
      <c r="B30" s="211"/>
      <c r="C30" s="223" t="s">
        <v>243</v>
      </c>
      <c r="D30" s="208"/>
      <c r="E30" s="453"/>
      <c r="F30" s="215"/>
      <c r="G30" s="215"/>
      <c r="H30" s="215"/>
      <c r="I30" s="236"/>
    </row>
    <row r="31" spans="1:9" ht="12.75">
      <c r="A31" s="1"/>
      <c r="B31" s="211"/>
      <c r="C31" s="222" t="s">
        <v>154</v>
      </c>
      <c r="D31" s="217">
        <v>21130</v>
      </c>
      <c r="E31" s="289"/>
      <c r="F31" s="265">
        <f>SUM(F29:F30)</f>
        <v>8</v>
      </c>
      <c r="G31" s="265">
        <f>SUM(G29:G30)</f>
        <v>8052.66</v>
      </c>
      <c r="H31" s="265">
        <f>SUM(H29:H30)</f>
        <v>8088.59</v>
      </c>
      <c r="I31" s="236">
        <f>IF(H31=0,0,H31/'Aktivi_Saistibas(002)'!$F$19*100)</f>
        <v>3.0566537028303737</v>
      </c>
    </row>
    <row r="32" spans="1:9" ht="12.75">
      <c r="A32" s="1"/>
      <c r="B32" s="166"/>
      <c r="C32" s="161" t="s">
        <v>187</v>
      </c>
      <c r="D32" s="76">
        <v>21000</v>
      </c>
      <c r="E32" s="290"/>
      <c r="F32" s="267">
        <f>F10+F27+F31</f>
        <v>107</v>
      </c>
      <c r="G32" s="267">
        <f>G10+G27+G31</f>
        <v>71824.08</v>
      </c>
      <c r="H32" s="267">
        <f>H10+H27+H31</f>
        <v>71690.20999999999</v>
      </c>
      <c r="I32" s="239">
        <f>IF(H32=0,0,H32/'Aktivi_Saistibas(002)'!$F$19*100)</f>
        <v>27.091513583107446</v>
      </c>
    </row>
    <row r="33" spans="1:9" ht="25.5">
      <c r="A33" s="1"/>
      <c r="B33" s="230">
        <v>21200</v>
      </c>
      <c r="C33" s="231" t="s">
        <v>162</v>
      </c>
      <c r="D33" s="238"/>
      <c r="E33" s="429"/>
      <c r="F33" s="226"/>
      <c r="G33" s="226"/>
      <c r="H33" s="226"/>
      <c r="I33" s="232"/>
    </row>
    <row r="34" spans="1:9" ht="25.5">
      <c r="A34" s="1"/>
      <c r="B34" s="200">
        <v>21210</v>
      </c>
      <c r="C34" s="207" t="s">
        <v>163</v>
      </c>
      <c r="D34" s="208"/>
      <c r="E34" s="428"/>
      <c r="F34" s="210"/>
      <c r="G34" s="210"/>
      <c r="H34" s="210"/>
      <c r="I34" s="224"/>
    </row>
    <row r="35" spans="1:9" ht="12.75">
      <c r="A35" s="1"/>
      <c r="B35" s="211"/>
      <c r="C35" s="216" t="s">
        <v>20</v>
      </c>
      <c r="D35" s="208"/>
      <c r="E35" s="266"/>
      <c r="F35" s="215"/>
      <c r="G35" s="215"/>
      <c r="H35" s="215"/>
      <c r="I35" s="236">
        <f>IF(H35=0,0,H35/'Aktivi_Saistibas(002)'!$F$19*100)</f>
        <v>0</v>
      </c>
    </row>
    <row r="36" spans="1:9" ht="12.75">
      <c r="A36" s="1"/>
      <c r="B36" s="211"/>
      <c r="C36" s="212" t="s">
        <v>154</v>
      </c>
      <c r="D36" s="217">
        <v>21210</v>
      </c>
      <c r="E36" s="289"/>
      <c r="F36" s="265">
        <f>SUM(F35:F35)</f>
        <v>0</v>
      </c>
      <c r="G36" s="265">
        <f>SUM(G35:G35)</f>
        <v>0</v>
      </c>
      <c r="H36" s="265">
        <f>SUM(H35:H35)</f>
        <v>0</v>
      </c>
      <c r="I36" s="236">
        <f>IF(H36=0,0,H36/'Aktivi_Saistibas(002)'!$F$19*100)</f>
        <v>0</v>
      </c>
    </row>
    <row r="37" spans="1:9" ht="25.5">
      <c r="A37" s="1"/>
      <c r="B37" s="200">
        <v>21220</v>
      </c>
      <c r="C37" s="207" t="s">
        <v>164</v>
      </c>
      <c r="D37" s="208"/>
      <c r="E37" s="428"/>
      <c r="F37" s="210"/>
      <c r="G37" s="210"/>
      <c r="H37" s="210"/>
      <c r="I37" s="224"/>
    </row>
    <row r="38" spans="1:9" ht="12.75">
      <c r="A38" s="1"/>
      <c r="B38" s="211"/>
      <c r="C38" s="223" t="s">
        <v>20</v>
      </c>
      <c r="D38" s="208"/>
      <c r="E38" s="266"/>
      <c r="F38" s="215"/>
      <c r="G38" s="215"/>
      <c r="H38" s="215"/>
      <c r="I38" s="236">
        <f>IF(H38=0,0,H38/'Aktivi_Saistibas(002)'!$F$19*100)</f>
        <v>0</v>
      </c>
    </row>
    <row r="39" spans="1:9" ht="12.75">
      <c r="A39" s="1"/>
      <c r="B39" s="211"/>
      <c r="C39" s="212" t="s">
        <v>154</v>
      </c>
      <c r="D39" s="217">
        <v>21220</v>
      </c>
      <c r="E39" s="289"/>
      <c r="F39" s="265">
        <f>SUM(F38:F38)</f>
        <v>0</v>
      </c>
      <c r="G39" s="265">
        <f>SUM(G38:G38)</f>
        <v>0</v>
      </c>
      <c r="H39" s="265">
        <f>SUM(H38:H38)</f>
        <v>0</v>
      </c>
      <c r="I39" s="236">
        <f>IF(H39=0,0,H39/'Aktivi_Saistibas(002)'!$F$19*100)</f>
        <v>0</v>
      </c>
    </row>
    <row r="40" spans="1:9" ht="12.75">
      <c r="A40" s="1"/>
      <c r="B40" s="166"/>
      <c r="C40" s="190" t="s">
        <v>188</v>
      </c>
      <c r="D40" s="76">
        <v>21200</v>
      </c>
      <c r="E40" s="290"/>
      <c r="F40" s="267">
        <f>F36+F39</f>
        <v>0</v>
      </c>
      <c r="G40" s="267">
        <f>G36+G39</f>
        <v>0</v>
      </c>
      <c r="H40" s="267">
        <f>H36+H39</f>
        <v>0</v>
      </c>
      <c r="I40" s="239">
        <f>IF(H40=0,0,H40/'Aktivi_Saistibas(002)'!$F$19*100)</f>
        <v>0</v>
      </c>
    </row>
    <row r="41" spans="1:9" ht="25.5">
      <c r="A41" s="1"/>
      <c r="B41" s="200">
        <v>21300</v>
      </c>
      <c r="C41" s="201" t="s">
        <v>168</v>
      </c>
      <c r="D41" s="208"/>
      <c r="E41" s="429"/>
      <c r="F41" s="226"/>
      <c r="G41" s="226"/>
      <c r="H41" s="226"/>
      <c r="I41" s="232"/>
    </row>
    <row r="42" spans="1:9" ht="12.75">
      <c r="A42" s="1"/>
      <c r="B42" s="211"/>
      <c r="C42" s="216" t="s">
        <v>20</v>
      </c>
      <c r="D42" s="208"/>
      <c r="E42" s="266"/>
      <c r="F42" s="215"/>
      <c r="G42" s="215"/>
      <c r="H42" s="215"/>
      <c r="I42" s="236">
        <f>IF(H42=0,0,H42/'Aktivi_Saistibas(002)'!$F$19*100)</f>
        <v>0</v>
      </c>
    </row>
    <row r="43" spans="1:9" ht="12.75">
      <c r="A43" s="1"/>
      <c r="B43" s="166"/>
      <c r="C43" s="243" t="s">
        <v>154</v>
      </c>
      <c r="D43" s="76">
        <v>21300</v>
      </c>
      <c r="E43" s="290"/>
      <c r="F43" s="267">
        <f>SUM(F42:F42)</f>
        <v>0</v>
      </c>
      <c r="G43" s="267">
        <f>SUM(G42:G42)</f>
        <v>0</v>
      </c>
      <c r="H43" s="267">
        <f>SUM(H42:H42)</f>
        <v>0</v>
      </c>
      <c r="I43" s="239">
        <f>IF(H43=0,0,H43/'Aktivi_Saistibas(002)'!$F$19*100)</f>
        <v>0</v>
      </c>
    </row>
    <row r="44" spans="1:9" ht="12.75">
      <c r="A44" s="1"/>
      <c r="B44" s="230">
        <v>21400</v>
      </c>
      <c r="C44" s="231" t="s">
        <v>81</v>
      </c>
      <c r="D44" s="238"/>
      <c r="E44" s="429"/>
      <c r="F44" s="226"/>
      <c r="G44" s="226"/>
      <c r="H44" s="226"/>
      <c r="I44" s="232"/>
    </row>
    <row r="45" spans="1:9" ht="12.75">
      <c r="A45" s="1"/>
      <c r="B45" s="211"/>
      <c r="C45" s="216" t="s">
        <v>20</v>
      </c>
      <c r="D45" s="208"/>
      <c r="E45" s="266"/>
      <c r="F45" s="215"/>
      <c r="G45" s="215"/>
      <c r="H45" s="215"/>
      <c r="I45" s="236">
        <f>IF(H45=0,0,H45/'Aktivi_Saistibas(002)'!$F$19*100)</f>
        <v>0</v>
      </c>
    </row>
    <row r="46" spans="1:9" ht="12.75">
      <c r="A46" s="1"/>
      <c r="B46" s="166"/>
      <c r="C46" s="243" t="s">
        <v>154</v>
      </c>
      <c r="D46" s="76">
        <v>21400</v>
      </c>
      <c r="E46" s="290"/>
      <c r="F46" s="267">
        <f>SUM(F45:F45)</f>
        <v>0</v>
      </c>
      <c r="G46" s="267">
        <f>SUM(G45:G45)</f>
        <v>0</v>
      </c>
      <c r="H46" s="267">
        <f>SUM(H45:H45)</f>
        <v>0</v>
      </c>
      <c r="I46" s="239">
        <f>IF(H46=0,0,H46/'Aktivi_Saistibas(002)'!$F$19*100)</f>
        <v>0</v>
      </c>
    </row>
    <row r="47" spans="1:9" ht="39" thickBot="1">
      <c r="A47" s="1"/>
      <c r="B47" s="184"/>
      <c r="C47" s="268" t="s">
        <v>189</v>
      </c>
      <c r="D47" s="79">
        <v>21000</v>
      </c>
      <c r="E47" s="291"/>
      <c r="F47" s="269">
        <f>F32+F40+F43+F46</f>
        <v>107</v>
      </c>
      <c r="G47" s="269">
        <f>G32+G40+G43+G46</f>
        <v>71824.08</v>
      </c>
      <c r="H47" s="269">
        <f>H32+H40+H43+H46</f>
        <v>71690.20999999999</v>
      </c>
      <c r="I47" s="263">
        <f>IF(H47=0,0,H47/'Aktivi_Saistibas(002)'!$F$19*100)</f>
        <v>27.091513583107446</v>
      </c>
    </row>
    <row r="48" spans="1:9" ht="38.25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25.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IF(H51=0,0,H51/'Aktivi_Saistibas(002)'!$F$19*100)</f>
        <v>0</v>
      </c>
    </row>
    <row r="52" spans="1:9" ht="12.75">
      <c r="A52" s="1"/>
      <c r="B52" s="211"/>
      <c r="C52" s="216" t="s">
        <v>20</v>
      </c>
      <c r="D52" s="213"/>
      <c r="E52" s="283"/>
      <c r="F52" s="283"/>
      <c r="G52" s="283"/>
      <c r="H52" s="283"/>
      <c r="I52" s="236">
        <f>IF(H52=0,0,H52/'Aktivi_Saistibas(002)'!$F$19*100)</f>
        <v>0</v>
      </c>
    </row>
    <row r="53" spans="1:9" ht="12.75">
      <c r="A53" s="1"/>
      <c r="B53" s="211"/>
      <c r="C53" s="212" t="s">
        <v>154</v>
      </c>
      <c r="D53" s="217">
        <v>22110</v>
      </c>
      <c r="E53" s="289"/>
      <c r="F53" s="265">
        <f>SUM(F51:F52)</f>
        <v>0</v>
      </c>
      <c r="G53" s="265">
        <f>SUM(G51:G52)</f>
        <v>0</v>
      </c>
      <c r="H53" s="265">
        <f>SUM(H51:H52)</f>
        <v>0</v>
      </c>
      <c r="I53" s="236">
        <f>IF(H53=0,0,H53/'Aktivi_Saistibas(002)'!$F$19*100)</f>
        <v>0</v>
      </c>
    </row>
    <row r="54" spans="1:9" ht="25.5">
      <c r="A54" s="1"/>
      <c r="B54" s="200">
        <v>22120</v>
      </c>
      <c r="C54" s="207" t="s">
        <v>155</v>
      </c>
      <c r="D54" s="219"/>
      <c r="E54" s="273"/>
      <c r="F54" s="273"/>
      <c r="G54" s="273"/>
      <c r="H54" s="273"/>
      <c r="I54" s="282"/>
    </row>
    <row r="55" spans="1:9" ht="12.75">
      <c r="A55" s="1"/>
      <c r="B55" s="211"/>
      <c r="C55" s="216" t="s">
        <v>20</v>
      </c>
      <c r="D55" s="208"/>
      <c r="E55" s="283"/>
      <c r="F55" s="283"/>
      <c r="G55" s="283"/>
      <c r="H55" s="283"/>
      <c r="I55" s="236">
        <f>IF(H55=0,0,H55/'Aktivi_Saistibas(002)'!$F$19*100)</f>
        <v>0</v>
      </c>
    </row>
    <row r="56" spans="1:9" ht="12.75">
      <c r="A56" s="1"/>
      <c r="B56" s="211"/>
      <c r="C56" s="212" t="s">
        <v>154</v>
      </c>
      <c r="D56" s="217">
        <v>22120</v>
      </c>
      <c r="E56" s="289"/>
      <c r="F56" s="265">
        <f>SUM(F55:F55)</f>
        <v>0</v>
      </c>
      <c r="G56" s="265">
        <f>SUM(G55:G55)</f>
        <v>0</v>
      </c>
      <c r="H56" s="265">
        <f>SUM(H55:H55)</f>
        <v>0</v>
      </c>
      <c r="I56" s="236">
        <f>IF(H56=0,0,H56/'Aktivi_Saistibas(002)'!$F$19*100)</f>
        <v>0</v>
      </c>
    </row>
    <row r="57" spans="1:9" ht="12.75">
      <c r="A57" s="1"/>
      <c r="B57" s="200">
        <v>22130</v>
      </c>
      <c r="C57" s="207" t="s">
        <v>158</v>
      </c>
      <c r="D57" s="208"/>
      <c r="E57" s="273"/>
      <c r="F57" s="273"/>
      <c r="G57" s="273"/>
      <c r="H57" s="273"/>
      <c r="I57" s="282"/>
    </row>
    <row r="58" spans="1:9" ht="12.75">
      <c r="A58" s="1"/>
      <c r="B58" s="211"/>
      <c r="C58" s="216" t="s">
        <v>20</v>
      </c>
      <c r="D58" s="208"/>
      <c r="E58" s="283"/>
      <c r="F58" s="283"/>
      <c r="G58" s="283"/>
      <c r="H58" s="283"/>
      <c r="I58" s="236">
        <f>IF(H58=0,0,H58/'Aktivi_Saistibas(002)'!$F$19*100)</f>
        <v>0</v>
      </c>
    </row>
    <row r="59" spans="1:9" ht="12.75">
      <c r="A59" s="1"/>
      <c r="B59" s="211"/>
      <c r="C59" s="212" t="s">
        <v>154</v>
      </c>
      <c r="D59" s="217">
        <v>22130</v>
      </c>
      <c r="E59" s="289"/>
      <c r="F59" s="265">
        <f>SUM(F58:F58)</f>
        <v>0</v>
      </c>
      <c r="G59" s="265">
        <f>SUM(G58:G58)</f>
        <v>0</v>
      </c>
      <c r="H59" s="265">
        <f>SUM(H58:H58)</f>
        <v>0</v>
      </c>
      <c r="I59" s="236">
        <f>IF(H59=0,0,H59/'Aktivi_Saistibas(002)'!$F$19*100)</f>
        <v>0</v>
      </c>
    </row>
    <row r="60" spans="1:9" ht="12.75">
      <c r="A60" s="1"/>
      <c r="B60" s="166"/>
      <c r="C60" s="190" t="s">
        <v>191</v>
      </c>
      <c r="D60" s="76">
        <v>22100</v>
      </c>
      <c r="E60" s="290"/>
      <c r="F60" s="267">
        <f>F53+F56+F59</f>
        <v>0</v>
      </c>
      <c r="G60" s="267">
        <f>G53+G56+G59</f>
        <v>0</v>
      </c>
      <c r="H60" s="267">
        <f>H53+H56+H59</f>
        <v>0</v>
      </c>
      <c r="I60" s="239">
        <f>IF(H60=0,0,H60/'Aktivi_Saistibas(002)'!$F$19*100)</f>
        <v>0</v>
      </c>
    </row>
    <row r="61" spans="1:9" ht="25.5">
      <c r="A61" s="1"/>
      <c r="B61" s="230">
        <v>22200</v>
      </c>
      <c r="C61" s="231" t="s">
        <v>162</v>
      </c>
      <c r="D61" s="238"/>
      <c r="E61" s="284"/>
      <c r="F61" s="284"/>
      <c r="G61" s="284"/>
      <c r="H61" s="284"/>
      <c r="I61" s="285"/>
    </row>
    <row r="62" spans="1:9" ht="25.5">
      <c r="A62" s="1"/>
      <c r="B62" s="200">
        <v>22210</v>
      </c>
      <c r="C62" s="207" t="s">
        <v>163</v>
      </c>
      <c r="D62" s="208"/>
      <c r="E62" s="273"/>
      <c r="F62" s="273"/>
      <c r="G62" s="273"/>
      <c r="H62" s="273"/>
      <c r="I62" s="282"/>
    </row>
    <row r="63" spans="1:9" ht="12.75">
      <c r="A63" s="1"/>
      <c r="B63" s="211"/>
      <c r="C63" s="216" t="s">
        <v>20</v>
      </c>
      <c r="D63" s="208"/>
      <c r="E63" s="283"/>
      <c r="F63" s="283"/>
      <c r="G63" s="283"/>
      <c r="H63" s="283"/>
      <c r="I63" s="236">
        <f>IF(H63=0,0,H63/'Aktivi_Saistibas(002)'!$F$19*100)</f>
        <v>0</v>
      </c>
    </row>
    <row r="64" spans="1:9" ht="12.75">
      <c r="A64" s="1"/>
      <c r="B64" s="211"/>
      <c r="C64" s="212" t="s">
        <v>154</v>
      </c>
      <c r="D64" s="217">
        <v>22210</v>
      </c>
      <c r="E64" s="289"/>
      <c r="F64" s="265">
        <f>SUM(F63:F63)</f>
        <v>0</v>
      </c>
      <c r="G64" s="265">
        <f>SUM(G63:G63)</f>
        <v>0</v>
      </c>
      <c r="H64" s="265">
        <f>SUM(H63:H63)</f>
        <v>0</v>
      </c>
      <c r="I64" s="236">
        <f>IF(H64=0,0,H64/'Aktivi_Saistibas(002)'!$F$19*100)</f>
        <v>0</v>
      </c>
    </row>
    <row r="65" spans="1:9" ht="25.5">
      <c r="A65" s="1"/>
      <c r="B65" s="200">
        <v>22220</v>
      </c>
      <c r="C65" s="207" t="s">
        <v>164</v>
      </c>
      <c r="D65" s="208"/>
      <c r="E65" s="273"/>
      <c r="F65" s="273"/>
      <c r="G65" s="273"/>
      <c r="H65" s="273"/>
      <c r="I65" s="282"/>
    </row>
    <row r="66" spans="1:9" ht="12.75">
      <c r="A66" s="1"/>
      <c r="B66" s="211"/>
      <c r="C66" s="223" t="s">
        <v>20</v>
      </c>
      <c r="D66" s="208"/>
      <c r="E66" s="283"/>
      <c r="F66" s="283"/>
      <c r="G66" s="283"/>
      <c r="H66" s="283"/>
      <c r="I66" s="236">
        <f>IF(H66=0,0,H66/'Aktivi_Saistibas(002)'!$F$19*100)</f>
        <v>0</v>
      </c>
    </row>
    <row r="67" spans="1:9" ht="12.75">
      <c r="A67" s="1"/>
      <c r="B67" s="211"/>
      <c r="C67" s="212" t="s">
        <v>154</v>
      </c>
      <c r="D67" s="217">
        <v>22220</v>
      </c>
      <c r="E67" s="289"/>
      <c r="F67" s="265">
        <f>SUM(F66:F66)</f>
        <v>0</v>
      </c>
      <c r="G67" s="265">
        <f>SUM(G66:G66)</f>
        <v>0</v>
      </c>
      <c r="H67" s="265">
        <f>SUM(H66:H66)</f>
        <v>0</v>
      </c>
      <c r="I67" s="236">
        <f>IF(H67=0,0,H67/'Aktivi_Saistibas(002)'!$F$19*100)</f>
        <v>0</v>
      </c>
    </row>
    <row r="68" spans="1:9" ht="12.75">
      <c r="A68" s="1"/>
      <c r="B68" s="166"/>
      <c r="C68" s="190" t="s">
        <v>188</v>
      </c>
      <c r="D68" s="76">
        <v>22200</v>
      </c>
      <c r="E68" s="290"/>
      <c r="F68" s="267">
        <f>F64+F67</f>
        <v>0</v>
      </c>
      <c r="G68" s="267">
        <f>G64+G67</f>
        <v>0</v>
      </c>
      <c r="H68" s="267">
        <f>H64+H67</f>
        <v>0</v>
      </c>
      <c r="I68" s="239">
        <f>IF(H68=0,0,H68/'Aktivi_Saistibas(002)'!$F$19*100)</f>
        <v>0</v>
      </c>
    </row>
    <row r="69" spans="1:9" ht="25.5">
      <c r="A69" s="1"/>
      <c r="B69" s="200">
        <v>22300</v>
      </c>
      <c r="C69" s="201" t="s">
        <v>168</v>
      </c>
      <c r="D69" s="208"/>
      <c r="E69" s="273"/>
      <c r="F69" s="273"/>
      <c r="G69" s="273"/>
      <c r="H69" s="273"/>
      <c r="I69" s="282"/>
    </row>
    <row r="70" spans="1:9" ht="12.75">
      <c r="A70" s="1"/>
      <c r="B70" s="211"/>
      <c r="C70" s="216" t="s">
        <v>20</v>
      </c>
      <c r="D70" s="208"/>
      <c r="E70" s="283"/>
      <c r="F70" s="283"/>
      <c r="G70" s="283"/>
      <c r="H70" s="283"/>
      <c r="I70" s="236">
        <f>IF(H70=0,0,H70/'Aktivi_Saistibas(002)'!$F$19*100)</f>
        <v>0</v>
      </c>
    </row>
    <row r="71" spans="1:9" ht="12.75">
      <c r="A71" s="1"/>
      <c r="B71" s="166"/>
      <c r="C71" s="243" t="s">
        <v>154</v>
      </c>
      <c r="D71" s="76">
        <v>22300</v>
      </c>
      <c r="E71" s="290"/>
      <c r="F71" s="267">
        <f>SUM(F70:F70)</f>
        <v>0</v>
      </c>
      <c r="G71" s="267">
        <f>SUM(G70:G70)</f>
        <v>0</v>
      </c>
      <c r="H71" s="267">
        <f>SUM(H70:H70)</f>
        <v>0</v>
      </c>
      <c r="I71" s="239">
        <f>IF(H71=0,0,H71/'Aktivi_Saistibas(002)'!$F$19*100)</f>
        <v>0</v>
      </c>
    </row>
    <row r="72" spans="1:9" ht="12.75">
      <c r="A72" s="1"/>
      <c r="B72" s="230">
        <v>22400</v>
      </c>
      <c r="C72" s="231" t="s">
        <v>81</v>
      </c>
      <c r="D72" s="238"/>
      <c r="E72" s="273"/>
      <c r="F72" s="273"/>
      <c r="G72" s="273"/>
      <c r="H72" s="273"/>
      <c r="I72" s="282"/>
    </row>
    <row r="73" spans="1:9" ht="12.75">
      <c r="A73" s="1"/>
      <c r="B73" s="211"/>
      <c r="C73" s="216" t="s">
        <v>20</v>
      </c>
      <c r="D73" s="208"/>
      <c r="E73" s="266"/>
      <c r="F73" s="215"/>
      <c r="G73" s="215"/>
      <c r="H73" s="215"/>
      <c r="I73" s="236">
        <f>IF(H73=0,0,H73/'Aktivi_Saistibas(002)'!$F$19*100)</f>
        <v>0</v>
      </c>
    </row>
    <row r="74" spans="1:9" ht="12.75">
      <c r="A74" s="1"/>
      <c r="B74" s="166"/>
      <c r="C74" s="243" t="s">
        <v>154</v>
      </c>
      <c r="D74" s="76">
        <v>22400</v>
      </c>
      <c r="E74" s="290"/>
      <c r="F74" s="267">
        <f>SUM(F73:F73)</f>
        <v>0</v>
      </c>
      <c r="G74" s="267">
        <f>SUM(G73:G73)</f>
        <v>0</v>
      </c>
      <c r="H74" s="267">
        <f>SUM(H73:H73)</f>
        <v>0</v>
      </c>
      <c r="I74" s="239">
        <f>IF(H74=0,0,H74/'Aktivi_Saistibas(002)'!$F$19*100)</f>
        <v>0</v>
      </c>
    </row>
    <row r="75" spans="1:9" ht="51">
      <c r="A75" s="1"/>
      <c r="B75" s="183"/>
      <c r="C75" s="191" t="s">
        <v>192</v>
      </c>
      <c r="D75" s="78">
        <v>22000</v>
      </c>
      <c r="E75" s="292"/>
      <c r="F75" s="286">
        <f>F60+F68+F71+F74</f>
        <v>0</v>
      </c>
      <c r="G75" s="286">
        <f>G60+G68+G71+G74</f>
        <v>0</v>
      </c>
      <c r="H75" s="286">
        <f>H60+H68+H71+H74</f>
        <v>0</v>
      </c>
      <c r="I75" s="287">
        <f>IF(H75=0,0,H75/'Aktivi_Saistibas(002)'!$F$19*100)</f>
        <v>0</v>
      </c>
    </row>
    <row r="76" spans="1:9" ht="12.75">
      <c r="A76" s="1"/>
      <c r="B76" s="200">
        <v>23000</v>
      </c>
      <c r="C76" s="288" t="s">
        <v>193</v>
      </c>
      <c r="D76" s="238"/>
      <c r="E76" s="429"/>
      <c r="F76" s="226"/>
      <c r="G76" s="226"/>
      <c r="H76" s="226"/>
      <c r="I76" s="232"/>
    </row>
    <row r="77" spans="1:9" ht="25.5">
      <c r="A77" s="1"/>
      <c r="B77" s="200">
        <v>23100</v>
      </c>
      <c r="C77" s="201" t="s">
        <v>149</v>
      </c>
      <c r="D77" s="208"/>
      <c r="E77" s="428"/>
      <c r="F77" s="210"/>
      <c r="G77" s="210"/>
      <c r="H77" s="210"/>
      <c r="I77" s="224"/>
    </row>
    <row r="78" spans="1:9" ht="25.5">
      <c r="A78" s="1"/>
      <c r="B78" s="200">
        <v>23110</v>
      </c>
      <c r="C78" s="207" t="s">
        <v>150</v>
      </c>
      <c r="D78" s="208"/>
      <c r="E78" s="208"/>
      <c r="F78" s="210"/>
      <c r="G78" s="210"/>
      <c r="H78" s="210"/>
      <c r="I78" s="224"/>
    </row>
    <row r="79" spans="1:9" ht="12.75">
      <c r="A79" s="1"/>
      <c r="B79" s="211"/>
      <c r="C79" s="212" t="s">
        <v>186</v>
      </c>
      <c r="D79" s="213"/>
      <c r="E79" s="266"/>
      <c r="F79" s="215"/>
      <c r="G79" s="215"/>
      <c r="H79" s="215"/>
      <c r="I79" s="236">
        <f>IF(H79=0,0,H79/'Aktivi_Saistibas(002)'!$F$19*100)</f>
        <v>0</v>
      </c>
    </row>
    <row r="80" spans="1:9" ht="12.75">
      <c r="A80" s="1"/>
      <c r="B80" s="211"/>
      <c r="C80" s="216" t="s">
        <v>20</v>
      </c>
      <c r="D80" s="213"/>
      <c r="E80" s="266"/>
      <c r="F80" s="215"/>
      <c r="G80" s="215"/>
      <c r="H80" s="215"/>
      <c r="I80" s="236">
        <f>IF(H80=0,0,H80/'Aktivi_Saistibas(002)'!$F$19*100)</f>
        <v>0</v>
      </c>
    </row>
    <row r="81" spans="1:9" ht="12.75">
      <c r="A81" s="1"/>
      <c r="B81" s="211"/>
      <c r="C81" s="212" t="s">
        <v>154</v>
      </c>
      <c r="D81" s="217">
        <v>23110</v>
      </c>
      <c r="E81" s="289"/>
      <c r="F81" s="265">
        <f>SUM(F79:F80)</f>
        <v>0</v>
      </c>
      <c r="G81" s="265">
        <f>SUM(G79:G80)</f>
        <v>0</v>
      </c>
      <c r="H81" s="265">
        <f>SUM(H79:H80)</f>
        <v>0</v>
      </c>
      <c r="I81" s="236">
        <f>IF(H81=0,0,H81/'Aktivi_Saistibas(002)'!$F$19*100)</f>
        <v>0</v>
      </c>
    </row>
    <row r="82" spans="1:9" ht="25.5">
      <c r="A82" s="1"/>
      <c r="B82" s="200">
        <v>23120</v>
      </c>
      <c r="C82" s="207" t="s">
        <v>155</v>
      </c>
      <c r="D82" s="219"/>
      <c r="E82" s="428"/>
      <c r="F82" s="210"/>
      <c r="G82" s="210"/>
      <c r="H82" s="210"/>
      <c r="I82" s="224"/>
    </row>
    <row r="83" spans="1:9" ht="12.75">
      <c r="A83" s="1"/>
      <c r="B83" s="211"/>
      <c r="C83" s="216" t="s">
        <v>20</v>
      </c>
      <c r="D83" s="208"/>
      <c r="E83" s="266"/>
      <c r="F83" s="215"/>
      <c r="G83" s="215"/>
      <c r="H83" s="215"/>
      <c r="I83" s="236">
        <f>IF(H83=0,0,H83/'Aktivi_Saistibas(002)'!$F$19*100)</f>
        <v>0</v>
      </c>
    </row>
    <row r="84" spans="1:9" ht="12.75">
      <c r="A84" s="1"/>
      <c r="B84" s="211"/>
      <c r="C84" s="212" t="s">
        <v>154</v>
      </c>
      <c r="D84" s="217">
        <v>23120</v>
      </c>
      <c r="E84" s="289"/>
      <c r="F84" s="265">
        <f>SUM(F83:F83)</f>
        <v>0</v>
      </c>
      <c r="G84" s="265">
        <f>SUM(G83:G83)</f>
        <v>0</v>
      </c>
      <c r="H84" s="265">
        <f>SUM(H83:H83)</f>
        <v>0</v>
      </c>
      <c r="I84" s="236">
        <f>IF(H84=0,0,H84/'Aktivi_Saistibas(002)'!$F$19*100)</f>
        <v>0</v>
      </c>
    </row>
    <row r="85" spans="1:9" ht="12.75">
      <c r="A85" s="1"/>
      <c r="B85" s="200">
        <v>23130</v>
      </c>
      <c r="C85" s="207" t="s">
        <v>158</v>
      </c>
      <c r="D85" s="208"/>
      <c r="E85" s="428"/>
      <c r="F85" s="210"/>
      <c r="G85" s="210"/>
      <c r="H85" s="210"/>
      <c r="I85" s="224"/>
    </row>
    <row r="86" spans="1:9" ht="12.75">
      <c r="A86" s="1"/>
      <c r="B86" s="211"/>
      <c r="C86" s="216" t="s">
        <v>20</v>
      </c>
      <c r="D86" s="208"/>
      <c r="E86" s="266"/>
      <c r="F86" s="215"/>
      <c r="G86" s="215"/>
      <c r="H86" s="215"/>
      <c r="I86" s="236">
        <f>IF(H86=0,0,H86/'Aktivi_Saistibas(002)'!$F$19*100)</f>
        <v>0</v>
      </c>
    </row>
    <row r="87" spans="1:9" ht="12.75">
      <c r="A87" s="1"/>
      <c r="B87" s="211"/>
      <c r="C87" s="212" t="s">
        <v>154</v>
      </c>
      <c r="D87" s="217">
        <v>23130</v>
      </c>
      <c r="E87" s="289"/>
      <c r="F87" s="265">
        <f>SUM(F86:F86)</f>
        <v>0</v>
      </c>
      <c r="G87" s="265">
        <f>SUM(G86:G86)</f>
        <v>0</v>
      </c>
      <c r="H87" s="265">
        <f>SUM(H86:H86)</f>
        <v>0</v>
      </c>
      <c r="I87" s="236">
        <f>IF(H87=0,0,H87/'Aktivi_Saistibas(002)'!$F$19*100)</f>
        <v>0</v>
      </c>
    </row>
    <row r="88" spans="1:9" ht="12.75">
      <c r="A88" s="1"/>
      <c r="B88" s="166"/>
      <c r="C88" s="190" t="s">
        <v>194</v>
      </c>
      <c r="D88" s="76">
        <v>23100</v>
      </c>
      <c r="E88" s="290"/>
      <c r="F88" s="267">
        <f>F81+F84+F87</f>
        <v>0</v>
      </c>
      <c r="G88" s="267">
        <f>G81+G84+G87</f>
        <v>0</v>
      </c>
      <c r="H88" s="267">
        <f>H81+H84+H87</f>
        <v>0</v>
      </c>
      <c r="I88" s="239">
        <f>IF(H88=0,0,H88/'Aktivi_Saistibas(002)'!$F$19*100)</f>
        <v>0</v>
      </c>
    </row>
    <row r="89" spans="1:9" ht="25.5">
      <c r="A89" s="1"/>
      <c r="B89" s="230">
        <v>23200</v>
      </c>
      <c r="C89" s="231" t="s">
        <v>162</v>
      </c>
      <c r="D89" s="238"/>
      <c r="E89" s="429"/>
      <c r="F89" s="226"/>
      <c r="G89" s="226"/>
      <c r="H89" s="226"/>
      <c r="I89" s="232"/>
    </row>
    <row r="90" spans="1:9" ht="25.5">
      <c r="A90" s="1"/>
      <c r="B90" s="200">
        <v>23210</v>
      </c>
      <c r="C90" s="207" t="s">
        <v>163</v>
      </c>
      <c r="D90" s="208"/>
      <c r="E90" s="428"/>
      <c r="F90" s="210"/>
      <c r="G90" s="210"/>
      <c r="H90" s="210"/>
      <c r="I90" s="224"/>
    </row>
    <row r="91" spans="1:9" ht="12.75">
      <c r="A91" s="1"/>
      <c r="B91" s="211"/>
      <c r="C91" s="216" t="s">
        <v>20</v>
      </c>
      <c r="D91" s="208"/>
      <c r="E91" s="266"/>
      <c r="F91" s="215"/>
      <c r="G91" s="215"/>
      <c r="H91" s="215"/>
      <c r="I91" s="236">
        <f>IF(H91=0,0,H91/'Aktivi_Saistibas(002)'!$F$19*100)</f>
        <v>0</v>
      </c>
    </row>
    <row r="92" spans="1:9" ht="12.75">
      <c r="A92" s="1"/>
      <c r="B92" s="211"/>
      <c r="C92" s="212" t="s">
        <v>154</v>
      </c>
      <c r="D92" s="217">
        <v>23210</v>
      </c>
      <c r="E92" s="289"/>
      <c r="F92" s="265">
        <f>SUM(F91:F91)</f>
        <v>0</v>
      </c>
      <c r="G92" s="265">
        <f>SUM(G91:G91)</f>
        <v>0</v>
      </c>
      <c r="H92" s="265">
        <f>SUM(H91:H91)</f>
        <v>0</v>
      </c>
      <c r="I92" s="236">
        <f>IF(H92=0,0,H92/'Aktivi_Saistibas(002)'!$F$19*100)</f>
        <v>0</v>
      </c>
    </row>
    <row r="93" spans="1:9" ht="25.5">
      <c r="A93" s="1"/>
      <c r="B93" s="200">
        <v>23220</v>
      </c>
      <c r="C93" s="207" t="s">
        <v>164</v>
      </c>
      <c r="D93" s="208"/>
      <c r="E93" s="428"/>
      <c r="F93" s="210"/>
      <c r="G93" s="210"/>
      <c r="H93" s="210"/>
      <c r="I93" s="224"/>
    </row>
    <row r="94" spans="1:9" ht="12.75">
      <c r="A94" s="1"/>
      <c r="B94" s="211"/>
      <c r="C94" s="223" t="s">
        <v>20</v>
      </c>
      <c r="D94" s="208"/>
      <c r="E94" s="266"/>
      <c r="F94" s="215"/>
      <c r="G94" s="215"/>
      <c r="H94" s="215"/>
      <c r="I94" s="236">
        <f>IF(H94=0,0,H94/'Aktivi_Saistibas(002)'!$F$19*100)</f>
        <v>0</v>
      </c>
    </row>
    <row r="95" spans="1:9" ht="12.75">
      <c r="A95" s="1"/>
      <c r="B95" s="211"/>
      <c r="C95" s="212" t="s">
        <v>154</v>
      </c>
      <c r="D95" s="217">
        <v>23220</v>
      </c>
      <c r="E95" s="289"/>
      <c r="F95" s="265">
        <f>SUM(F94:F94)</f>
        <v>0</v>
      </c>
      <c r="G95" s="265">
        <f>SUM(G94:G94)</f>
        <v>0</v>
      </c>
      <c r="H95" s="265">
        <f>SUM(H94:H94)</f>
        <v>0</v>
      </c>
      <c r="I95" s="236">
        <f>IF(H95=0,0,H95/'Aktivi_Saistibas(002)'!$F$19*100)</f>
        <v>0</v>
      </c>
    </row>
    <row r="96" spans="1:9" ht="12.75">
      <c r="A96" s="1"/>
      <c r="B96" s="166"/>
      <c r="C96" s="190" t="s">
        <v>188</v>
      </c>
      <c r="D96" s="76">
        <v>23200</v>
      </c>
      <c r="E96" s="290"/>
      <c r="F96" s="267">
        <f>F92+F95</f>
        <v>0</v>
      </c>
      <c r="G96" s="267">
        <f>G92+G95</f>
        <v>0</v>
      </c>
      <c r="H96" s="267">
        <f>H92+H95</f>
        <v>0</v>
      </c>
      <c r="I96" s="239">
        <f>IF(H96=0,0,H96/'Aktivi_Saistibas(002)'!$F$19*100)</f>
        <v>0</v>
      </c>
    </row>
    <row r="97" spans="1:9" ht="25.5">
      <c r="A97" s="1"/>
      <c r="B97" s="200">
        <v>23300</v>
      </c>
      <c r="C97" s="201" t="s">
        <v>168</v>
      </c>
      <c r="D97" s="208"/>
      <c r="E97" s="429"/>
      <c r="F97" s="226"/>
      <c r="G97" s="226"/>
      <c r="H97" s="226"/>
      <c r="I97" s="232"/>
    </row>
    <row r="98" spans="1:9" ht="12.75">
      <c r="A98" s="1"/>
      <c r="B98" s="211"/>
      <c r="C98" s="216" t="s">
        <v>20</v>
      </c>
      <c r="D98" s="208"/>
      <c r="E98" s="266"/>
      <c r="F98" s="215"/>
      <c r="G98" s="215"/>
      <c r="H98" s="215"/>
      <c r="I98" s="236">
        <f>IF(H98=0,0,H98/'Aktivi_Saistibas(002)'!$F$19*100)</f>
        <v>0</v>
      </c>
    </row>
    <row r="99" spans="1:9" ht="12.75">
      <c r="A99" s="1"/>
      <c r="B99" s="166"/>
      <c r="C99" s="243" t="s">
        <v>154</v>
      </c>
      <c r="D99" s="76">
        <v>23300</v>
      </c>
      <c r="E99" s="290"/>
      <c r="F99" s="267">
        <f>SUM(F98:F98)</f>
        <v>0</v>
      </c>
      <c r="G99" s="267">
        <f>SUM(G98:G98)</f>
        <v>0</v>
      </c>
      <c r="H99" s="267">
        <f>SUM(H98:H98)</f>
        <v>0</v>
      </c>
      <c r="I99" s="239">
        <f>IF(H99=0,0,H99/'Aktivi_Saistibas(002)'!$F$19*100)</f>
        <v>0</v>
      </c>
    </row>
    <row r="100" spans="1:9" ht="12.75">
      <c r="A100" s="1"/>
      <c r="B100" s="230">
        <v>23400</v>
      </c>
      <c r="C100" s="231" t="s">
        <v>81</v>
      </c>
      <c r="D100" s="238"/>
      <c r="E100" s="429"/>
      <c r="F100" s="226"/>
      <c r="G100" s="226"/>
      <c r="H100" s="226"/>
      <c r="I100" s="232"/>
    </row>
    <row r="101" spans="1:9" ht="12.75">
      <c r="A101" s="1"/>
      <c r="B101" s="211"/>
      <c r="C101" s="216" t="s">
        <v>20</v>
      </c>
      <c r="D101" s="208"/>
      <c r="E101" s="264"/>
      <c r="F101" s="215"/>
      <c r="G101" s="215"/>
      <c r="H101" s="215"/>
      <c r="I101" s="236">
        <f>IF(H101=0,0,H101/'Aktivi_Saistibas(002)'!$F$19*100)</f>
        <v>0</v>
      </c>
    </row>
    <row r="102" spans="1:9" ht="12.75">
      <c r="A102" s="1"/>
      <c r="B102" s="166"/>
      <c r="C102" s="243" t="s">
        <v>154</v>
      </c>
      <c r="D102" s="76">
        <v>23400</v>
      </c>
      <c r="E102" s="290"/>
      <c r="F102" s="267">
        <f>SUM(F101:F101)</f>
        <v>0</v>
      </c>
      <c r="G102" s="267">
        <f>SUM(G101:G101)</f>
        <v>0</v>
      </c>
      <c r="H102" s="267">
        <f>SUM(H101:H101)</f>
        <v>0</v>
      </c>
      <c r="I102" s="239">
        <f>IF(H102=0,0,H102/'Aktivi_Saistibas(002)'!$F$19*100)</f>
        <v>0</v>
      </c>
    </row>
    <row r="103" spans="1:9" ht="25.5">
      <c r="A103" s="1"/>
      <c r="B103" s="183"/>
      <c r="C103" s="191" t="s">
        <v>195</v>
      </c>
      <c r="D103" s="74">
        <v>23000</v>
      </c>
      <c r="E103" s="292"/>
      <c r="F103" s="286">
        <f>F88+F96+F99+F102</f>
        <v>0</v>
      </c>
      <c r="G103" s="286">
        <f>G88+G96+G99+G102</f>
        <v>0</v>
      </c>
      <c r="H103" s="286">
        <f>H88+H96+H99+H102</f>
        <v>0</v>
      </c>
      <c r="I103" s="261">
        <f>IF(H103=0,0,H103/'Aktivi_Saistibas(002)'!$F$19*100)</f>
        <v>0</v>
      </c>
    </row>
    <row r="104" spans="1:9" ht="25.5">
      <c r="A104" s="1"/>
      <c r="B104" s="200">
        <v>24000</v>
      </c>
      <c r="C104" s="231" t="s">
        <v>178</v>
      </c>
      <c r="D104" s="238"/>
      <c r="E104" s="429"/>
      <c r="F104" s="226"/>
      <c r="G104" s="226"/>
      <c r="H104" s="226"/>
      <c r="I104" s="232"/>
    </row>
    <row r="105" spans="1:9" ht="12.75">
      <c r="A105" s="1"/>
      <c r="B105" s="211"/>
      <c r="C105" s="216" t="s">
        <v>20</v>
      </c>
      <c r="D105" s="208"/>
      <c r="E105" s="266"/>
      <c r="F105" s="215"/>
      <c r="G105" s="215"/>
      <c r="H105" s="215"/>
      <c r="I105" s="236">
        <f>IF(H105=0,0,H105/'Aktivi_Saistibas(002)'!$F$19*100)</f>
        <v>0</v>
      </c>
    </row>
    <row r="106" spans="1:9" ht="12.75">
      <c r="A106" s="1"/>
      <c r="B106" s="166"/>
      <c r="C106" s="243" t="s">
        <v>154</v>
      </c>
      <c r="D106" s="80">
        <v>24000</v>
      </c>
      <c r="E106" s="293"/>
      <c r="F106" s="278">
        <f>SUM(F105:F105)</f>
        <v>0</v>
      </c>
      <c r="G106" s="278">
        <f>SUM(G105:G105)</f>
        <v>0</v>
      </c>
      <c r="H106" s="278">
        <f>SUM(H105:H105)</f>
        <v>0</v>
      </c>
      <c r="I106" s="239">
        <f>IF(H106=0,0,H106/'Aktivi_Saistibas(002)'!$F$19*100)</f>
        <v>0</v>
      </c>
    </row>
    <row r="107" spans="1:9" ht="25.5">
      <c r="A107" s="1"/>
      <c r="B107" s="183"/>
      <c r="C107" s="191" t="s">
        <v>196</v>
      </c>
      <c r="D107" s="78">
        <v>20000</v>
      </c>
      <c r="E107" s="292"/>
      <c r="F107" s="286"/>
      <c r="G107" s="286">
        <f>G47+G75+G103+G106</f>
        <v>71824.08</v>
      </c>
      <c r="H107" s="286">
        <f>H47+H75+H103+H106</f>
        <v>71690.20999999999</v>
      </c>
      <c r="I107" s="261">
        <f>IF(H107=0,0,H107/'Aktivi_Saistibas(002)'!$F$19*100)</f>
        <v>27.091513583107446</v>
      </c>
    </row>
    <row r="108" spans="1:9" ht="26.25" thickBot="1">
      <c r="A108" s="1"/>
      <c r="B108" s="294">
        <v>30000</v>
      </c>
      <c r="C108" s="256" t="s">
        <v>197</v>
      </c>
      <c r="D108" s="79">
        <v>30000</v>
      </c>
      <c r="E108" s="430"/>
      <c r="F108" s="262"/>
      <c r="G108" s="262">
        <f>G107+'Portfelis(002-1)'!F100</f>
        <v>256133.22000000003</v>
      </c>
      <c r="H108" s="262">
        <f>H107+'Portfelis(002-1)'!G100</f>
        <v>257243.61548</v>
      </c>
      <c r="I108" s="263">
        <f>IF(H108=0,0,H108/'Aktivi_Saistibas(002)'!$F$19*100)</f>
        <v>97.21158444010821</v>
      </c>
    </row>
    <row r="109" spans="1:9" s="340" customFormat="1" ht="12.75">
      <c r="A109" s="40"/>
      <c r="B109" s="129"/>
      <c r="C109" s="129"/>
      <c r="D109" s="129"/>
      <c r="E109" s="129"/>
      <c r="F109" s="129"/>
      <c r="G109" s="466"/>
      <c r="H109" s="134"/>
      <c r="I109" s="40"/>
    </row>
    <row r="110" spans="1:9" s="340" customFormat="1" ht="12.75">
      <c r="A110" s="40"/>
      <c r="B110" s="129"/>
      <c r="C110" s="129"/>
      <c r="D110" s="129"/>
      <c r="E110" s="129"/>
      <c r="F110" s="129"/>
      <c r="G110" s="466"/>
      <c r="H110" s="134"/>
      <c r="I110" s="40"/>
    </row>
    <row r="111" spans="1:9" s="340" customFormat="1" ht="12.75">
      <c r="A111" s="40"/>
      <c r="B111" s="129"/>
      <c r="C111" s="129"/>
      <c r="D111" s="129"/>
      <c r="E111" s="129"/>
      <c r="F111" s="129"/>
      <c r="G111" s="466"/>
      <c r="H111" s="134"/>
      <c r="I111" s="40"/>
    </row>
    <row r="112" spans="1:9" ht="15.75">
      <c r="A112" s="37" t="str">
        <f>Parametri!$A$18</f>
        <v>Līdzekļu pārvaldītāja valdes priekšsēdētājs </v>
      </c>
      <c r="B112" s="38"/>
      <c r="C112" s="38"/>
      <c r="D112" s="128"/>
      <c r="E112" s="128"/>
      <c r="F112" s="128" t="str">
        <f>CONCATENATE(Nosaukumi!B6," ",Nosaukumi!C6,"/")</f>
        <v>Sergejs Medvedevs /</v>
      </c>
      <c r="G112" s="39"/>
      <c r="H112" s="39"/>
      <c r="I112" s="40"/>
    </row>
    <row r="113" spans="1:9" ht="12.75">
      <c r="A113" s="41"/>
      <c r="B113" s="129"/>
      <c r="C113" s="42"/>
      <c r="D113" s="42"/>
      <c r="E113" s="42"/>
      <c r="F113" s="42"/>
      <c r="G113" s="127" t="str">
        <f>CONCATENATE("(",Parametri!$A$20,")")</f>
        <v>(paraksts)</v>
      </c>
      <c r="H113" s="134"/>
      <c r="I113" s="40"/>
    </row>
    <row r="114" spans="1:9" ht="15.75">
      <c r="A114" s="37" t="str">
        <f>Parametri!$A$19</f>
        <v>Ieguldījumu plāna pārvaldnieks  </v>
      </c>
      <c r="B114" s="40"/>
      <c r="C114" s="41"/>
      <c r="D114" s="128"/>
      <c r="E114" s="128"/>
      <c r="F114" s="128" t="str">
        <f>CONCATENATE(Nosaukumi!B14,"/")</f>
        <v>Sergejs Medvedevs, Guntars Vītols, Aija Kļaševa/</v>
      </c>
      <c r="G114" s="43"/>
      <c r="H114" s="297"/>
      <c r="I114" s="40"/>
    </row>
    <row r="115" spans="1:9" ht="12.75">
      <c r="A115" s="41"/>
      <c r="B115" s="131"/>
      <c r="C115" s="44"/>
      <c r="D115" s="44"/>
      <c r="E115" s="44"/>
      <c r="F115" s="44"/>
      <c r="G115" s="127" t="str">
        <f>G113</f>
        <v>(paraksts)</v>
      </c>
      <c r="H115" s="135"/>
      <c r="I115" s="40"/>
    </row>
    <row r="116" spans="1:9" s="465" customFormat="1" ht="15">
      <c r="A116" s="96" t="str">
        <f>Nosaukumi!A7</f>
        <v>Izpildītājs</v>
      </c>
      <c r="B116" s="96"/>
      <c r="C116" s="462"/>
      <c r="D116" s="462" t="str">
        <f>CONCATENATE(Nosaukumi!B19,"; ",Nosaukumi!C19)</f>
        <v>Svetlana Korhova; 7010172</v>
      </c>
      <c r="E116" s="463"/>
      <c r="F116" s="464"/>
      <c r="G116" s="464"/>
      <c r="H116" s="464"/>
      <c r="I116" s="464"/>
    </row>
    <row r="117" spans="1:9" ht="12.75">
      <c r="A117" s="1"/>
      <c r="B117" s="1"/>
      <c r="C117" s="1"/>
      <c r="D117" s="1"/>
      <c r="E117" s="1"/>
      <c r="F117" s="8"/>
      <c r="G117" s="8"/>
      <c r="H117" s="8"/>
      <c r="I117" s="8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</sheetData>
  <mergeCells count="2">
    <mergeCell ref="B2:C2"/>
    <mergeCell ref="B3:C3"/>
  </mergeCells>
  <printOptions horizontalCentered="1"/>
  <pageMargins left="0.37" right="0.3937007874015748" top="0.5905511811023623" bottom="0.5905511811023623" header="0.5118110236220472" footer="0.5118110236220472"/>
  <pageSetup fitToHeight="3" horizontalDpi="600" verticalDpi="600" orientation="portrait" paperSize="9" scale="64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74" t="s">
        <v>11</v>
      </c>
      <c r="C10" s="473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72" t="s">
        <v>13</v>
      </c>
      <c r="C11" s="473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74" t="s">
        <v>11</v>
      </c>
      <c r="C22" s="473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72" t="s">
        <v>13</v>
      </c>
      <c r="C23" s="473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75" t="s">
        <v>11</v>
      </c>
      <c r="C10" s="479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75" t="s">
        <v>11</v>
      </c>
      <c r="C10" s="479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/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75" t="s">
        <v>11</v>
      </c>
      <c r="C11" s="47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77" t="s">
        <v>13</v>
      </c>
      <c r="C12" s="48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IF(G43=0,0,G43/'Aktivi_Saistibas(003)'!$F$19*100)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77" t="s">
        <v>13</v>
      </c>
      <c r="C45" s="480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IF(G56=0,0,G56/'Aktivi_Saistibas(003)'!$F$19*100)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IF(G91=0,0,G91/'Aktivi_Saistibas(003)'!$F$19*100)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77" t="s">
        <v>13</v>
      </c>
      <c r="C93" s="480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IF(G94=0,0,G94/'Aktivi_Saistibas(003)'!$F$19*100)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IF(G99=0,0,G99/'Aktivi_Saistibas(003)'!$F$19*100)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75" t="s">
        <v>11</v>
      </c>
      <c r="C2" s="476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77" t="s">
        <v>13</v>
      </c>
      <c r="C3" s="478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IF(H7=0,0,H7/'Aktivi_Saistibas(003)'!$F$19*100)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IF(H8=0,0,H8/'Aktivi_Saistibas(003)'!$F$19*100)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IF(H9=0,0,H9/'Aktivi_Saistibas(003)'!$F$19*100)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IF(H13=0,0,H13/'Aktivi_Saistibas(003)'!$F$19*100)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IF(H14=0,0,H14/'Aktivi_Saistibas(003)'!$F$19*100)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IF(H18=0,0,H18/'Aktivi_Saistibas(003)'!$F$19*100)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IF(H19=0,0,H19/'Aktivi_Saistibas(003)'!$F$19*100)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IF(H25=0,0,H25/'Aktivi_Saistibas(003)'!$F$19*100)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IF(H26=0,0,H26/'Aktivi_Saistibas(003)'!$F$19*100)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IF(H30=0,0,H30/'Aktivi_Saistibas(003)'!$F$19*100)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IF(H31=0,0,H31/'Aktivi_Saistibas(003)'!$F$19*100)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IF(H36=0,0,H36/'Aktivi_Saistibas(003)'!$F$19*100)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IF(H37=0,0,H37/'Aktivi_Saistibas(003)'!$F$19*100)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IF(H41=0,0,H41/'Aktivi_Saistibas(003)'!$F$19*100)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IF(H42=0,0,H42/'Aktivi_Saistibas(003)'!$F$19*100)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IF(H45=0,0,H45/'Aktivi_Saistibas(003)'!$F$19*100)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77" t="s">
        <v>13</v>
      </c>
      <c r="C47" s="478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IF(H51=0,0,H51/'Aktivi_Saistibas(003)'!$F$19*100)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IF(H52=0,0,H52/'Aktivi_Saistibas(003)'!$F$19*100)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IF(H53=0,0,H53/'Aktivi_Saistibas(003)'!$F$19*100)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IF(H54=0,0,H54/'Aktivi_Saistibas(003)'!$F$19*100)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IF(H57=0,0,H57/'Aktivi_Saistibas(003)'!$F$19*100)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IF(H58=0,0,H58/'Aktivi_Saistibas(003)'!$F$19*100)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IF(H59=0,0,H59/'Aktivi_Saistibas(003)'!$F$19*100)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IF(H62=0,0,H62/'Aktivi_Saistibas(003)'!$F$19*100)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IF(H63=0,0,H63/'Aktivi_Saistibas(003)'!$F$19*100)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IF(H64=0,0,H64/'Aktivi_Saistibas(003)'!$F$19*100)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IF(H69=0,0,H69/'Aktivi_Saistibas(003)'!$F$19*100)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IF(H70=0,0,H70/'Aktivi_Saistibas(003)'!$F$19*100)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IF(H71=0,0,H71/'Aktivi_Saistibas(003)'!$F$19*100)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IF(H74=0,0,H74/'Aktivi_Saistibas(003)'!$F$19*100)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IF(H75=0,0,H75/'Aktivi_Saistibas(003)'!$F$19*100)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IF(H76=0,0,H76/'Aktivi_Saistibas(003)'!$F$19*100)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IF(H80=0,0,H80/'Aktivi_Saistibas(003)'!$F$19*100)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IF(H81=0,0,H81/'Aktivi_Saistibas(003)'!$F$19*100)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IF(H82=0,0,H82/'Aktivi_Saistibas(003)'!$F$19*100)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IF(H85=0,0,H85/'Aktivi_Saistibas(003)'!$F$19*100)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IF(H86=0,0,H86/'Aktivi_Saistibas(003)'!$F$19*100)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IF(H89=0,0,H89/'Aktivi_Saistibas(003)'!$F$19*100)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9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77" t="s">
        <v>13</v>
      </c>
      <c r="C93" s="478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IF(H95=0,0,H95/'Aktivi_Saistibas(003)'!$F$19*100)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IF(H96=0,0,H96/'Aktivi_Saistibas(003)'!$F$19*100)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IF(H97=0,0,H97/'Aktivi_Saistibas(003)'!$F$19*100)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IF(H102=0,0,H102/'Aktivi_Saistibas(003)'!$F$19*100)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IF(H107=0,0,H107/'Aktivi_Saistibas(003)'!$F$19*100)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IF(H113=0,0,H113/'Aktivi_Saistibas(003)'!$F$19*100)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IF(H114=0,0,H114/'Aktivi_Saistibas(003)'!$F$19*100)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IF(H119=0,0,H119/'Aktivi_Saistibas(003)'!$F$19*100)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IF(H124=0,0,H124/'Aktivi_Saistibas(003)'!$F$19*100)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IF(H125=0,0,H125/'Aktivi_Saistibas(003)'!$F$19*100)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IF(H130=0,0,H130/'Aktivi_Saistibas(003)'!$F$19*100)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IF(H135=0,0,H135/'Aktivi_Saistibas(003)'!$F$19*100)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IF(H136=0,0,H136/'Aktivi_Saistibas(003)'!$F$19*100)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IF(H139=0,0,H139/'Aktivi_Saistibas(003)'!$F$19*100)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'Portfelis(001-1)'!E101+'Portfelis(001-2)'!F121</f>
        <v>17909</v>
      </c>
      <c r="G140" s="262">
        <f>'Portfelis(001-1)'!F101+'Portfelis(001-2)'!G121</f>
        <v>1105757.36</v>
      </c>
      <c r="H140" s="262">
        <f>'Portfelis(001-1)'!G101+'Portfelis(001-2)'!H121</f>
        <v>1113004.6079205</v>
      </c>
      <c r="I140" s="263" t="e">
        <f>IF(H140=0,0,H140/'Aktivi_Saistibas(003)'!$F$19*100)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Guntars Vītols,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74" t="s">
        <v>11</v>
      </c>
      <c r="C10" s="473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72" t="s">
        <v>13</v>
      </c>
      <c r="C11" s="473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74" t="s">
        <v>11</v>
      </c>
      <c r="C22" s="473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72" t="s">
        <v>13</v>
      </c>
      <c r="C23" s="473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75" t="s">
        <v>11</v>
      </c>
      <c r="C10" s="479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391" customWidth="1"/>
    <col min="4" max="16384" width="9.140625" style="12" customWidth="1"/>
  </cols>
  <sheetData>
    <row r="1" spans="1:2" ht="15.75" customHeight="1" thickBot="1">
      <c r="A1" s="390" t="s">
        <v>1</v>
      </c>
      <c r="B1" s="390" t="s">
        <v>2</v>
      </c>
    </row>
    <row r="2" spans="1:2" ht="15.75" customHeight="1" thickTop="1">
      <c r="A2" s="392" t="str">
        <f>Parametri!A13</f>
        <v>Līdzekļu pārvaldītāja nosaukums</v>
      </c>
      <c r="B2" s="393"/>
    </row>
    <row r="3" spans="1:2" ht="15.75" customHeight="1">
      <c r="A3" s="392" t="str">
        <f>Parametri!A16</f>
        <v>Adrese</v>
      </c>
      <c r="B3" s="394"/>
    </row>
    <row r="4" spans="1:2" ht="15.75" customHeight="1">
      <c r="A4" s="392" t="str">
        <f>Parametri!A17</f>
        <v>Reģistrācijas numurs </v>
      </c>
      <c r="B4" s="420">
        <f>Parametri!A27</f>
        <v>40003577500</v>
      </c>
    </row>
    <row r="5" spans="1:3" ht="15.75" customHeight="1" thickBot="1">
      <c r="A5" s="390" t="s">
        <v>3</v>
      </c>
      <c r="B5" s="390" t="str">
        <f>Parametri!A22</f>
        <v>vārds</v>
      </c>
      <c r="C5" s="390" t="str">
        <f>Parametri!A23</f>
        <v>uzvārds</v>
      </c>
    </row>
    <row r="6" spans="1:3" ht="15.75" customHeight="1" thickTop="1">
      <c r="A6" s="392" t="str">
        <f>Parametri!A18</f>
        <v>Līdzekļu pārvaldītāja valdes priekšsēdētājs </v>
      </c>
      <c r="B6" s="395" t="s">
        <v>250</v>
      </c>
      <c r="C6" s="395"/>
    </row>
    <row r="7" spans="1:3" ht="15.75" customHeight="1" thickBot="1">
      <c r="A7" s="390" t="str">
        <f>Parametri!A21</f>
        <v>Izpildītājs</v>
      </c>
      <c r="B7" s="390" t="str">
        <f>CONCATENATE(B5,", ",C5)</f>
        <v>vārds, uzvārds</v>
      </c>
      <c r="C7" s="390" t="str">
        <f>Parametri!A24</f>
        <v>tālruņa numurs</v>
      </c>
    </row>
    <row r="8" spans="1:3" ht="15.75" customHeight="1" thickTop="1">
      <c r="A8" s="396" t="s">
        <v>54</v>
      </c>
      <c r="B8" s="397" t="s">
        <v>251</v>
      </c>
      <c r="C8" s="397">
        <v>7010172</v>
      </c>
    </row>
    <row r="9" spans="1:2" ht="15.75" customHeight="1" thickBot="1">
      <c r="A9" s="390" t="s">
        <v>4</v>
      </c>
      <c r="B9" s="390" t="s">
        <v>2</v>
      </c>
    </row>
    <row r="10" spans="1:2" ht="15.75" customHeight="1" thickTop="1">
      <c r="A10" s="392" t="s">
        <v>5</v>
      </c>
      <c r="B10" s="395"/>
    </row>
    <row r="11" spans="1:2" ht="21.75" customHeight="1" thickBot="1">
      <c r="A11" s="398" t="s">
        <v>52</v>
      </c>
      <c r="B11" s="399"/>
    </row>
    <row r="12" spans="1:3" ht="21.75" customHeight="1" thickBot="1">
      <c r="A12" s="390" t="s">
        <v>53</v>
      </c>
      <c r="B12" s="390" t="s">
        <v>2</v>
      </c>
      <c r="C12" s="387"/>
    </row>
    <row r="13" spans="1:3" ht="15.75" customHeight="1" thickTop="1">
      <c r="A13" s="392" t="s">
        <v>37</v>
      </c>
      <c r="B13" s="407" t="s">
        <v>252</v>
      </c>
      <c r="C13" s="400" t="s">
        <v>205</v>
      </c>
    </row>
    <row r="14" spans="1:3" ht="15.75" customHeight="1">
      <c r="A14" s="392" t="str">
        <f>Parametri!A$19</f>
        <v>Ieguldījumu plāna pārvaldnieks  </v>
      </c>
      <c r="B14" s="401" t="s">
        <v>262</v>
      </c>
      <c r="C14" s="402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88" t="s">
        <v>55</v>
      </c>
      <c r="B16" s="403" t="str">
        <f>B$8</f>
        <v>Svetlana Korhova</v>
      </c>
      <c r="C16" s="403">
        <f>C$8</f>
        <v>7010172</v>
      </c>
    </row>
    <row r="17" spans="1:3" ht="15.75" customHeight="1">
      <c r="A17" s="388" t="s">
        <v>56</v>
      </c>
      <c r="B17" s="403" t="str">
        <f aca="true" t="shared" si="0" ref="B17:C19">B$8</f>
        <v>Svetlana Korhova</v>
      </c>
      <c r="C17" s="403">
        <f t="shared" si="0"/>
        <v>7010172</v>
      </c>
    </row>
    <row r="18" spans="1:3" ht="15.75" customHeight="1">
      <c r="A18" s="388" t="s">
        <v>57</v>
      </c>
      <c r="B18" s="403" t="str">
        <f t="shared" si="0"/>
        <v>Svetlana Korhova</v>
      </c>
      <c r="C18" s="403">
        <f t="shared" si="0"/>
        <v>7010172</v>
      </c>
    </row>
    <row r="19" spans="1:3" ht="15.75" customHeight="1" thickBot="1">
      <c r="A19" s="389" t="s">
        <v>58</v>
      </c>
      <c r="B19" s="404" t="str">
        <f t="shared" si="0"/>
        <v>Svetlana Korhova</v>
      </c>
      <c r="C19" s="404">
        <f t="shared" si="0"/>
        <v>7010172</v>
      </c>
    </row>
    <row r="20" spans="1:3" ht="15.75" customHeight="1">
      <c r="A20" s="392" t="s">
        <v>37</v>
      </c>
      <c r="B20" s="407" t="s">
        <v>253</v>
      </c>
      <c r="C20" s="400" t="s">
        <v>206</v>
      </c>
    </row>
    <row r="21" spans="1:3" ht="15.75" customHeight="1">
      <c r="A21" s="392" t="str">
        <f>Parametri!A$19</f>
        <v>Ieguldījumu plāna pārvaldnieks  </v>
      </c>
      <c r="B21" s="401" t="s">
        <v>254</v>
      </c>
      <c r="C21" s="402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88" t="s">
        <v>55</v>
      </c>
      <c r="B23" s="403" t="str">
        <f>B$8</f>
        <v>Svetlana Korhova</v>
      </c>
      <c r="C23" s="403">
        <f>C$8</f>
        <v>7010172</v>
      </c>
    </row>
    <row r="24" spans="1:3" ht="15.75" customHeight="1">
      <c r="A24" s="388" t="s">
        <v>56</v>
      </c>
      <c r="B24" s="403" t="str">
        <f aca="true" t="shared" si="1" ref="B24:C26">B$8</f>
        <v>Svetlana Korhova</v>
      </c>
      <c r="C24" s="403">
        <f t="shared" si="1"/>
        <v>7010172</v>
      </c>
    </row>
    <row r="25" spans="1:3" ht="15.75" customHeight="1">
      <c r="A25" s="388" t="s">
        <v>57</v>
      </c>
      <c r="B25" s="403" t="str">
        <f t="shared" si="1"/>
        <v>Svetlana Korhova</v>
      </c>
      <c r="C25" s="403">
        <f t="shared" si="1"/>
        <v>7010172</v>
      </c>
    </row>
    <row r="26" spans="1:3" ht="15.75" customHeight="1" thickBot="1">
      <c r="A26" s="389" t="s">
        <v>58</v>
      </c>
      <c r="B26" s="404" t="str">
        <f t="shared" si="1"/>
        <v>Svetlana Korhova</v>
      </c>
      <c r="C26" s="404">
        <f t="shared" si="1"/>
        <v>7010172</v>
      </c>
    </row>
    <row r="27" spans="1:3" ht="15.75" customHeight="1">
      <c r="A27" s="392" t="s">
        <v>37</v>
      </c>
      <c r="B27" s="407" t="s">
        <v>37</v>
      </c>
      <c r="C27" s="400" t="s">
        <v>207</v>
      </c>
    </row>
    <row r="28" spans="1:3" ht="15.75" customHeight="1">
      <c r="A28" s="392" t="str">
        <f>Parametri!A$19</f>
        <v>Ieguldījumu plāna pārvaldnieks  </v>
      </c>
      <c r="B28" s="401" t="str">
        <f>B7</f>
        <v>vārds, uzvārds</v>
      </c>
      <c r="C28" s="402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88" t="s">
        <v>55</v>
      </c>
      <c r="B30" s="403" t="str">
        <f>B$8</f>
        <v>Svetlana Korhova</v>
      </c>
      <c r="C30" s="403">
        <f>C$8</f>
        <v>7010172</v>
      </c>
    </row>
    <row r="31" spans="1:3" ht="15.75" customHeight="1">
      <c r="A31" s="388" t="s">
        <v>56</v>
      </c>
      <c r="B31" s="403" t="str">
        <f aca="true" t="shared" si="2" ref="B31:C33">B$8</f>
        <v>Svetlana Korhova</v>
      </c>
      <c r="C31" s="403">
        <f t="shared" si="2"/>
        <v>7010172</v>
      </c>
    </row>
    <row r="32" spans="1:3" ht="15.75" customHeight="1">
      <c r="A32" s="388" t="s">
        <v>57</v>
      </c>
      <c r="B32" s="403" t="str">
        <f t="shared" si="2"/>
        <v>Svetlana Korhova</v>
      </c>
      <c r="C32" s="403">
        <f t="shared" si="2"/>
        <v>7010172</v>
      </c>
    </row>
    <row r="33" spans="1:3" ht="15.75" customHeight="1" thickBot="1">
      <c r="A33" s="389" t="s">
        <v>58</v>
      </c>
      <c r="B33" s="404" t="str">
        <f t="shared" si="2"/>
        <v>Svetlana Korhova</v>
      </c>
      <c r="C33" s="404">
        <f t="shared" si="2"/>
        <v>7010172</v>
      </c>
    </row>
    <row r="34" spans="1:3" ht="15.75" customHeight="1">
      <c r="A34" s="392" t="s">
        <v>37</v>
      </c>
      <c r="B34" s="407" t="s">
        <v>37</v>
      </c>
      <c r="C34" s="400" t="s">
        <v>208</v>
      </c>
    </row>
    <row r="35" spans="1:3" ht="15.75" customHeight="1">
      <c r="A35" s="392" t="str">
        <f>Parametri!A$19</f>
        <v>Ieguldījumu plāna pārvaldnieks  </v>
      </c>
      <c r="B35" s="401" t="str">
        <f>B7</f>
        <v>vārds, uzvārds</v>
      </c>
      <c r="C35" s="402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88" t="s">
        <v>55</v>
      </c>
      <c r="B37" s="403" t="str">
        <f>B$8</f>
        <v>Svetlana Korhova</v>
      </c>
      <c r="C37" s="403">
        <f>C$8</f>
        <v>7010172</v>
      </c>
    </row>
    <row r="38" spans="1:3" ht="15.75" customHeight="1">
      <c r="A38" s="388" t="s">
        <v>56</v>
      </c>
      <c r="B38" s="403" t="str">
        <f aca="true" t="shared" si="3" ref="B38:C40">B$8</f>
        <v>Svetlana Korhova</v>
      </c>
      <c r="C38" s="403">
        <f t="shared" si="3"/>
        <v>7010172</v>
      </c>
    </row>
    <row r="39" spans="1:3" ht="15.75" customHeight="1">
      <c r="A39" s="388" t="s">
        <v>57</v>
      </c>
      <c r="B39" s="403" t="str">
        <f t="shared" si="3"/>
        <v>Svetlana Korhova</v>
      </c>
      <c r="C39" s="403">
        <f t="shared" si="3"/>
        <v>7010172</v>
      </c>
    </row>
    <row r="40" spans="1:3" ht="15.75" customHeight="1" thickBot="1">
      <c r="A40" s="389" t="s">
        <v>58</v>
      </c>
      <c r="B40" s="404" t="str">
        <f t="shared" si="3"/>
        <v>Svetlana Korhova</v>
      </c>
      <c r="C40" s="404">
        <f t="shared" si="3"/>
        <v>7010172</v>
      </c>
    </row>
    <row r="41" spans="1:3" ht="15.75" customHeight="1">
      <c r="A41" s="392" t="s">
        <v>37</v>
      </c>
      <c r="B41" s="407" t="s">
        <v>37</v>
      </c>
      <c r="C41" s="400" t="s">
        <v>209</v>
      </c>
    </row>
    <row r="42" spans="1:3" ht="15.75" customHeight="1">
      <c r="A42" s="392" t="str">
        <f>Parametri!A$19</f>
        <v>Ieguldījumu plāna pārvaldnieks  </v>
      </c>
      <c r="B42" s="401" t="str">
        <f>B7</f>
        <v>vārds, uzvārds</v>
      </c>
      <c r="C42" s="402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88" t="s">
        <v>55</v>
      </c>
      <c r="B44" s="403" t="str">
        <f>B$8</f>
        <v>Svetlana Korhova</v>
      </c>
      <c r="C44" s="403">
        <f>C$8</f>
        <v>7010172</v>
      </c>
    </row>
    <row r="45" spans="1:3" ht="15.75" customHeight="1">
      <c r="A45" s="388" t="s">
        <v>56</v>
      </c>
      <c r="B45" s="403" t="str">
        <f aca="true" t="shared" si="4" ref="B45:C47">B$8</f>
        <v>Svetlana Korhova</v>
      </c>
      <c r="C45" s="403">
        <f t="shared" si="4"/>
        <v>7010172</v>
      </c>
    </row>
    <row r="46" spans="1:3" ht="15.75" customHeight="1">
      <c r="A46" s="388" t="s">
        <v>57</v>
      </c>
      <c r="B46" s="403" t="str">
        <f t="shared" si="4"/>
        <v>Svetlana Korhova</v>
      </c>
      <c r="C46" s="403">
        <f t="shared" si="4"/>
        <v>7010172</v>
      </c>
    </row>
    <row r="47" spans="1:3" ht="15.75" customHeight="1" thickBot="1">
      <c r="A47" s="389" t="s">
        <v>58</v>
      </c>
      <c r="B47" s="404" t="str">
        <f t="shared" si="4"/>
        <v>Svetlana Korhova</v>
      </c>
      <c r="C47" s="404">
        <f t="shared" si="4"/>
        <v>7010172</v>
      </c>
    </row>
    <row r="48" spans="1:3" ht="15.75" customHeight="1">
      <c r="A48" s="405"/>
      <c r="B48" s="406"/>
      <c r="C48" s="402"/>
    </row>
    <row r="49" spans="1:2" ht="15.75" customHeight="1">
      <c r="A49" s="392"/>
      <c r="B49" s="406"/>
    </row>
    <row r="50" spans="1:2" ht="15.75" customHeight="1">
      <c r="A50" s="392"/>
      <c r="B50" s="406"/>
    </row>
    <row r="51" spans="1:2" ht="15.75" customHeight="1">
      <c r="A51" s="392"/>
      <c r="B51" s="406"/>
    </row>
    <row r="52" spans="1:2" ht="15.75" customHeight="1">
      <c r="A52" s="392"/>
      <c r="B52" s="406"/>
    </row>
    <row r="53" spans="1:2" ht="15.75" customHeight="1">
      <c r="A53" s="392"/>
      <c r="B53" s="40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75" t="s">
        <v>11</v>
      </c>
      <c r="C10" s="479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/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75" t="s">
        <v>11</v>
      </c>
      <c r="C11" s="47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77" t="s">
        <v>13</v>
      </c>
      <c r="C12" s="48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IF(G43=0,0,G43/'Aktivi_Saistibas(004)'!$F$19*100)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77" t="s">
        <v>13</v>
      </c>
      <c r="C45" s="480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IF(G56=0,0,G56/'Aktivi_Saistibas(004)'!$F$19*100)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IF(G91=0,0,G91/'Aktivi_Saistibas(004)'!$F$19*100)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77" t="s">
        <v>13</v>
      </c>
      <c r="C93" s="480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IF(G94=0,0,G94/'Aktivi_Saistibas(004)'!$F$19*100)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IF(G99=0,0,G99/'Aktivi_Saistibas(004)'!$F$19*100)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75" t="s">
        <v>11</v>
      </c>
      <c r="C2" s="476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77" t="s">
        <v>13</v>
      </c>
      <c r="C3" s="478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IF(H45=0,0,H45/'Aktivi_Saistibas(004)'!$F$19*100)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77" t="s">
        <v>13</v>
      </c>
      <c r="C47" s="478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IF(H51=0,0,H51/'Aktivi_Saistibas(004)'!$F$19*100)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IF(H52=0,0,H52/'Aktivi_Saistibas(004)'!$F$19*100)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IF(H54=0,0,H54/'Aktivi_Saistibas(004)'!$F$19*100)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IF(H57=0,0,H57/'Aktivi_Saistibas(004)'!$F$19*100)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IF(H59=0,0,H59/'Aktivi_Saistibas(004)'!$F$19*100)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IF(H62=0,0,H62/'Aktivi_Saistibas(004)'!$F$19*100)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IF(H64=0,0,H64/'Aktivi_Saistibas(004)'!$F$19*100)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IF(H69=0,0,H69/'Aktivi_Saistibas(004)'!$F$19*100)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IF(H71=0,0,H71/'Aktivi_Saistibas(004)'!$F$19*100)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IF(H74=0,0,H74/'Aktivi_Saistibas(004)'!$F$19*100)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IF(H76=0,0,H76/'Aktivi_Saistibas(004)'!$F$19*100)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IF(H80=0,0,H80/'Aktivi_Saistibas(004)'!$F$19*100)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IF(H82=0,0,H82/'Aktivi_Saistibas(004)'!$F$19*100)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IF(H85=0,0,H85/'Aktivi_Saistibas(004)'!$F$19*100)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IF(H89=0,0,H89/'Aktivi_Saistibas(004)'!$F$19*100)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9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77" t="s">
        <v>13</v>
      </c>
      <c r="C93" s="478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42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IF(H139=0,0,H139/'Aktivi_Saistibas(004)'!$F$19*100)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'Portfelis(001-1)'!E101+'Portfelis(001-2)'!F121</f>
        <v>17909</v>
      </c>
      <c r="G140" s="262">
        <f>'Portfelis(001-1)'!F101+'Portfelis(001-2)'!G121</f>
        <v>1105757.36</v>
      </c>
      <c r="H140" s="262">
        <f>'Portfelis(001-1)'!G101+'Portfelis(001-2)'!H121</f>
        <v>1113004.6079205</v>
      </c>
      <c r="I140" s="263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Guntars Vītols,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74" t="s">
        <v>11</v>
      </c>
      <c r="C10" s="473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72" t="s">
        <v>13</v>
      </c>
      <c r="C11" s="473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74" t="s">
        <v>11</v>
      </c>
      <c r="C22" s="473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72" t="s">
        <v>13</v>
      </c>
      <c r="C23" s="473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75" t="s">
        <v>11</v>
      </c>
      <c r="C10" s="479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75" t="s">
        <v>11</v>
      </c>
      <c r="C10" s="479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/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75" t="s">
        <v>11</v>
      </c>
      <c r="C11" s="47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77" t="s">
        <v>13</v>
      </c>
      <c r="C12" s="48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IF(G43=0,0,G43/'Aktivi_Saistibas(005)'!$F$19*100)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77" t="s">
        <v>13</v>
      </c>
      <c r="C45" s="480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IF(G56=0,0,G56/'Aktivi_Saistibas(005)'!$F$19*100)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IF(G91=0,0,G91/'Aktivi_Saistibas(005)'!$F$19*100)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77" t="s">
        <v>13</v>
      </c>
      <c r="C93" s="480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IF(G94=0,0,G94/'Aktivi_Saistibas(005)'!$F$19*100)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IF(G99=0,0,G99/'Aktivi_Saistibas(005)'!$F$19*100)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75" t="s">
        <v>11</v>
      </c>
      <c r="C2" s="476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77" t="s">
        <v>13</v>
      </c>
      <c r="C3" s="478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IF(H45=0,0,H45/'Aktivi_Saistibas(005)'!$F$19*100)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77" t="s">
        <v>13</v>
      </c>
      <c r="C47" s="478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IF(H51=0,0,H51/'Aktivi_Saistibas(005)'!$F$19*100)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IF(H52=0,0,H52/'Aktivi_Saistibas(005)'!$F$19*100)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IF(H54=0,0,H54/'Aktivi_Saistibas(005)'!$F$19*100)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IF(H57=0,0,H57/'Aktivi_Saistibas(005)'!$F$19*100)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IF(H59=0,0,H59/'Aktivi_Saistibas(005)'!$F$19*100)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IF(H62=0,0,H62/'Aktivi_Saistibas(005)'!$F$19*100)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IF(H64=0,0,H64/'Aktivi_Saistibas(005)'!$F$19*100)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IF(H69=0,0,H69/'Aktivi_Saistibas(005)'!$F$19*100)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IF(H71=0,0,H71/'Aktivi_Saistibas(005)'!$F$19*100)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IF(H74=0,0,H74/'Aktivi_Saistibas(005)'!$F$19*100)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IF(H76=0,0,H76/'Aktivi_Saistibas(005)'!$F$19*100)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IF(H80=0,0,H80/'Aktivi_Saistibas(005)'!$F$19*100)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IF(H82=0,0,H82/'Aktivi_Saistibas(005)'!$F$19*100)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IF(H85=0,0,H85/'Aktivi_Saistibas(005)'!$F$19*100)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IF(H89=0,0,H89/'Aktivi_Saistibas(005)'!$F$19*100)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77" t="s">
        <v>13</v>
      </c>
      <c r="C93" s="478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IF(H139=0,0,H139/'Aktivi_Saistibas(005)'!$F$19*100)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'Portfelis(001-1)'!E101+'Portfelis(001-2)'!F121</f>
        <v>17909</v>
      </c>
      <c r="G140" s="262">
        <f>'Portfelis(001-1)'!F101+'Portfelis(001-2)'!G121</f>
        <v>1105757.36</v>
      </c>
      <c r="H140" s="262">
        <f>'Portfelis(001-1)'!G101+'Portfelis(001-2)'!H121</f>
        <v>1113004.6079205</v>
      </c>
      <c r="I140" s="263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Guntars Vītols,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42"/>
      <c r="B1" s="343"/>
      <c r="C1" s="343"/>
      <c r="D1" s="343"/>
      <c r="E1" s="343"/>
      <c r="F1" s="343"/>
      <c r="G1" s="344" t="str">
        <f>Parametri!$A$2</f>
        <v>"Valsts fondēto pensiju shēmas līdzekļu pārvaldīšanas</v>
      </c>
    </row>
    <row r="2" spans="1:7" ht="21.75" customHeight="1">
      <c r="A2" s="343"/>
      <c r="B2" s="345"/>
      <c r="C2" s="346"/>
      <c r="D2" s="346"/>
      <c r="E2" s="343"/>
      <c r="F2" s="343"/>
      <c r="G2" s="344" t="str">
        <f>Parametri!$A$3</f>
        <v>pārskatu sagatavošanas noteikumu"</v>
      </c>
    </row>
    <row r="3" spans="1:7" ht="17.25" customHeight="1">
      <c r="A3" s="342" t="str">
        <f>Nosaukumi!A2</f>
        <v>Līdzekļu pārvaldītāja nosaukums</v>
      </c>
      <c r="B3" s="347"/>
      <c r="C3" s="347"/>
      <c r="D3" s="347"/>
      <c r="E3" s="343"/>
      <c r="F3" s="343"/>
      <c r="G3" s="348" t="str">
        <f>CONCATENATE(1,Parametri!$A$4)</f>
        <v>1. pielikums</v>
      </c>
    </row>
    <row r="4" spans="1:7" ht="22.5" customHeight="1">
      <c r="A4" s="343"/>
      <c r="B4" s="349" t="str">
        <f>Parametri!A14</f>
        <v>Akciju sabiedrība "Parekss ieguldījumu sabiedrība"</v>
      </c>
      <c r="C4" s="343"/>
      <c r="D4" s="343"/>
      <c r="E4" s="343"/>
      <c r="F4" s="343"/>
      <c r="G4" s="350"/>
    </row>
    <row r="5" spans="1:7" ht="22.5" customHeight="1">
      <c r="A5" s="342" t="str">
        <f>CONCATENATE(Nosaukumi!A4,": ",Nosaukumi!B4)</f>
        <v>Reģistrācijas numurs : 40003577500</v>
      </c>
      <c r="B5" s="349"/>
      <c r="C5" s="343"/>
      <c r="D5" s="343"/>
      <c r="E5" s="343"/>
      <c r="F5" s="343"/>
      <c r="G5" s="350" t="str">
        <f>CONCATENATE(Parametri!$A$5," ",Parametri!$A$6)</f>
        <v>UPDK 0651101</v>
      </c>
    </row>
    <row r="6" spans="1:7" ht="12.75">
      <c r="A6" s="343"/>
      <c r="B6" s="343"/>
      <c r="C6" s="343"/>
      <c r="D6" s="343"/>
      <c r="E6" s="343"/>
      <c r="F6" s="343"/>
      <c r="G6" s="344"/>
    </row>
    <row r="7" spans="1:7" ht="12.75">
      <c r="A7" s="343"/>
      <c r="B7" s="343"/>
      <c r="C7" s="343"/>
      <c r="D7" s="343"/>
      <c r="E7" s="343"/>
      <c r="F7" s="343"/>
      <c r="G7" s="344"/>
    </row>
    <row r="8" spans="1:7" ht="18.75">
      <c r="A8" s="351" t="s">
        <v>210</v>
      </c>
      <c r="B8" s="352"/>
      <c r="C8" s="352"/>
      <c r="D8" s="352"/>
      <c r="E8" s="352"/>
      <c r="F8" s="352"/>
      <c r="G8" s="352"/>
    </row>
    <row r="9" spans="1:7" ht="24" customHeight="1" thickBot="1">
      <c r="A9" s="342"/>
      <c r="B9" s="353" t="s">
        <v>61</v>
      </c>
      <c r="C9" s="342"/>
      <c r="D9" s="342"/>
      <c r="E9" s="343"/>
      <c r="F9" s="344" t="str">
        <f>CONCATENATE("(",Parametri!$A$28,")")</f>
        <v>(latos)</v>
      </c>
      <c r="G9" s="343"/>
    </row>
    <row r="10" spans="2:7" ht="42" customHeight="1" thickBot="1">
      <c r="B10" s="474" t="s">
        <v>11</v>
      </c>
      <c r="C10" s="484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83" t="s">
        <v>13</v>
      </c>
      <c r="C11" s="484"/>
      <c r="D11" s="354" t="s">
        <v>64</v>
      </c>
      <c r="E11" s="355" t="s">
        <v>63</v>
      </c>
      <c r="F11" s="356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00">
        <f>'Aktivi_Saistibas(001)'!E12+'Aktivi_Saistibas(002)'!E12+'Aktivi_Saistibas(003)'!E12+'Aktivi_Saistibas(004)'!E12+'Aktivi_Saistibas(005)'!E12</f>
        <v>0</v>
      </c>
      <c r="F12" s="301">
        <f>'Aktivi_Saistibas(001)'!F12+'Aktivi_Saistibas(002)'!F12+'Aktivi_Saistibas(003)'!F12+'Aktivi_Saistibas(004)'!F12+'Aktivi_Saistibas(005)'!F12</f>
        <v>1370300.3534005</v>
      </c>
      <c r="G12" s="24"/>
    </row>
    <row r="13" spans="2:7" ht="15">
      <c r="B13" s="357" t="s">
        <v>67</v>
      </c>
      <c r="C13" s="358" t="s">
        <v>19</v>
      </c>
      <c r="D13" s="359" t="s">
        <v>67</v>
      </c>
      <c r="E13" s="302">
        <f>'Aktivi_Saistibas(001)'!E13+'Aktivi_Saistibas(002)'!E13+'Aktivi_Saistibas(003)'!E13+'Aktivi_Saistibas(004)'!E13+'Aktivi_Saistibas(005)'!E13</f>
        <v>0</v>
      </c>
      <c r="F13" s="303">
        <f>'Aktivi_Saistibas(001)'!F13+'Aktivi_Saistibas(002)'!F13+'Aktivi_Saistibas(003)'!F13+'Aktivi_Saistibas(004)'!F13+'Aktivi_Saistibas(005)'!F13</f>
        <v>39275.32999999973</v>
      </c>
      <c r="G13" s="24"/>
    </row>
    <row r="14" spans="2:7" ht="15">
      <c r="B14" s="360" t="s">
        <v>69</v>
      </c>
      <c r="C14" s="361" t="s">
        <v>14</v>
      </c>
      <c r="D14" s="362"/>
      <c r="E14" s="299"/>
      <c r="F14" s="99"/>
      <c r="G14" s="24"/>
    </row>
    <row r="15" spans="2:7" ht="15">
      <c r="B15" s="363"/>
      <c r="C15" s="361" t="s">
        <v>73</v>
      </c>
      <c r="D15" s="362" t="s">
        <v>70</v>
      </c>
      <c r="E15" s="304">
        <f>'Aktivi_Saistibas(001)'!E15+'Aktivi_Saistibas(002)'!E15+'Aktivi_Saistibas(003)'!E15+'Aktivi_Saistibas(004)'!E15+'Aktivi_Saistibas(005)'!E15</f>
        <v>0</v>
      </c>
      <c r="F15" s="305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63"/>
      <c r="C16" s="361" t="s">
        <v>74</v>
      </c>
      <c r="D16" s="362" t="s">
        <v>71</v>
      </c>
      <c r="E16" s="302">
        <f>'Aktivi_Saistibas(001)'!E16+'Aktivi_Saistibas(002)'!E16+'Aktivi_Saistibas(003)'!E16+'Aktivi_Saistibas(004)'!E16+'Aktivi_Saistibas(005)'!E16</f>
        <v>0</v>
      </c>
      <c r="F16" s="303">
        <f>'Aktivi_Saistibas(001)'!F16+'Aktivi_Saistibas(002)'!F16+'Aktivi_Saistibas(003)'!F16+'Aktivi_Saistibas(004)'!F16+'Aktivi_Saistibas(005)'!F16</f>
        <v>3645.034682418189</v>
      </c>
      <c r="G16" s="24"/>
    </row>
    <row r="17" spans="2:7" ht="15">
      <c r="B17" s="364"/>
      <c r="C17" s="365" t="s">
        <v>75</v>
      </c>
      <c r="D17" s="366" t="s">
        <v>69</v>
      </c>
      <c r="E17" s="302">
        <f>SUM(E15:E16)</f>
        <v>0</v>
      </c>
      <c r="F17" s="303">
        <f>SUM(F15:F16)</f>
        <v>3645.034682418189</v>
      </c>
      <c r="G17" s="24"/>
    </row>
    <row r="18" spans="2:7" ht="15">
      <c r="B18" s="357" t="s">
        <v>76</v>
      </c>
      <c r="C18" s="361" t="s">
        <v>15</v>
      </c>
      <c r="D18" s="359" t="s">
        <v>76</v>
      </c>
      <c r="E18" s="302">
        <f>'Aktivi_Saistibas(001)'!E18+'Aktivi_Saistibas(002)'!E18+'Aktivi_Saistibas(003)'!E18+'Aktivi_Saistibas(004)'!E18+'Aktivi_Saistibas(005)'!E18</f>
        <v>0</v>
      </c>
      <c r="F18" s="303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67" t="s">
        <v>77</v>
      </c>
      <c r="C19" s="368" t="s">
        <v>78</v>
      </c>
      <c r="D19" s="369" t="s">
        <v>77</v>
      </c>
      <c r="E19" s="306">
        <f>E12+E13+E17+E18</f>
        <v>0</v>
      </c>
      <c r="F19" s="307">
        <f>F12+F13+F17+F18</f>
        <v>1413220.718082918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44" t="str">
        <f>F9</f>
        <v>(latos)</v>
      </c>
      <c r="G21" s="6"/>
    </row>
    <row r="22" spans="2:7" ht="42" customHeight="1" thickBot="1">
      <c r="B22" s="474" t="s">
        <v>11</v>
      </c>
      <c r="C22" s="484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83" t="s">
        <v>13</v>
      </c>
      <c r="C23" s="484"/>
      <c r="D23" s="354" t="s">
        <v>64</v>
      </c>
      <c r="E23" s="355" t="s">
        <v>63</v>
      </c>
      <c r="F23" s="356" t="s">
        <v>66</v>
      </c>
      <c r="G23" s="26"/>
    </row>
    <row r="24" spans="2:7" ht="15">
      <c r="B24" s="370">
        <v>1000</v>
      </c>
      <c r="C24" s="371" t="s">
        <v>80</v>
      </c>
      <c r="D24" s="372">
        <v>1000</v>
      </c>
      <c r="E24" s="373">
        <f>'Aktivi_Saistibas(001)'!E24+'Aktivi_Saistibas(002)'!E24+'Aktivi_Saistibas(003)'!E24+'Aktivi_Saistibas(004)'!E24+'Aktivi_Saistibas(005)'!E24</f>
        <v>0</v>
      </c>
      <c r="F24" s="301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74">
        <v>1100</v>
      </c>
      <c r="C25" s="358" t="s">
        <v>81</v>
      </c>
      <c r="D25" s="375">
        <v>1100</v>
      </c>
      <c r="E25" s="376">
        <f>'Aktivi_Saistibas(001)'!E25+'Aktivi_Saistibas(002)'!E25+'Aktivi_Saistibas(003)'!E25+'Aktivi_Saistibas(004)'!E25+'Aktivi_Saistibas(005)'!E25</f>
        <v>0</v>
      </c>
      <c r="F25" s="377">
        <f>'Aktivi_Saistibas(001)'!F25+'Aktivi_Saistibas(002)'!F25+'Aktivi_Saistibas(003)'!F25+'Aktivi_Saistibas(004)'!F25+'Aktivi_Saistibas(005)'!F25</f>
        <v>52.08</v>
      </c>
      <c r="G25" s="31"/>
    </row>
    <row r="26" spans="2:7" ht="15">
      <c r="B26" s="374">
        <v>1200</v>
      </c>
      <c r="C26" s="358" t="s">
        <v>82</v>
      </c>
      <c r="D26" s="375">
        <v>1200</v>
      </c>
      <c r="E26" s="376">
        <f>'Aktivi_Saistibas(001)'!E26+'Aktivi_Saistibas(002)'!E26+'Aktivi_Saistibas(003)'!E26+'Aktivi_Saistibas(004)'!E26+'Aktivi_Saistibas(005)'!E26</f>
        <v>0</v>
      </c>
      <c r="F26" s="377">
        <f>'Aktivi_Saistibas(001)'!F26+'Aktivi_Saistibas(002)'!F26+'Aktivi_Saistibas(003)'!F26+'Aktivi_Saistibas(004)'!F26+'Aktivi_Saistibas(005)'!F26</f>
        <v>187.36</v>
      </c>
      <c r="G26" s="31"/>
    </row>
    <row r="27" spans="2:7" ht="15">
      <c r="B27" s="374">
        <v>1300</v>
      </c>
      <c r="C27" s="358" t="s">
        <v>16</v>
      </c>
      <c r="D27" s="375">
        <v>1300</v>
      </c>
      <c r="E27" s="376">
        <f>'Aktivi_Saistibas(001)'!E27+'Aktivi_Saistibas(002)'!E27+'Aktivi_Saistibas(003)'!E27+'Aktivi_Saistibas(004)'!E27+'Aktivi_Saistibas(005)'!E27</f>
        <v>0</v>
      </c>
      <c r="F27" s="377">
        <f>'Aktivi_Saistibas(001)'!F27+'Aktivi_Saistibas(002)'!F27+'Aktivi_Saistibas(003)'!F27+'Aktivi_Saistibas(004)'!F27+'Aktivi_Saistibas(005)'!F27</f>
        <v>1013.83</v>
      </c>
      <c r="G27" s="31"/>
    </row>
    <row r="28" spans="2:7" ht="15">
      <c r="B28" s="374">
        <v>1400</v>
      </c>
      <c r="C28" s="358" t="s">
        <v>83</v>
      </c>
      <c r="D28" s="375">
        <v>1400</v>
      </c>
      <c r="E28" s="376">
        <f>'Aktivi_Saistibas(001)'!E28+'Aktivi_Saistibas(002)'!E28+'Aktivi_Saistibas(003)'!E28+'Aktivi_Saistibas(004)'!E28+'Aktivi_Saistibas(005)'!E28</f>
        <v>0</v>
      </c>
      <c r="F28" s="377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74">
        <v>1500</v>
      </c>
      <c r="C29" s="358" t="s">
        <v>84</v>
      </c>
      <c r="D29" s="375">
        <v>1500</v>
      </c>
      <c r="E29" s="378">
        <f>'Aktivi_Saistibas(001)'!E29+'Aktivi_Saistibas(002)'!E29+'Aktivi_Saistibas(003)'!E29+'Aktivi_Saistibas(004)'!E29+'Aktivi_Saistibas(005)'!E29</f>
        <v>0</v>
      </c>
      <c r="F29" s="379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0">
        <v>1600</v>
      </c>
      <c r="C30" s="381" t="s">
        <v>85</v>
      </c>
      <c r="D30" s="382">
        <v>1600</v>
      </c>
      <c r="E30" s="308">
        <f>SUM(E24:E29)</f>
        <v>0</v>
      </c>
      <c r="F30" s="309">
        <f>SUM(F24:F29)</f>
        <v>1253.27</v>
      </c>
      <c r="G30" s="31"/>
    </row>
    <row r="31" spans="2:7" ht="15.75" thickBot="1">
      <c r="B31" s="383">
        <v>1700</v>
      </c>
      <c r="C31" s="384" t="s">
        <v>86</v>
      </c>
      <c r="D31" s="385">
        <v>1700</v>
      </c>
      <c r="E31" s="386">
        <f>E19-E30</f>
        <v>0</v>
      </c>
      <c r="F31" s="310">
        <f>F19-F30</f>
        <v>1411967.448082918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40003577500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75" t="s">
        <v>11</v>
      </c>
      <c r="C10" s="479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313">
        <f>'Ien.,Izd.(001)'!E13+'Ien.,Izd.(002)'!E13+'Ien.,Izd.(003)'!E13+'Ien.,Izd.(004)'!E13+'Ien.,Izd.(005)'!E13</f>
        <v>0</v>
      </c>
      <c r="F13" s="314">
        <f>'Ien.,Izd.(001)'!F13+'Ien.,Izd.(002)'!F13+'Ien.,Izd.(003)'!F13+'Ien.,Izd.(004)'!F13+'Ien.,Izd.(005)'!F13</f>
        <v>7624.44468241819</v>
      </c>
    </row>
    <row r="14" spans="2:6" ht="12.75">
      <c r="B14" s="71"/>
      <c r="C14" s="160" t="s">
        <v>95</v>
      </c>
      <c r="D14" s="137" t="s">
        <v>93</v>
      </c>
      <c r="E14" s="313">
        <f>'Ien.,Izd.(001)'!E14+'Ien.,Izd.(002)'!E14+'Ien.,Izd.(003)'!E14+'Ien.,Izd.(004)'!E14+'Ien.,Izd.(005)'!E14</f>
        <v>0</v>
      </c>
      <c r="F14" s="314">
        <f>'Ien.,Izd.(001)'!F14+'Ien.,Izd.(002)'!F14+'Ien.,Izd.(003)'!F14+'Ien.,Izd.(004)'!F14+'Ien.,Izd.(005)'!F14</f>
        <v>16683.32469827802</v>
      </c>
    </row>
    <row r="15" spans="2:6" ht="12.75">
      <c r="B15" s="71"/>
      <c r="C15" s="160" t="s">
        <v>96</v>
      </c>
      <c r="D15" s="137" t="s">
        <v>94</v>
      </c>
      <c r="E15" s="313">
        <f>'Ien.,Izd.(001)'!E15+'Ien.,Izd.(002)'!E15+'Ien.,Izd.(003)'!E15+'Ien.,Izd.(004)'!E15+'Ien.,Izd.(005)'!E15</f>
        <v>0</v>
      </c>
      <c r="F15" s="315">
        <f>'Ien.,Izd.(001)'!F15+'Ien.,Izd.(002)'!F15+'Ien.,Izd.(003)'!F15+'Ien.,Izd.(004)'!F15+'Ien.,Izd.(005)'!F15</f>
        <v>405.99</v>
      </c>
    </row>
    <row r="16" spans="2:6" ht="12.75">
      <c r="B16" s="71"/>
      <c r="C16" s="160" t="s">
        <v>17</v>
      </c>
      <c r="D16" s="137" t="s">
        <v>97</v>
      </c>
      <c r="E16" s="313">
        <f>'Ien.,Izd.(001)'!E16+'Ien.,Izd.(002)'!E16+'Ien.,Izd.(003)'!E16+'Ien.,Izd.(004)'!E16+'Ien.,Izd.(005)'!E16</f>
        <v>0</v>
      </c>
      <c r="F16" s="315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16">
        <f>SUM(E13:E16)</f>
        <v>0</v>
      </c>
      <c r="F17" s="317">
        <f>SUM(F13:F16)</f>
        <v>24713.75938069621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313">
        <f>'Ien.,Izd.(001)'!E19+'Ien.,Izd.(002)'!E19+'Ien.,Izd.(003)'!E19+'Ien.,Izd.(004)'!E19+'Ien.,Izd.(005)'!E19</f>
        <v>0</v>
      </c>
      <c r="F19" s="314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13">
        <f>'Ien.,Izd.(001)'!E20+'Ien.,Izd.(002)'!E20+'Ien.,Izd.(003)'!E20+'Ien.,Izd.(004)'!E20+'Ien.,Izd.(005)'!E20</f>
        <v>0</v>
      </c>
      <c r="F20" s="314">
        <f>'Ien.,Izd.(001)'!F20+'Ien.,Izd.(002)'!F20+'Ien.,Izd.(003)'!F20+'Ien.,Izd.(004)'!F20+'Ien.,Izd.(005)'!F20</f>
        <v>3772.26</v>
      </c>
    </row>
    <row r="21" spans="2:6" ht="12.75">
      <c r="B21" s="71"/>
      <c r="C21" s="160" t="s">
        <v>106</v>
      </c>
      <c r="D21" s="137" t="s">
        <v>102</v>
      </c>
      <c r="E21" s="313">
        <f>'Ien.,Izd.(001)'!E21+'Ien.,Izd.(002)'!E21+'Ien.,Izd.(003)'!E21+'Ien.,Izd.(004)'!E21+'Ien.,Izd.(005)'!E21</f>
        <v>0</v>
      </c>
      <c r="F21" s="314">
        <f>'Ien.,Izd.(001)'!F21+'Ien.,Izd.(002)'!F21+'Ien.,Izd.(003)'!F21+'Ien.,Izd.(004)'!F21+'Ien.,Izd.(005)'!F21</f>
        <v>966.92</v>
      </c>
    </row>
    <row r="22" spans="2:6" ht="12.75">
      <c r="B22" s="71"/>
      <c r="C22" s="160" t="s">
        <v>107</v>
      </c>
      <c r="D22" s="137" t="s">
        <v>103</v>
      </c>
      <c r="E22" s="313">
        <f>'Ien.,Izd.(001)'!E22+'Ien.,Izd.(002)'!E22+'Ien.,Izd.(003)'!E22+'Ien.,Izd.(004)'!E22+'Ien.,Izd.(005)'!E22</f>
        <v>0</v>
      </c>
      <c r="F22" s="314">
        <f>'Ien.,Izd.(001)'!F22+'Ien.,Izd.(002)'!F22+'Ien.,Izd.(003)'!F22+'Ien.,Izd.(004)'!F22+'Ien.,Izd.(005)'!F22</f>
        <v>0</v>
      </c>
    </row>
    <row r="23" spans="2:6" ht="12.75">
      <c r="B23" s="71"/>
      <c r="C23" s="160" t="s">
        <v>18</v>
      </c>
      <c r="D23" s="137" t="s">
        <v>104</v>
      </c>
      <c r="E23" s="313">
        <f>'Ien.,Izd.(001)'!E23+'Ien.,Izd.(002)'!E23+'Ien.,Izd.(003)'!E23+'Ien.,Izd.(004)'!E23+'Ien.,Izd.(005)'!E23</f>
        <v>0</v>
      </c>
      <c r="F23" s="314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16">
        <f>SUM(E19:E23)</f>
        <v>0</v>
      </c>
      <c r="F24" s="318">
        <f>SUM(F19:F23)</f>
        <v>4739.18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313">
        <f>'Ien.,Izd.(001)'!E26+'Ien.,Izd.(002)'!E26+'Ien.,Izd.(003)'!E26+'Ien.,Izd.(004)'!E26+'Ien.,Izd.(005)'!E26</f>
        <v>0</v>
      </c>
      <c r="F26" s="314">
        <f>'Ien.,Izd.(001)'!F26+'Ien.,Izd.(002)'!F26+'Ien.,Izd.(003)'!F26+'Ien.,Izd.(004)'!F26+'Ien.,Izd.(005)'!F26</f>
        <v>3260.1483099999996</v>
      </c>
    </row>
    <row r="27" spans="2:6" ht="12.75">
      <c r="B27" s="71"/>
      <c r="C27" s="160" t="s">
        <v>114</v>
      </c>
      <c r="D27" s="137" t="s">
        <v>71</v>
      </c>
      <c r="E27" s="313">
        <f>'Ien.,Izd.(001)'!E27+'Ien.,Izd.(002)'!E27+'Ien.,Izd.(003)'!E27+'Ien.,Izd.(004)'!E27+'Ien.,Izd.(005)'!E27</f>
        <v>0</v>
      </c>
      <c r="F27" s="314">
        <f>'Ien.,Izd.(001)'!F27+'Ien.,Izd.(002)'!F27+'Ien.,Izd.(003)'!F27+'Ien.,Izd.(004)'!F27+'Ien.,Izd.(005)'!F27</f>
        <v>3707.01</v>
      </c>
    </row>
    <row r="28" spans="2:6" ht="14.25" customHeight="1">
      <c r="B28" s="71"/>
      <c r="C28" s="160" t="s">
        <v>115</v>
      </c>
      <c r="D28" s="137" t="s">
        <v>72</v>
      </c>
      <c r="E28" s="313">
        <f>E26-E27</f>
        <v>0</v>
      </c>
      <c r="F28" s="314">
        <f>F26-F27</f>
        <v>-446.86169000000064</v>
      </c>
    </row>
    <row r="29" spans="2:6" ht="25.5">
      <c r="B29" s="71"/>
      <c r="C29" s="160" t="s">
        <v>116</v>
      </c>
      <c r="D29" s="137" t="s">
        <v>111</v>
      </c>
      <c r="E29" s="313">
        <f>'Ien.,Izd.(001)'!E29+'Ien.,Izd.(002)'!E29+'Ien.,Izd.(003)'!E29+'Ien.,Izd.(004)'!E29+'Ien.,Izd.(005)'!E29</f>
        <v>0</v>
      </c>
      <c r="F29" s="314">
        <f>'Ien.,Izd.(001)'!F29+'Ien.,Izd.(002)'!F29+'Ien.,Izd.(003)'!F29+'Ien.,Izd.(004)'!F29+'Ien.,Izd.(005)'!F29</f>
        <v>0</v>
      </c>
    </row>
    <row r="30" spans="2:6" ht="25.5">
      <c r="B30" s="71"/>
      <c r="C30" s="160" t="s">
        <v>117</v>
      </c>
      <c r="D30" s="137" t="s">
        <v>112</v>
      </c>
      <c r="E30" s="313">
        <f>E28+E29</f>
        <v>0</v>
      </c>
      <c r="F30" s="314">
        <f>F28+F29</f>
        <v>-446.86169000000064</v>
      </c>
    </row>
    <row r="31" spans="2:6" ht="12.75">
      <c r="B31" s="71"/>
      <c r="C31" s="160" t="s">
        <v>118</v>
      </c>
      <c r="D31" s="137" t="s">
        <v>113</v>
      </c>
      <c r="E31" s="313">
        <f>'Ien.,Izd.(001)'!E31+'Ien.,Izd.(002)'!E31+'Ien.,Izd.(003)'!E31+'Ien.,Izd.(004)'!E31+'Ien.,Izd.(005)'!E31</f>
        <v>0</v>
      </c>
      <c r="F31" s="315">
        <f>'Ien.,Izd.(001)'!F31+'Ien.,Izd.(002)'!F31+'Ien.,Izd.(003)'!F31+'Ien.,Izd.(004)'!F31+'Ien.,Izd.(005)'!F31</f>
        <v>7448.840399353234</v>
      </c>
    </row>
    <row r="32" spans="2:6" ht="12.75">
      <c r="B32" s="72"/>
      <c r="C32" s="161" t="s">
        <v>119</v>
      </c>
      <c r="D32" s="141" t="s">
        <v>69</v>
      </c>
      <c r="E32" s="316">
        <f>E30+E31</f>
        <v>0</v>
      </c>
      <c r="F32" s="317">
        <f>F30+F31</f>
        <v>7001.978709353233</v>
      </c>
    </row>
    <row r="33" spans="2:6" ht="12.75">
      <c r="B33" s="68" t="s">
        <v>76</v>
      </c>
      <c r="C33" s="163" t="s">
        <v>120</v>
      </c>
      <c r="D33" s="69" t="s">
        <v>76</v>
      </c>
      <c r="E33" s="321">
        <f>'Ien.,Izd.(001)'!E33+'Ien.,Izd.(002)'!E33+'Ien.,Izd.(003)'!E33+'Ien.,Izd.(004)'!E33+'Ien.,Izd.(005)'!E33</f>
        <v>0</v>
      </c>
      <c r="F33" s="322">
        <f>'Ien.,Izd.(001)'!F33+'Ien.,Izd.(002)'!F33+'Ien.,Izd.(003)'!F33+'Ien.,Izd.(004)'!F33+'Ien.,Izd.(005)'!F33</f>
        <v>1893.3099999999815</v>
      </c>
    </row>
    <row r="34" spans="2:6" ht="12.75">
      <c r="B34" s="68" t="s">
        <v>77</v>
      </c>
      <c r="C34" s="163" t="s">
        <v>121</v>
      </c>
      <c r="D34" s="69" t="s">
        <v>77</v>
      </c>
      <c r="E34" s="321">
        <f>'Ien.,Izd.(001)'!E34+'Ien.,Izd.(002)'!E34+'Ien.,Izd.(003)'!E34+'Ien.,Izd.(004)'!E34+'Ien.,Izd.(005)'!E34</f>
        <v>0</v>
      </c>
      <c r="F34" s="322">
        <f>'Ien.,Izd.(001)'!F34+'Ien.,Izd.(002)'!F34+'Ien.,Izd.(003)'!F34+'Ien.,Izd.(004)'!F34+'Ien.,Izd.(005)'!F34</f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19">
        <f>E17-E24+E32+E33-E34</f>
        <v>0</v>
      </c>
      <c r="F35" s="320">
        <f>F17-F24+F32+F33-F34</f>
        <v>28869.868090049426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 Parekss Aktīvais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74" t="s">
        <v>11</v>
      </c>
      <c r="C10" s="473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72" t="s">
        <v>13</v>
      </c>
      <c r="C11" s="473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1113004.6279205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32731.089999999756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2862.612859918189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2862.612859918189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1148598.3307804181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74" t="s">
        <v>11</v>
      </c>
      <c r="C22" s="473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72" t="s">
        <v>13</v>
      </c>
      <c r="C23" s="473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>
        <v>85.25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815.69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900.94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1147697.3907804182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Sergejs Medvedevs, Guntars Vītols,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40003577500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75" t="s">
        <v>11</v>
      </c>
      <c r="C10" s="479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23">
        <f>'Neto_Aktivi(001)'!E13+'Neto_Aktivi(002)'!E13+'Neto_Aktivi(003)'!E13+'Neto_Aktivi(004)'!E13+'Neto_Aktivi(005)'!E13</f>
        <v>0</v>
      </c>
      <c r="F13" s="179">
        <f>'Neto_Aktivi(001)'!F13+'Neto_Aktivi(002)'!F13+'Neto_Aktivi(003)'!F13+'Neto_Aktivi(004)'!F13+'Neto_Aktivi(005)'!F13</f>
        <v>28869.868090049422</v>
      </c>
    </row>
    <row r="14" spans="2:6" ht="25.5">
      <c r="B14" s="176" t="s">
        <v>69</v>
      </c>
      <c r="C14" s="163" t="s">
        <v>128</v>
      </c>
      <c r="D14" s="150" t="s">
        <v>69</v>
      </c>
      <c r="E14" s="323">
        <f>'Neto_Aktivi(001)'!E14+'Neto_Aktivi(002)'!E14+'Neto_Aktivi(003)'!E14+'Neto_Aktivi(004)'!E14+'Neto_Aktivi(005)'!E14</f>
        <v>0</v>
      </c>
      <c r="F14" s="179">
        <f>'Neto_Aktivi(001)'!F14+'Neto_Aktivi(002)'!F14+'Neto_Aktivi(003)'!F14+'Neto_Aktivi(004)'!F14+'Neto_Aktivi(005)'!F14</f>
        <v>1392583.45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23">
        <f>'Neto_Aktivi(001)'!E15+'Neto_Aktivi(002)'!E15+'Neto_Aktivi(003)'!E15+'Neto_Aktivi(004)'!E15+'Neto_Aktivi(005)'!E15</f>
        <v>0</v>
      </c>
      <c r="F15" s="179">
        <f>'Neto_Aktivi(001)'!F15+'Neto_Aktivi(002)'!F15+'Neto_Aktivi(003)'!F15+'Neto_Aktivi(004)'!F15+'Neto_Aktivi(005)'!F15</f>
        <v>9485.92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23">
        <f>E13+E14-E15</f>
        <v>0</v>
      </c>
      <c r="F16" s="179">
        <f>F13+F14-F15</f>
        <v>1411967.3980900494</v>
      </c>
    </row>
    <row r="17" spans="2:6" ht="12.75">
      <c r="B17" s="68" t="s">
        <v>122</v>
      </c>
      <c r="C17" s="163" t="s">
        <v>132</v>
      </c>
      <c r="D17" s="69" t="s">
        <v>122</v>
      </c>
      <c r="E17" s="437">
        <f>E12+E16</f>
        <v>0</v>
      </c>
      <c r="F17" s="438">
        <f>F12+F16</f>
        <v>1411967.3980900494</v>
      </c>
    </row>
    <row r="18" spans="2:6" ht="12.75">
      <c r="B18" s="68" t="s">
        <v>133</v>
      </c>
      <c r="C18" s="163" t="s">
        <v>134</v>
      </c>
      <c r="D18" s="69" t="s">
        <v>133</v>
      </c>
      <c r="E18" s="437">
        <f>'Neto_Aktivi(001)'!E18+'Neto_Aktivi(002)'!E18+'Neto_Aktivi(003)'!E18+'Neto_Aktivi(004)'!E18+'Neto_Aktivi(005)'!E18</f>
        <v>0</v>
      </c>
      <c r="F18" s="438">
        <f>'Neto_Aktivi(001)'!F18+'Neto_Aktivi(002)'!F18+'Neto_Aktivi(003)'!F18+'Neto_Aktivi(004)'!F18+'Neto_Aktivi(005)'!F18</f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37">
        <f>'Neto_Aktivi(001)'!E19+'Neto_Aktivi(002)'!E19+'Neto_Aktivi(003)'!E19+'Neto_Aktivi(004)'!E19+'Neto_Aktivi(005)'!E19</f>
        <v>0</v>
      </c>
      <c r="F19" s="438">
        <f>'Neto_Aktivi(001)'!F19+'Neto_Aktivi(002)'!F19+'Neto_Aktivi(003)'!F19+'Neto_Aktivi(004)'!F19+'Neto_Aktivi(005)'!F19</f>
        <v>1342919.2852186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7">
        <f>IF(E18=0,0,E12/E18)</f>
        <v>0</v>
      </c>
      <c r="F20" s="438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9">
        <f>IF(E19=0,0,E17/E19)</f>
        <v>0</v>
      </c>
      <c r="F21" s="440">
        <f>IF(F19=0,0,F17/F19)</f>
        <v>1.0514164280991838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40003577500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75" t="s">
        <v>11</v>
      </c>
      <c r="C11" s="47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77" t="s">
        <v>13</v>
      </c>
      <c r="C12" s="48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16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150</v>
      </c>
      <c r="D15" s="217">
        <v>11110</v>
      </c>
      <c r="E15" s="326">
        <f>'Portfelis(001-1)'!E26+'Portfelis(002-1)'!E25+'Portfelis(003-1)'!E20+'Portfelis(004-1)'!E20+'Portfelis(005-1)'!E20</f>
        <v>4361</v>
      </c>
      <c r="F15" s="326">
        <f>'Portfelis(001-1)'!F26+'Portfelis(002-1)'!F25+'Portfelis(003-1)'!F20+'Portfelis(004-1)'!F20+'Portfelis(005-1)'!F20</f>
        <v>474070.09</v>
      </c>
      <c r="G15" s="326">
        <f>'Portfelis(001-1)'!G26+'Portfelis(002-1)'!G25+'Portfelis(003-1)'!G20+'Portfelis(004-1)'!G20+'Portfelis(005-1)'!G20</f>
        <v>476994.80999999994</v>
      </c>
      <c r="H15" s="327">
        <f>IF(G15=0,0,G15/'Aktivi_Saistibas(Kopa)'!$F$19*100)</f>
        <v>33.752322188359905</v>
      </c>
      <c r="I15" s="53"/>
    </row>
    <row r="16" spans="2:9" ht="15.75" customHeight="1">
      <c r="B16" s="200">
        <v>11120</v>
      </c>
      <c r="C16" s="221" t="s">
        <v>155</v>
      </c>
      <c r="D16" s="217">
        <v>11120</v>
      </c>
      <c r="E16" s="326">
        <f>'Portfelis(001-1)'!E34+'Portfelis(002-1)'!E33+'Portfelis(003-1)'!E25+'Portfelis(004-1)'!E25+'Portfelis(005-1)'!E25</f>
        <v>998</v>
      </c>
      <c r="F16" s="326">
        <f>'Portfelis(001-1)'!F34+'Portfelis(002-1)'!F33+'Portfelis(003-1)'!F25+'Portfelis(004-1)'!F25+'Portfelis(005-1)'!F25</f>
        <v>116657.72</v>
      </c>
      <c r="G16" s="326">
        <f>'Portfelis(001-1)'!G34+'Portfelis(002-1)'!G33+'Portfelis(003-1)'!G25+'Portfelis(004-1)'!G25+'Portfelis(005-1)'!G25</f>
        <v>116235.83</v>
      </c>
      <c r="H16" s="328">
        <f>IF(G16=0,0,G16/'Aktivi_Saistibas(Kopa)'!$F$19*100)</f>
        <v>8.224888618791116</v>
      </c>
      <c r="I16" s="31"/>
    </row>
    <row r="17" spans="2:9" ht="15">
      <c r="B17" s="200">
        <v>11130</v>
      </c>
      <c r="C17" s="221" t="s">
        <v>158</v>
      </c>
      <c r="D17" s="217">
        <v>11130</v>
      </c>
      <c r="E17" s="326">
        <f>'Portfelis(001-1)'!E37+'Portfelis(002-1)'!E36+'Portfelis(003-1)'!E30+'Portfelis(004-1)'!E30+'Portfelis(005-1)'!E30</f>
        <v>0</v>
      </c>
      <c r="F17" s="326">
        <f>'Portfelis(001-1)'!F37+'Portfelis(002-1)'!F36+'Portfelis(003-1)'!F30+'Portfelis(004-1)'!F30+'Portfelis(005-1)'!F30</f>
        <v>0</v>
      </c>
      <c r="G17" s="326">
        <f>'Portfelis(001-1)'!G37+'Portfelis(002-1)'!G36+'Portfelis(003-1)'!G30+'Portfelis(004-1)'!G30+'Portfelis(005-1)'!G30</f>
        <v>0</v>
      </c>
      <c r="H17" s="328">
        <f>IF(G17=0,0,G17/'Aktivi_Saistibas(Kopa)'!$F$19*100)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29">
        <f>SUM(E15:E17)</f>
        <v>5359</v>
      </c>
      <c r="F18" s="329">
        <f>SUM(F15:F17)</f>
        <v>590727.81</v>
      </c>
      <c r="G18" s="329">
        <f>SUM(G15:G17)</f>
        <v>593230.6399999999</v>
      </c>
      <c r="H18" s="330">
        <f>IF(G18=0,0,G18/'Aktivi_Saistibas(Kopa)'!$F$19*100)</f>
        <v>41.97721080715102</v>
      </c>
      <c r="I18" s="53"/>
    </row>
    <row r="19" spans="2:9" ht="25.5">
      <c r="B19" s="230">
        <v>11200</v>
      </c>
      <c r="C19" s="231" t="s">
        <v>162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163</v>
      </c>
      <c r="D20" s="217">
        <v>11210</v>
      </c>
      <c r="E20" s="326">
        <f>'Portfelis(001-1)'!E43+'Portfelis(002-1)'!E41+'Portfelis(003-1)'!E37+'Portfelis(004-1)'!E37+'Portfelis(005-1)'!E37</f>
        <v>10000</v>
      </c>
      <c r="F20" s="326">
        <f>'Portfelis(001-1)'!F43+'Portfelis(002-1)'!F41+'Portfelis(003-1)'!F37+'Portfelis(004-1)'!F37+'Portfelis(005-1)'!F37</f>
        <v>3410.2</v>
      </c>
      <c r="G20" s="326">
        <f>'Portfelis(001-1)'!G43+'Portfelis(002-1)'!G41+'Portfelis(003-1)'!G37+'Portfelis(004-1)'!G37+'Portfelis(005-1)'!G37</f>
        <v>3500</v>
      </c>
      <c r="H20" s="328">
        <f>IF(G20=0,0,G20/'Aktivi_Saistibas(Kopa)'!$F$19*100)</f>
        <v>0.24766124323084288</v>
      </c>
      <c r="I20" s="53"/>
    </row>
    <row r="21" spans="2:9" ht="12.75" customHeight="1">
      <c r="B21" s="200">
        <v>11220</v>
      </c>
      <c r="C21" s="207" t="s">
        <v>164</v>
      </c>
      <c r="D21" s="217">
        <v>11220</v>
      </c>
      <c r="E21" s="326">
        <f>'Portfelis(001-1)'!E46+'Portfelis(002-1)'!E44+'Portfelis(003-1)'!E42+'Portfelis(004-1)'!E42+'Portfelis(005-1)'!E42</f>
        <v>0</v>
      </c>
      <c r="F21" s="326">
        <f>'Portfelis(001-1)'!F46+'Portfelis(002-1)'!F44+'Portfelis(003-1)'!F42+'Portfelis(004-1)'!F42+'Portfelis(005-1)'!F42</f>
        <v>0</v>
      </c>
      <c r="G21" s="326">
        <f>'Portfelis(001-1)'!G46+'Portfelis(002-1)'!G44+'Portfelis(003-1)'!G42+'Portfelis(004-1)'!G42+'Portfelis(005-1)'!G42</f>
        <v>0</v>
      </c>
      <c r="H21" s="328">
        <f>IF(G21=0,0,G21/'Aktivi_Saistibas(Kopa)'!$F$19*100)</f>
        <v>0</v>
      </c>
      <c r="I21" s="53"/>
    </row>
    <row r="22" spans="2:9" ht="13.5" customHeight="1">
      <c r="B22" s="166"/>
      <c r="C22" s="190" t="s">
        <v>165</v>
      </c>
      <c r="D22" s="76">
        <v>11200</v>
      </c>
      <c r="E22" s="329">
        <f>SUM(E20:E21)</f>
        <v>10000</v>
      </c>
      <c r="F22" s="329">
        <f>SUM(F20:F21)</f>
        <v>3410.2</v>
      </c>
      <c r="G22" s="329">
        <f>SUM(G20:G21)</f>
        <v>3500</v>
      </c>
      <c r="H22" s="330">
        <f>IF(G22=0,0,G22/'Aktivi_Saistibas(Kopa)'!$F$19*100)</f>
        <v>0.24766124323084288</v>
      </c>
      <c r="I22" s="53"/>
    </row>
    <row r="23" spans="2:9" ht="12.75" customHeight="1">
      <c r="B23" s="200">
        <v>11300</v>
      </c>
      <c r="C23" s="201" t="s">
        <v>168</v>
      </c>
      <c r="D23" s="76">
        <v>11300</v>
      </c>
      <c r="E23" s="329">
        <f>'Portfelis(001-1)'!E50+'Portfelis(002-1)'!E48+'Portfelis(003-1)'!E50+'Portfelis(004-1)'!E50+'Portfelis(005-1)'!E50</f>
        <v>0</v>
      </c>
      <c r="F23" s="329">
        <f>'Portfelis(001-1)'!F50+'Portfelis(002-1)'!F48+'Portfelis(003-1)'!F50+'Portfelis(004-1)'!F50+'Portfelis(005-1)'!F50</f>
        <v>0</v>
      </c>
      <c r="G23" s="329">
        <f>'Portfelis(001-1)'!G50+'Portfelis(002-1)'!G48+'Portfelis(003-1)'!G50+'Portfelis(004-1)'!G50+'Portfelis(005-1)'!G50</f>
        <v>0</v>
      </c>
      <c r="H23" s="330">
        <f>IF(G23=0,0,G23/'Aktivi_Saistibas(Kopa)'!$F$19*100)</f>
        <v>0</v>
      </c>
      <c r="I23" s="53"/>
    </row>
    <row r="24" spans="2:9" ht="15">
      <c r="B24" s="230">
        <v>11400</v>
      </c>
      <c r="C24" s="231" t="s">
        <v>81</v>
      </c>
      <c r="D24" s="76">
        <v>11400</v>
      </c>
      <c r="E24" s="329">
        <f>'Portfelis(001-1)'!E53+'Portfelis(002-1)'!E51+'Portfelis(003-1)'!E55+'Portfelis(004-1)'!E55+'Portfelis(005-1)'!E55</f>
        <v>0</v>
      </c>
      <c r="F24" s="329">
        <f>'Portfelis(001-1)'!F53+'Portfelis(002-1)'!F51+'Portfelis(003-1)'!F55+'Portfelis(004-1)'!F55+'Portfelis(005-1)'!F55</f>
        <v>0</v>
      </c>
      <c r="G24" s="329">
        <f>'Portfelis(001-1)'!G53+'Portfelis(002-1)'!G51+'Portfelis(003-1)'!G55+'Portfelis(004-1)'!G55+'Portfelis(005-1)'!G55</f>
        <v>0</v>
      </c>
      <c r="H24" s="330">
        <f>IF(G24=0,0,G24/'Aktivi_Saistibas(Kopa)'!$F$19*100)</f>
        <v>0</v>
      </c>
      <c r="I24" s="53"/>
    </row>
    <row r="25" spans="2:9" ht="26.25" customHeight="1">
      <c r="B25" s="225"/>
      <c r="C25" s="249" t="s">
        <v>174</v>
      </c>
      <c r="D25" s="78">
        <v>11000</v>
      </c>
      <c r="E25" s="331">
        <f>E18+E22+E23+E24</f>
        <v>15359</v>
      </c>
      <c r="F25" s="331">
        <f>F18+F22+F23+F24</f>
        <v>594138.01</v>
      </c>
      <c r="G25" s="331">
        <f>G18+G22+G23+G24</f>
        <v>596730.6399999999</v>
      </c>
      <c r="H25" s="332">
        <f>IF(G25=0,0,G25/'Aktivi_Saistibas(Kopa)'!$F$19*100)</f>
        <v>42.22487205038186</v>
      </c>
      <c r="I25" s="53"/>
    </row>
    <row r="26" spans="2:9" ht="15">
      <c r="B26" s="230">
        <v>12000</v>
      </c>
      <c r="C26" s="248" t="s">
        <v>173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149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155</v>
      </c>
      <c r="D28" s="217">
        <v>12110</v>
      </c>
      <c r="E28" s="326">
        <f>'Portfelis(001-1)'!E59+'Portfelis(002-1)'!E57+'Portfelis(003-1)'!E63+'Portfelis(004-1)'!E63+'Portfelis(005-1)'!E63</f>
        <v>0</v>
      </c>
      <c r="F28" s="326">
        <f>'Portfelis(001-1)'!F59+'Portfelis(002-1)'!F57+'Portfelis(003-1)'!F63+'Portfelis(004-1)'!F63+'Portfelis(005-1)'!F63</f>
        <v>0</v>
      </c>
      <c r="G28" s="326">
        <f>'Portfelis(001-1)'!G59+'Portfelis(002-1)'!G57+'Portfelis(003-1)'!G63+'Portfelis(004-1)'!G63+'Portfelis(005-1)'!G63</f>
        <v>0</v>
      </c>
      <c r="H28" s="328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184</v>
      </c>
      <c r="D29" s="250">
        <v>12120</v>
      </c>
      <c r="E29" s="326">
        <f>'Portfelis(001-1)'!E62+'Portfelis(002-1)'!E60+'Portfelis(003-1)'!E68+'Portfelis(004-1)'!E68+'Portfelis(005-1)'!E68</f>
        <v>0</v>
      </c>
      <c r="F29" s="326">
        <f>'Portfelis(001-1)'!F62+'Portfelis(002-1)'!F60+'Portfelis(003-1)'!F68+'Portfelis(004-1)'!F68+'Portfelis(005-1)'!F68</f>
        <v>0</v>
      </c>
      <c r="G29" s="326">
        <f>'Portfelis(001-1)'!G62+'Portfelis(002-1)'!G60+'Portfelis(003-1)'!G68+'Portfelis(004-1)'!G68+'Portfelis(005-1)'!G68</f>
        <v>0</v>
      </c>
      <c r="H29" s="328">
        <f>IF(G29=0,0,G29/'Aktivi_Saistibas(Kopa)'!$F$19*100)</f>
        <v>0</v>
      </c>
      <c r="I29" s="53"/>
    </row>
    <row r="30" spans="2:9" ht="15">
      <c r="B30" s="166"/>
      <c r="C30" s="190" t="s">
        <v>175</v>
      </c>
      <c r="D30" s="76">
        <v>12100</v>
      </c>
      <c r="E30" s="329">
        <f>SUM(E28:E29)</f>
        <v>0</v>
      </c>
      <c r="F30" s="329">
        <f>SUM(F28:F29)</f>
        <v>0</v>
      </c>
      <c r="G30" s="329">
        <f>SUM(G28:G29)</f>
        <v>0</v>
      </c>
      <c r="H30" s="330">
        <f>IF(G30=0,0,G30/'Aktivi_Saistibas(Kopa)'!$F$19*100)</f>
        <v>0</v>
      </c>
      <c r="I30" s="53"/>
    </row>
    <row r="31" spans="2:9" ht="25.5">
      <c r="B31" s="230">
        <v>12200</v>
      </c>
      <c r="C31" s="231" t="s">
        <v>162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163</v>
      </c>
      <c r="D32" s="217">
        <v>12210</v>
      </c>
      <c r="E32" s="326">
        <f>'Portfelis(001-1)'!E67+'Portfelis(002-1)'!E65+'Portfelis(003-1)'!E75+'Portfelis(004-1)'!E75+'Portfelis(005-1)'!E75</f>
        <v>0</v>
      </c>
      <c r="F32" s="326">
        <f>'Portfelis(001-1)'!F67+'Portfelis(002-1)'!F65+'Portfelis(003-1)'!F75+'Portfelis(004-1)'!F75+'Portfelis(005-1)'!F75</f>
        <v>0</v>
      </c>
      <c r="G32" s="326">
        <f>'Portfelis(001-1)'!G67+'Portfelis(002-1)'!G65+'Portfelis(003-1)'!G75+'Portfelis(004-1)'!G75+'Portfelis(005-1)'!G75</f>
        <v>0</v>
      </c>
      <c r="H32" s="328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164</v>
      </c>
      <c r="D33" s="217">
        <v>12220</v>
      </c>
      <c r="E33" s="326">
        <f>'Portfelis(001-1)'!E70+'Portfelis(002-1)'!E68+'Portfelis(003-1)'!E80+'Portfelis(004-1)'!E80+'Portfelis(005-1)'!E80</f>
        <v>0</v>
      </c>
      <c r="F33" s="326">
        <f>'Portfelis(001-1)'!F70+'Portfelis(002-1)'!F68+'Portfelis(003-1)'!F80+'Portfelis(004-1)'!F80+'Portfelis(005-1)'!F80</f>
        <v>0</v>
      </c>
      <c r="G33" s="326">
        <f>'Portfelis(001-1)'!G70+'Portfelis(002-1)'!G68+'Portfelis(003-1)'!G80+'Portfelis(004-1)'!G80+'Portfelis(005-1)'!G80</f>
        <v>0</v>
      </c>
      <c r="H33" s="328">
        <f>IF(G33=0,0,G33/'Aktivi_Saistibas(Kopa)'!$F$19*100)</f>
        <v>0</v>
      </c>
      <c r="I33" s="53"/>
    </row>
    <row r="34" spans="2:9" ht="15">
      <c r="B34" s="166"/>
      <c r="C34" s="190" t="s">
        <v>176</v>
      </c>
      <c r="D34" s="76">
        <v>12200</v>
      </c>
      <c r="E34" s="329">
        <f>SUM(E32:E33)</f>
        <v>0</v>
      </c>
      <c r="F34" s="329">
        <f>SUM(F32:F33)</f>
        <v>0</v>
      </c>
      <c r="G34" s="329">
        <f>SUM(G32:G33)</f>
        <v>0</v>
      </c>
      <c r="H34" s="330">
        <f>IF(G34=0,0,G34/'Aktivi_Saistibas(Kopa)'!$F$19*100)</f>
        <v>0</v>
      </c>
      <c r="I34" s="53"/>
    </row>
    <row r="35" spans="2:9" ht="12.75" customHeight="1">
      <c r="B35" s="333">
        <v>12300</v>
      </c>
      <c r="C35" s="334" t="s">
        <v>168</v>
      </c>
      <c r="D35" s="76">
        <v>12300</v>
      </c>
      <c r="E35" s="329">
        <f>'Portfelis(001-1)'!E74+'Portfelis(002-1)'!E72+'Portfelis(003-1)'!E86+'Portfelis(004-1)'!E86+'Portfelis(005-1)'!E86</f>
        <v>0</v>
      </c>
      <c r="F35" s="329">
        <f>'Portfelis(001-1)'!F74+'Portfelis(002-1)'!F72+'Portfelis(003-1)'!F86+'Portfelis(004-1)'!F86+'Portfelis(005-1)'!F86</f>
        <v>0</v>
      </c>
      <c r="G35" s="329">
        <f>'Portfelis(001-1)'!G74+'Portfelis(002-1)'!G72+'Portfelis(003-1)'!G86+'Portfelis(004-1)'!G86+'Portfelis(005-1)'!G86</f>
        <v>0</v>
      </c>
      <c r="H35" s="330">
        <f>IF(G35=0,0,G35/'Aktivi_Saistibas(Kopa)'!$F$19*100)</f>
        <v>0</v>
      </c>
      <c r="I35" s="53"/>
    </row>
    <row r="36" spans="2:9" ht="15">
      <c r="B36" s="333">
        <v>12400</v>
      </c>
      <c r="C36" s="334" t="s">
        <v>81</v>
      </c>
      <c r="D36" s="76">
        <v>12400</v>
      </c>
      <c r="E36" s="329">
        <f>'Portfelis(001-1)'!E84+'Portfelis(002-1)'!E83+'Portfelis(003-1)'!E91+'Portfelis(004-1)'!E91+'Portfelis(005-1)'!E91</f>
        <v>0</v>
      </c>
      <c r="F36" s="329">
        <f>'Portfelis(001-1)'!F84+'Portfelis(002-1)'!F83+'Portfelis(003-1)'!F91+'Portfelis(004-1)'!F91+'Portfelis(005-1)'!F91</f>
        <v>0</v>
      </c>
      <c r="G36" s="329">
        <f>'Portfelis(001-1)'!G84+'Portfelis(002-1)'!G83+'Portfelis(003-1)'!G91+'Portfelis(004-1)'!G91+'Portfelis(005-1)'!G91</f>
        <v>4257.15340049999</v>
      </c>
      <c r="H36" s="330">
        <f>IF(G36=0,0,G36/'Aktivi_Saistibas(Kopa)'!$F$19*100)</f>
        <v>0.3012376867977823</v>
      </c>
      <c r="I36" s="53"/>
    </row>
    <row r="37" spans="2:9" ht="24" customHeight="1">
      <c r="B37" s="324"/>
      <c r="C37" s="325" t="s">
        <v>177</v>
      </c>
      <c r="D37" s="80">
        <v>12000</v>
      </c>
      <c r="E37" s="335">
        <f>E30+E34+E35+E36</f>
        <v>0</v>
      </c>
      <c r="F37" s="335">
        <f>F30+F34+F35+F36</f>
        <v>0</v>
      </c>
      <c r="G37" s="335">
        <f>G30+G34+G35+G36</f>
        <v>4257.15340049999</v>
      </c>
      <c r="H37" s="336">
        <f>IF(G37=0,0,G37/'Aktivi_Saistibas(Kopa)'!$F$19*100)</f>
        <v>0.3012376867977823</v>
      </c>
      <c r="I37" s="53"/>
    </row>
    <row r="38" spans="2:9" ht="15">
      <c r="B38" s="230">
        <v>13000</v>
      </c>
      <c r="C38" s="231" t="s">
        <v>178</v>
      </c>
      <c r="D38" s="80">
        <v>13000</v>
      </c>
      <c r="E38" s="335">
        <f>'Portfelis(001-1)'!E100+'Portfelis(002-1)'!E99+'Portfelis(003-1)'!E99+'Portfelis(004-1)'!E99+'Portfelis(005-1)'!E99</f>
        <v>0</v>
      </c>
      <c r="F38" s="335">
        <f>'Portfelis(001-1)'!F100+'Portfelis(002-1)'!F99+'Portfelis(003-1)'!F99+'Portfelis(004-1)'!F99+'Portfelis(005-1)'!F99</f>
        <v>368358.74</v>
      </c>
      <c r="G38" s="335">
        <f>'Portfelis(001-1)'!G100+'Portfelis(002-1)'!G99+'Portfelis(003-1)'!G99+'Portfelis(004-1)'!G99+'Portfelis(005-1)'!G99</f>
        <v>368358.74</v>
      </c>
      <c r="H38" s="336">
        <f>IF(G38=0,0,G38/'Aktivi_Saistibas(Kopa)'!$F$19*100)</f>
        <v>26.065195286670516</v>
      </c>
      <c r="I38" s="53"/>
    </row>
    <row r="39" spans="2:9" ht="26.25" thickBot="1">
      <c r="B39" s="184"/>
      <c r="C39" s="256" t="s">
        <v>181</v>
      </c>
      <c r="D39" s="79">
        <v>10000</v>
      </c>
      <c r="E39" s="337">
        <f>E25+E37+E38</f>
        <v>15359</v>
      </c>
      <c r="F39" s="337">
        <f>F25+F37+F38</f>
        <v>962496.75</v>
      </c>
      <c r="G39" s="337">
        <f>G25+G37+G38</f>
        <v>969346.5334004998</v>
      </c>
      <c r="H39" s="338">
        <f>IF(G39=0,0,G39/'Aktivi_Saistibas(Kopa)'!$F$19*100)</f>
        <v>68.59130502385015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182</v>
      </c>
      <c r="C1" s="212"/>
      <c r="D1" s="227"/>
      <c r="E1" s="209"/>
      <c r="F1" s="209"/>
      <c r="G1" s="209"/>
      <c r="H1" s="257"/>
    </row>
    <row r="2" spans="1:8" ht="90" thickBot="1">
      <c r="A2" s="1"/>
      <c r="B2" s="475" t="s">
        <v>11</v>
      </c>
      <c r="C2" s="479"/>
      <c r="D2" s="65" t="s">
        <v>12</v>
      </c>
      <c r="E2" s="65" t="s">
        <v>143</v>
      </c>
      <c r="F2" s="186" t="s">
        <v>144</v>
      </c>
      <c r="G2" s="65" t="s">
        <v>146</v>
      </c>
      <c r="H2" s="182" t="s">
        <v>145</v>
      </c>
    </row>
    <row r="3" spans="1:8" ht="13.5" thickBot="1">
      <c r="A3" s="1"/>
      <c r="B3" s="477" t="s">
        <v>13</v>
      </c>
      <c r="C3" s="480"/>
      <c r="D3" s="67" t="s">
        <v>64</v>
      </c>
      <c r="E3" s="240" t="s">
        <v>66</v>
      </c>
      <c r="F3" s="67" t="s">
        <v>166</v>
      </c>
      <c r="G3" s="67" t="s">
        <v>167</v>
      </c>
      <c r="H3" s="187" t="s">
        <v>183</v>
      </c>
    </row>
    <row r="4" spans="1:8" ht="15" customHeight="1">
      <c r="A4" s="1"/>
      <c r="B4" s="193">
        <v>21000</v>
      </c>
      <c r="C4" s="194" t="s">
        <v>185</v>
      </c>
      <c r="D4" s="195"/>
      <c r="E4" s="242"/>
      <c r="F4" s="242"/>
      <c r="G4" s="242"/>
      <c r="H4" s="245"/>
    </row>
    <row r="5" spans="1:8" ht="27" customHeight="1">
      <c r="A5" s="1"/>
      <c r="B5" s="200">
        <v>21100</v>
      </c>
      <c r="C5" s="201" t="s">
        <v>149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150</v>
      </c>
      <c r="D6" s="217">
        <v>21110</v>
      </c>
      <c r="E6" s="326">
        <f>'Portfelis(001-2)'!F10+'Portfelis(002-2)'!F10+'Portfelis(003-2)'!F11+'Portfelis(004-2)'!F11+'Portfelis(005-2)'!F11</f>
        <v>29</v>
      </c>
      <c r="F6" s="326">
        <f>'Portfelis(001-2)'!G10+'Portfelis(002-2)'!G10+'Portfelis(003-2)'!G11+'Portfelis(004-2)'!G11+'Portfelis(005-2)'!G11</f>
        <v>20106.2</v>
      </c>
      <c r="G6" s="326">
        <f>'Portfelis(001-2)'!H10+'Portfelis(002-2)'!H10+'Portfelis(003-2)'!H11+'Portfelis(004-2)'!H11+'Portfelis(005-2)'!H11</f>
        <v>21798.21</v>
      </c>
      <c r="H6" s="328">
        <f>IF(G6=0,0,G6/'Aktivi_Saistibas(Kopa)'!$F$19*100)</f>
        <v>1.542449082516283</v>
      </c>
    </row>
    <row r="7" spans="1:8" ht="15" customHeight="1">
      <c r="A7" s="1"/>
      <c r="B7" s="200">
        <v>21120</v>
      </c>
      <c r="C7" s="221" t="s">
        <v>155</v>
      </c>
      <c r="D7" s="217">
        <v>21120</v>
      </c>
      <c r="E7" s="326">
        <f>'Portfelis(001-2)'!F35+'Portfelis(002-2)'!F27+'Portfelis(003-2)'!F16+'Portfelis(004-2)'!F16+'Portfelis(005-2)'!F16</f>
        <v>505</v>
      </c>
      <c r="F7" s="326">
        <f>'Portfelis(001-2)'!G35+'Portfelis(002-2)'!G27+'Portfelis(003-2)'!G16+'Portfelis(004-2)'!G16+'Portfelis(005-2)'!G16</f>
        <v>333278.5</v>
      </c>
      <c r="G7" s="326">
        <f>'Portfelis(001-2)'!H35+'Portfelis(002-2)'!H27+'Portfelis(003-2)'!H16+'Portfelis(004-2)'!H16+'Portfelis(005-2)'!H16</f>
        <v>330497.88</v>
      </c>
      <c r="H7" s="328">
        <f>IF(G7=0,0,G7/'Aktivi_Saistibas(Kopa)'!$F$19*100)</f>
        <v>23.386147384559404</v>
      </c>
    </row>
    <row r="8" spans="1:8" ht="14.25" customHeight="1">
      <c r="A8" s="1"/>
      <c r="B8" s="200">
        <v>21130</v>
      </c>
      <c r="C8" s="221" t="s">
        <v>158</v>
      </c>
      <c r="D8" s="217">
        <v>21130</v>
      </c>
      <c r="E8" s="326">
        <f>'Portfelis(001-2)'!F40+'Portfelis(002-2)'!F31+'Portfelis(003-2)'!F21+'Portfelis(004-2)'!F21+'Portfelis(005-2)'!F21</f>
        <v>39</v>
      </c>
      <c r="F8" s="326">
        <f>'Portfelis(001-2)'!G40+'Portfelis(002-2)'!G31+'Portfelis(003-2)'!G21+'Portfelis(004-2)'!G21+'Portfelis(005-2)'!G21</f>
        <v>39738.53</v>
      </c>
      <c r="G8" s="326">
        <f>'Portfelis(001-2)'!H40+'Portfelis(002-2)'!H31+'Portfelis(003-2)'!H21+'Portfelis(004-2)'!H21+'Portfelis(005-2)'!H21</f>
        <v>39898.18</v>
      </c>
      <c r="H8" s="328">
        <f>IF(G8=0,0,G8/'Aktivi_Saistibas(Kopa)'!$F$19*100)</f>
        <v>2.8232093889851284</v>
      </c>
    </row>
    <row r="9" spans="1:8" ht="11.25" customHeight="1">
      <c r="A9" s="1"/>
      <c r="B9" s="166"/>
      <c r="C9" s="161" t="s">
        <v>187</v>
      </c>
      <c r="D9" s="76">
        <v>21000</v>
      </c>
      <c r="E9" s="329">
        <f>SUM(E6:E8)</f>
        <v>573</v>
      </c>
      <c r="F9" s="329">
        <f>SUM(F6:F8)</f>
        <v>393123.23</v>
      </c>
      <c r="G9" s="329">
        <f>SUM(G6:G8)</f>
        <v>392194.27</v>
      </c>
      <c r="H9" s="330">
        <f>IF(G9=0,0,G9/'Aktivi_Saistibas(Kopa)'!$F$19*100)</f>
        <v>27.75180585606082</v>
      </c>
    </row>
    <row r="10" spans="1:8" ht="15" customHeight="1">
      <c r="A10" s="1"/>
      <c r="B10" s="230">
        <v>21200</v>
      </c>
      <c r="C10" s="231" t="s">
        <v>162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163</v>
      </c>
      <c r="D11" s="217">
        <v>21210</v>
      </c>
      <c r="E11" s="326">
        <f>'Portfelis(001-2)'!F50+'Portfelis(002-2)'!F36+'Portfelis(003-2)'!F28+'Portfelis(004-2)'!F28+'Portfelis(005-2)'!F28</f>
        <v>3134</v>
      </c>
      <c r="F11" s="326">
        <f>'Portfelis(001-2)'!G50+'Portfelis(002-2)'!G36+'Portfelis(003-2)'!G28+'Portfelis(004-2)'!G28+'Portfelis(005-2)'!G28</f>
        <v>6270.6</v>
      </c>
      <c r="G11" s="326">
        <f>'Portfelis(001-2)'!H50+'Portfelis(002-2)'!H36+'Portfelis(003-2)'!H28+'Portfelis(004-2)'!H28+'Portfelis(005-2)'!H28</f>
        <v>8707.42</v>
      </c>
      <c r="H11" s="328">
        <f>IF(G11=0,0,G11/'Aktivi_Saistibas(Kopa)'!$F$19*100)</f>
        <v>0.6161401321523159</v>
      </c>
    </row>
    <row r="12" spans="1:8" ht="15.75" customHeight="1">
      <c r="A12" s="1"/>
      <c r="B12" s="200">
        <v>21220</v>
      </c>
      <c r="C12" s="207" t="s">
        <v>164</v>
      </c>
      <c r="D12" s="217">
        <v>21220</v>
      </c>
      <c r="E12" s="326">
        <f>'Portfelis(001-2)'!F53+'Portfelis(002-2)'!F39+'Portfelis(003-2)'!F33+'Portfelis(004-2)'!F33+'Portfelis(005-2)'!F33</f>
        <v>0</v>
      </c>
      <c r="F12" s="326">
        <f>'Portfelis(001-2)'!G53+'Portfelis(002-2)'!G39+'Portfelis(003-2)'!G33+'Portfelis(004-2)'!G33+'Portfelis(005-2)'!G33</f>
        <v>0</v>
      </c>
      <c r="G12" s="326">
        <f>'Portfelis(001-2)'!H53+'Portfelis(002-2)'!H39+'Portfelis(003-2)'!H33+'Portfelis(004-2)'!H33+'Portfelis(005-2)'!H33</f>
        <v>0</v>
      </c>
      <c r="H12" s="328">
        <f>IF(G12=0,0,G12/'Aktivi_Saistibas(Kopa)'!$F$19*100)</f>
        <v>0</v>
      </c>
    </row>
    <row r="13" spans="1:8" ht="12.75">
      <c r="A13" s="1"/>
      <c r="B13" s="166"/>
      <c r="C13" s="190" t="s">
        <v>188</v>
      </c>
      <c r="D13" s="76">
        <v>21200</v>
      </c>
      <c r="E13" s="329">
        <f>SUM(E11:E12)</f>
        <v>3134</v>
      </c>
      <c r="F13" s="329">
        <f>SUM(F11:F12)</f>
        <v>6270.6</v>
      </c>
      <c r="G13" s="329">
        <f>SUM(G11:G12)</f>
        <v>8707.42</v>
      </c>
      <c r="H13" s="330">
        <f>IF(G13=0,0,G13/'Aktivi_Saistibas(Kopa)'!$F$19*100)</f>
        <v>0.6161401321523159</v>
      </c>
    </row>
    <row r="14" spans="1:8" ht="15.75" customHeight="1">
      <c r="A14" s="1"/>
      <c r="B14" s="200">
        <v>21300</v>
      </c>
      <c r="C14" s="201" t="s">
        <v>168</v>
      </c>
      <c r="D14" s="76">
        <v>21300</v>
      </c>
      <c r="E14" s="329">
        <f>'Portfelis(001-2)'!F57+'Portfelis(002-2)'!F43+'Portfelis(003-2)'!F39+'Portfelis(004-2)'!F39+'Portfelis(005-2)'!F39</f>
        <v>0</v>
      </c>
      <c r="F14" s="329">
        <f>'Portfelis(001-2)'!G57+'Portfelis(002-2)'!G43+'Portfelis(003-2)'!G39+'Portfelis(004-2)'!G39+'Portfelis(005-2)'!G39</f>
        <v>0</v>
      </c>
      <c r="G14" s="329">
        <f>'Portfelis(001-2)'!H57+'Portfelis(002-2)'!H43+'Portfelis(003-2)'!H39+'Portfelis(004-2)'!H39+'Portfelis(005-2)'!H39</f>
        <v>0</v>
      </c>
      <c r="H14" s="330">
        <f>IF(G14=0,0,G14/'Aktivi_Saistibas(Kopa)'!$F$19*100)</f>
        <v>0</v>
      </c>
    </row>
    <row r="15" spans="1:8" ht="12.75">
      <c r="A15" s="1"/>
      <c r="B15" s="230">
        <v>21400</v>
      </c>
      <c r="C15" s="231" t="s">
        <v>81</v>
      </c>
      <c r="D15" s="76">
        <v>21400</v>
      </c>
      <c r="E15" s="329">
        <f>'Portfelis(001-2)'!F60+'Portfelis(002-2)'!F46+'Portfelis(003-2)'!F44+'Portfelis(004-2)'!F44+'Portfelis(005-2)'!F44</f>
        <v>0</v>
      </c>
      <c r="F15" s="329">
        <f>'Portfelis(001-2)'!G60+'Portfelis(002-2)'!G46+'Portfelis(003-2)'!G44+'Portfelis(004-2)'!G44+'Portfelis(005-2)'!G44</f>
        <v>0</v>
      </c>
      <c r="G15" s="329">
        <f>'Portfelis(001-2)'!H60+'Portfelis(002-2)'!H46+'Portfelis(003-2)'!H44+'Portfelis(004-2)'!H44+'Portfelis(005-2)'!H44</f>
        <v>0</v>
      </c>
      <c r="H15" s="330">
        <f>IF(G15=0,0,G15/'Aktivi_Saistibas(Kopa)'!$F$19*100)</f>
        <v>0</v>
      </c>
    </row>
    <row r="16" spans="1:8" ht="24" customHeight="1">
      <c r="A16" s="1"/>
      <c r="B16" s="183"/>
      <c r="C16" s="249" t="s">
        <v>189</v>
      </c>
      <c r="D16" s="78">
        <v>21000</v>
      </c>
      <c r="E16" s="331">
        <f>E9+E13+E14+E15</f>
        <v>3707</v>
      </c>
      <c r="F16" s="331">
        <f>F9+F13+F14+F15</f>
        <v>399393.82999999996</v>
      </c>
      <c r="G16" s="331">
        <f>G9+G13+G14+G15</f>
        <v>400901.69</v>
      </c>
      <c r="H16" s="339">
        <f>IF(G16=0,0,G16/'Aktivi_Saistibas(Kopa)'!$F$19*100)</f>
        <v>28.367945988213133</v>
      </c>
    </row>
    <row r="17" spans="1:8" ht="24.75" customHeight="1">
      <c r="A17" s="1"/>
      <c r="B17" s="200">
        <v>22000</v>
      </c>
      <c r="C17" s="248" t="s">
        <v>190</v>
      </c>
      <c r="D17" s="341"/>
      <c r="E17" s="273"/>
      <c r="F17" s="273"/>
      <c r="G17" s="273"/>
      <c r="H17" s="282"/>
    </row>
    <row r="18" spans="1:8" ht="28.5" customHeight="1">
      <c r="A18" s="1"/>
      <c r="B18" s="200">
        <v>22100</v>
      </c>
      <c r="C18" s="201" t="s">
        <v>149</v>
      </c>
      <c r="D18" s="202"/>
      <c r="E18" s="273"/>
      <c r="F18" s="273"/>
      <c r="G18" s="273"/>
      <c r="H18" s="282"/>
    </row>
    <row r="19" spans="1:8" ht="14.25" customHeight="1">
      <c r="A19" s="1"/>
      <c r="B19" s="200">
        <v>22110</v>
      </c>
      <c r="C19" s="207" t="s">
        <v>150</v>
      </c>
      <c r="D19" s="217">
        <v>22110</v>
      </c>
      <c r="E19" s="326">
        <f>'Portfelis(001-2)'!F67+'Portfelis(002-2)'!F53+'Portfelis(003-2)'!F55+'Portfelis(004-2)'!F55+'Portfelis(005-2)'!F55</f>
        <v>0</v>
      </c>
      <c r="F19" s="326">
        <f>'Portfelis(001-2)'!G67+'Portfelis(002-2)'!G53+'Portfelis(003-2)'!G55+'Portfelis(004-2)'!G55+'Portfelis(005-2)'!G55</f>
        <v>0</v>
      </c>
      <c r="G19" s="326">
        <f>'Portfelis(001-2)'!H67+'Portfelis(002-2)'!H53+'Portfelis(003-2)'!H55+'Portfelis(004-2)'!H55+'Portfelis(005-2)'!H55</f>
        <v>0</v>
      </c>
      <c r="H19" s="328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155</v>
      </c>
      <c r="D20" s="217">
        <v>22120</v>
      </c>
      <c r="E20" s="326">
        <f>'Portfelis(001-2)'!F70+'Portfelis(002-2)'!F56+'Portfelis(003-2)'!F60+'Portfelis(004-2)'!F60+'Portfelis(005-2)'!F60</f>
        <v>0</v>
      </c>
      <c r="F20" s="326">
        <f>'Portfelis(001-2)'!G70+'Portfelis(002-2)'!G56+'Portfelis(003-2)'!G60+'Portfelis(004-2)'!G60+'Portfelis(005-2)'!G60</f>
        <v>0</v>
      </c>
      <c r="G20" s="326">
        <f>'Portfelis(001-2)'!H70+'Portfelis(002-2)'!H56+'Portfelis(003-2)'!H60+'Portfelis(004-2)'!H60+'Portfelis(005-2)'!H60</f>
        <v>0</v>
      </c>
      <c r="H20" s="328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158</v>
      </c>
      <c r="D21" s="217">
        <v>22130</v>
      </c>
      <c r="E21" s="326">
        <f>'Portfelis(001-2)'!F73+'Portfelis(002-2)'!F59+'Portfelis(003-2)'!F65+'Portfelis(004-2)'!F65+'Portfelis(005-2)'!F65</f>
        <v>0</v>
      </c>
      <c r="F21" s="326">
        <f>'Portfelis(001-2)'!G73+'Portfelis(002-2)'!G59+'Portfelis(003-2)'!G65+'Portfelis(004-2)'!G65+'Portfelis(005-2)'!G65</f>
        <v>0</v>
      </c>
      <c r="G21" s="326">
        <f>'Portfelis(001-2)'!H73+'Portfelis(002-2)'!H59+'Portfelis(003-2)'!H65+'Portfelis(004-2)'!H65+'Portfelis(005-2)'!H65</f>
        <v>0</v>
      </c>
      <c r="H21" s="328">
        <f>IF(G21=0,0,G21/'Aktivi_Saistibas(Kopa)'!$F$19*100)</f>
        <v>0</v>
      </c>
    </row>
    <row r="22" spans="1:8" ht="12.75">
      <c r="A22" s="1"/>
      <c r="B22" s="166"/>
      <c r="C22" s="190" t="s">
        <v>191</v>
      </c>
      <c r="D22" s="76">
        <v>22100</v>
      </c>
      <c r="E22" s="329">
        <f>SUM(E19:E21)</f>
        <v>0</v>
      </c>
      <c r="F22" s="329">
        <f>SUM(F19:F21)</f>
        <v>0</v>
      </c>
      <c r="G22" s="329">
        <f>SUM(G19:G21)</f>
        <v>0</v>
      </c>
      <c r="H22" s="330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162</v>
      </c>
      <c r="D23" s="238"/>
      <c r="E23" s="284"/>
      <c r="F23" s="284"/>
      <c r="G23" s="284"/>
      <c r="H23" s="285"/>
    </row>
    <row r="24" spans="1:8" ht="17.25" customHeight="1">
      <c r="A24" s="1"/>
      <c r="B24" s="200">
        <v>22210</v>
      </c>
      <c r="C24" s="207" t="s">
        <v>163</v>
      </c>
      <c r="D24" s="217">
        <v>22210</v>
      </c>
      <c r="E24" s="326">
        <f>'Portfelis(001-2)'!F78+'Portfelis(002-2)'!F64+'Portfelis(003-2)'!F72+'Portfelis(004-2)'!F72+'Portfelis(005-2)'!F72</f>
        <v>0</v>
      </c>
      <c r="F24" s="326">
        <f>'Portfelis(001-2)'!G78+'Portfelis(002-2)'!G64+'Portfelis(003-2)'!G72+'Portfelis(004-2)'!G72+'Portfelis(005-2)'!G72</f>
        <v>0</v>
      </c>
      <c r="G24" s="326">
        <f>'Portfelis(001-2)'!H78+'Portfelis(002-2)'!H64+'Portfelis(003-2)'!H72+'Portfelis(004-2)'!H72+'Portfelis(005-2)'!H72</f>
        <v>0</v>
      </c>
      <c r="H24" s="328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164</v>
      </c>
      <c r="D25" s="217">
        <v>22220</v>
      </c>
      <c r="E25" s="326">
        <f>'Portfelis(001-2)'!F81+'Portfelis(002-2)'!F67+'Portfelis(003-2)'!F77+'Portfelis(004-2)'!F77+'Portfelis(005-2)'!F77</f>
        <v>0</v>
      </c>
      <c r="F25" s="326">
        <f>'Portfelis(001-2)'!G81+'Portfelis(002-2)'!G67+'Portfelis(003-2)'!G77+'Portfelis(004-2)'!G77+'Portfelis(005-2)'!G77</f>
        <v>0</v>
      </c>
      <c r="G25" s="326">
        <f>'Portfelis(001-2)'!H81+'Portfelis(002-2)'!H67+'Portfelis(003-2)'!H77+'Portfelis(004-2)'!H77+'Portfelis(005-2)'!H77</f>
        <v>0</v>
      </c>
      <c r="H25" s="328">
        <f>IF(G25=0,0,G25/'Aktivi_Saistibas(Kopa)'!$F$19*100)</f>
        <v>0</v>
      </c>
    </row>
    <row r="26" spans="1:8" ht="12.75">
      <c r="A26" s="1"/>
      <c r="B26" s="166"/>
      <c r="C26" s="190" t="s">
        <v>188</v>
      </c>
      <c r="D26" s="76">
        <v>22200</v>
      </c>
      <c r="E26" s="329">
        <f>SUM(E24:E25)</f>
        <v>0</v>
      </c>
      <c r="F26" s="329">
        <f>SUM(F24:F25)</f>
        <v>0</v>
      </c>
      <c r="G26" s="329">
        <f>SUM(G24:G25)</f>
        <v>0</v>
      </c>
      <c r="H26" s="330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168</v>
      </c>
      <c r="D27" s="76">
        <v>22300</v>
      </c>
      <c r="E27" s="329">
        <f>'Portfelis(001-2)'!F85+'Portfelis(002-2)'!F71+'Portfelis(003-2)'!F83+'Portfelis(004-2)'!F83+'Portfelis(005-2)'!F83</f>
        <v>0</v>
      </c>
      <c r="F27" s="329">
        <f>'Portfelis(001-2)'!G85+'Portfelis(002-2)'!G71+'Portfelis(003-2)'!G83+'Portfelis(004-2)'!G83+'Portfelis(005-2)'!G83</f>
        <v>0</v>
      </c>
      <c r="G27" s="329">
        <f>'Portfelis(001-2)'!H85+'Portfelis(002-2)'!H71+'Portfelis(003-2)'!H83+'Portfelis(004-2)'!H83+'Portfelis(005-2)'!H83</f>
        <v>0</v>
      </c>
      <c r="H27" s="330">
        <f>IF(G27=0,0,G27/'Aktivi_Saistibas(Kopa)'!$F$19*100)</f>
        <v>0</v>
      </c>
    </row>
    <row r="28" spans="1:8" ht="12.75">
      <c r="A28" s="1"/>
      <c r="B28" s="230">
        <v>22400</v>
      </c>
      <c r="C28" s="231" t="s">
        <v>81</v>
      </c>
      <c r="D28" s="76">
        <v>22400</v>
      </c>
      <c r="E28" s="329">
        <f>'Portfelis(001-2)'!F88+'Portfelis(002-2)'!F74+'Portfelis(003-2)'!F88+'Portfelis(004-2)'!F88+'Portfelis(005-2)'!F88</f>
        <v>0</v>
      </c>
      <c r="F28" s="329">
        <f>'Portfelis(001-2)'!G88+'Portfelis(002-2)'!G74+'Portfelis(003-2)'!G88+'Portfelis(004-2)'!G88+'Portfelis(005-2)'!G88</f>
        <v>0</v>
      </c>
      <c r="G28" s="329">
        <f>'Portfelis(001-2)'!H88+'Portfelis(002-2)'!H74+'Portfelis(003-2)'!H88+'Portfelis(004-2)'!H88+'Portfelis(005-2)'!H88</f>
        <v>0</v>
      </c>
      <c r="H28" s="330">
        <f>IF(G28=0,0,G28/'Aktivi_Saistibas(Kopa)'!$F$19*100)</f>
        <v>0</v>
      </c>
    </row>
    <row r="29" spans="1:8" ht="27.75" customHeight="1">
      <c r="A29" s="1"/>
      <c r="B29" s="183"/>
      <c r="C29" s="191" t="s">
        <v>192</v>
      </c>
      <c r="D29" s="78">
        <v>22000</v>
      </c>
      <c r="E29" s="331">
        <f>E22+E26+E27+E28</f>
        <v>0</v>
      </c>
      <c r="F29" s="331">
        <f>F22+F26+F27+F28</f>
        <v>0</v>
      </c>
      <c r="G29" s="331">
        <f>G22+G26+G27+G28</f>
        <v>0</v>
      </c>
      <c r="H29" s="339">
        <f>IF(G29=0,0,G29/'Aktivi_Saistibas(Kopa)'!$F$19*100)</f>
        <v>0</v>
      </c>
    </row>
    <row r="30" spans="1:8" ht="12.75">
      <c r="A30" s="1"/>
      <c r="B30" s="200">
        <v>23000</v>
      </c>
      <c r="C30" s="288" t="s">
        <v>193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149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150</v>
      </c>
      <c r="D32" s="217">
        <v>23110</v>
      </c>
      <c r="E32" s="326">
        <f>'Portfelis(001-2)'!F95+'Portfelis(002-2)'!F81+'Portfelis(003-2)'!F99+'Portfelis(004-2)'!F99+'Portfelis(005-2)'!F99</f>
        <v>0</v>
      </c>
      <c r="F32" s="326">
        <f>'Portfelis(001-2)'!G95+'Portfelis(002-2)'!G81+'Portfelis(003-2)'!G99+'Portfelis(004-2)'!G99+'Portfelis(005-2)'!G99</f>
        <v>0</v>
      </c>
      <c r="G32" s="326">
        <f>'Portfelis(001-2)'!H95+'Portfelis(002-2)'!H81+'Portfelis(003-2)'!H99+'Portfelis(004-2)'!H99+'Portfelis(005-2)'!H99</f>
        <v>0</v>
      </c>
      <c r="H32" s="328">
        <f>IF(G32=0,0,G32/'Aktivi_Saistibas(Kopa)'!$F$19*100)</f>
        <v>0</v>
      </c>
    </row>
    <row r="33" spans="1:8" ht="12.75">
      <c r="A33" s="1"/>
      <c r="B33" s="200">
        <v>23120</v>
      </c>
      <c r="C33" s="207" t="s">
        <v>155</v>
      </c>
      <c r="D33" s="217">
        <v>23120</v>
      </c>
      <c r="E33" s="326">
        <f>'Portfelis(001-2)'!F98+'Portfelis(002-2)'!F84+'Portfelis(003-2)'!F104+'Portfelis(004-2)'!F104+'Portfelis(005-2)'!F104</f>
        <v>0</v>
      </c>
      <c r="F33" s="326">
        <f>'Portfelis(001-2)'!G98+'Portfelis(002-2)'!G84+'Portfelis(003-2)'!G104+'Portfelis(004-2)'!G104+'Portfelis(005-2)'!G104</f>
        <v>0</v>
      </c>
      <c r="G33" s="326">
        <f>'Portfelis(001-2)'!H98+'Portfelis(002-2)'!H84+'Portfelis(003-2)'!H104+'Portfelis(004-2)'!H104+'Portfelis(005-2)'!H104</f>
        <v>0</v>
      </c>
      <c r="H33" s="328">
        <f>IF(G33=0,0,G33/'Aktivi_Saistibas(Kopa)'!$F$19*100)</f>
        <v>0</v>
      </c>
    </row>
    <row r="34" spans="1:8" ht="12.75">
      <c r="A34" s="1"/>
      <c r="B34" s="200">
        <v>23130</v>
      </c>
      <c r="C34" s="207" t="s">
        <v>158</v>
      </c>
      <c r="D34" s="217">
        <v>23130</v>
      </c>
      <c r="E34" s="326">
        <f>'Portfelis(001-2)'!F101+'Portfelis(002-2)'!F87+'Portfelis(003-2)'!F109+'Portfelis(004-2)'!F109+'Portfelis(005-2)'!F109</f>
        <v>0</v>
      </c>
      <c r="F34" s="326">
        <f>'Portfelis(001-2)'!G101+'Portfelis(002-2)'!G87+'Portfelis(003-2)'!G109+'Portfelis(004-2)'!G109+'Portfelis(005-2)'!G109</f>
        <v>0</v>
      </c>
      <c r="G34" s="326">
        <f>'Portfelis(001-2)'!H101+'Portfelis(002-2)'!H87+'Portfelis(003-2)'!H109+'Portfelis(004-2)'!H109+'Portfelis(005-2)'!H109</f>
        <v>0</v>
      </c>
      <c r="H34" s="328">
        <f>IF(G34=0,0,G34/'Aktivi_Saistibas(Kopa)'!$F$19*100)</f>
        <v>0</v>
      </c>
    </row>
    <row r="35" spans="1:8" ht="12.75">
      <c r="A35" s="1"/>
      <c r="B35" s="166"/>
      <c r="C35" s="190" t="s">
        <v>194</v>
      </c>
      <c r="D35" s="76">
        <v>23100</v>
      </c>
      <c r="E35" s="329">
        <f>SUM(E32:E34)</f>
        <v>0</v>
      </c>
      <c r="F35" s="329">
        <f>SUM(F32:F34)</f>
        <v>0</v>
      </c>
      <c r="G35" s="329">
        <f>SUM(G32:G34)</f>
        <v>0</v>
      </c>
      <c r="H35" s="330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162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163</v>
      </c>
      <c r="D37" s="217">
        <v>23210</v>
      </c>
      <c r="E37" s="326">
        <f>'Portfelis(001-2)'!F106+'Portfelis(002-2)'!F92+'Portfelis(003-2)'!F116+'Portfelis(004-2)'!F116+'Portfelis(005-2)'!F116</f>
        <v>0</v>
      </c>
      <c r="F37" s="326">
        <f>'Portfelis(001-2)'!G106+'Portfelis(002-2)'!G92+'Portfelis(003-2)'!G116+'Portfelis(004-2)'!G116+'Portfelis(005-2)'!G116</f>
        <v>0</v>
      </c>
      <c r="G37" s="326">
        <f>'Portfelis(001-2)'!H106+'Portfelis(002-2)'!H92+'Portfelis(003-2)'!H116+'Portfelis(004-2)'!H116+'Portfelis(005-2)'!H116</f>
        <v>0</v>
      </c>
      <c r="H37" s="328">
        <f>IF(G37=0,0,G37/'Aktivi_Saistibas(Kopa)'!$F$19*100)</f>
        <v>0</v>
      </c>
    </row>
    <row r="38" spans="1:8" ht="12.75">
      <c r="A38" s="1"/>
      <c r="B38" s="200">
        <v>23220</v>
      </c>
      <c r="C38" s="207" t="s">
        <v>164</v>
      </c>
      <c r="D38" s="217">
        <v>23220</v>
      </c>
      <c r="E38" s="326">
        <f>'Portfelis(001-2)'!F109+'Portfelis(002-2)'!F95+'Portfelis(003-2)'!F121+'Portfelis(004-2)'!F121+'Portfelis(005-2)'!F121</f>
        <v>0</v>
      </c>
      <c r="F38" s="326">
        <f>'Portfelis(001-2)'!G109+'Portfelis(002-2)'!G95+'Portfelis(003-2)'!G121+'Portfelis(004-2)'!G121+'Portfelis(005-2)'!G121</f>
        <v>0</v>
      </c>
      <c r="G38" s="326">
        <f>'Portfelis(001-2)'!H109+'Portfelis(002-2)'!H95+'Portfelis(003-2)'!H121+'Portfelis(004-2)'!H121+'Portfelis(005-2)'!H121</f>
        <v>0</v>
      </c>
      <c r="H38" s="328">
        <f>IF(G38=0,0,G38/'Aktivi_Saistibas(Kopa)'!$F$19*100)</f>
        <v>0</v>
      </c>
    </row>
    <row r="39" spans="1:8" ht="12.75">
      <c r="A39" s="1"/>
      <c r="B39" s="166"/>
      <c r="C39" s="190" t="s">
        <v>188</v>
      </c>
      <c r="D39" s="76">
        <v>23200</v>
      </c>
      <c r="E39" s="329">
        <f>SUM(E37:E38)</f>
        <v>0</v>
      </c>
      <c r="F39" s="329">
        <f>SUM(F37:F38)</f>
        <v>0</v>
      </c>
      <c r="G39" s="329">
        <f>SUM(G37:G38)</f>
        <v>0</v>
      </c>
      <c r="H39" s="330">
        <f>IF(G39=0,0,G39/'Aktivi_Saistibas(Kopa)'!$F$19*100)</f>
        <v>0</v>
      </c>
    </row>
    <row r="40" spans="1:8" ht="12.75">
      <c r="A40" s="1"/>
      <c r="B40" s="200">
        <v>23300</v>
      </c>
      <c r="C40" s="201" t="s">
        <v>168</v>
      </c>
      <c r="D40" s="76">
        <v>23300</v>
      </c>
      <c r="E40" s="329">
        <f>'Portfelis(001-2)'!F113+'Portfelis(002-2)'!F99+'Portfelis(003-2)'!F127+'Portfelis(004-2)'!F127+'Portfelis(005-2)'!F127</f>
        <v>0</v>
      </c>
      <c r="F40" s="329">
        <f>'Portfelis(001-2)'!G113+'Portfelis(002-2)'!G99+'Portfelis(003-2)'!G127+'Portfelis(004-2)'!G127+'Portfelis(005-2)'!G127</f>
        <v>0</v>
      </c>
      <c r="G40" s="329">
        <f>'Portfelis(001-2)'!H113+'Portfelis(002-2)'!H99+'Portfelis(003-2)'!H127+'Portfelis(004-2)'!H127+'Portfelis(005-2)'!H127</f>
        <v>0</v>
      </c>
      <c r="H40" s="330">
        <f>IF(G40=0,0,G40/'Aktivi_Saistibas(Kopa)'!$F$19*100)</f>
        <v>0</v>
      </c>
    </row>
    <row r="41" spans="1:8" ht="12.75">
      <c r="A41" s="1"/>
      <c r="B41" s="230">
        <v>23400</v>
      </c>
      <c r="C41" s="231" t="s">
        <v>81</v>
      </c>
      <c r="D41" s="76">
        <v>23400</v>
      </c>
      <c r="E41" s="329">
        <f>'Portfelis(001-2)'!F120+'Portfelis(002-2)'!F106+'Portfelis(003-2)'!F138+'Portfelis(004-2)'!F138+'Portfelis(005-2)'!F138</f>
        <v>0</v>
      </c>
      <c r="F41" s="329">
        <f>'Portfelis(001-2)'!G120+'Portfelis(002-2)'!G106+'Portfelis(003-2)'!G138+'Portfelis(004-2)'!G138+'Portfelis(005-2)'!G138</f>
        <v>0</v>
      </c>
      <c r="G41" s="329">
        <f>'Portfelis(001-2)'!H120+'Portfelis(002-2)'!H106+'Portfelis(003-2)'!H138+'Portfelis(004-2)'!H138+'Portfelis(005-2)'!H138</f>
        <v>0</v>
      </c>
      <c r="H41" s="330">
        <f>IF(G41=0,0,G41/'Aktivi_Saistibas(Kopa)'!$F$19*100)</f>
        <v>0</v>
      </c>
    </row>
    <row r="42" spans="1:8" ht="13.5" customHeight="1">
      <c r="A42" s="1"/>
      <c r="B42" s="183"/>
      <c r="C42" s="191" t="s">
        <v>195</v>
      </c>
      <c r="D42" s="74">
        <v>23000</v>
      </c>
      <c r="E42" s="331">
        <f>E35+E39+E40+E41</f>
        <v>0</v>
      </c>
      <c r="F42" s="331">
        <f>F35+F39+F40+F41</f>
        <v>0</v>
      </c>
      <c r="G42" s="331">
        <f>G35+G39+G40+G41</f>
        <v>0</v>
      </c>
      <c r="H42" s="336">
        <f>IF(G42=0,0,G42/'Aktivi_Saistibas(Kopa)'!$F$19*100)</f>
        <v>0</v>
      </c>
    </row>
    <row r="43" spans="1:8" ht="12.75">
      <c r="A43" s="1"/>
      <c r="B43" s="200">
        <v>24000</v>
      </c>
      <c r="C43" s="231" t="s">
        <v>178</v>
      </c>
      <c r="D43" s="80">
        <v>24000</v>
      </c>
      <c r="E43" s="335">
        <f>'Portfelis(001-2)'!F120+'Portfelis(002-2)'!F106+'Portfelis(003-2)'!F138+'Portfelis(004-2)'!F138+'Portfelis(005-2)'!F138</f>
        <v>0</v>
      </c>
      <c r="F43" s="335">
        <f>'Portfelis(001-2)'!G120+'Portfelis(002-2)'!G106+'Portfelis(003-2)'!G138+'Portfelis(004-2)'!G138+'Portfelis(005-2)'!G138</f>
        <v>0</v>
      </c>
      <c r="G43" s="335">
        <f>'Portfelis(001-2)'!H120+'Portfelis(002-2)'!H106+'Portfelis(003-2)'!H138+'Portfelis(004-2)'!H138+'Portfelis(005-2)'!H138</f>
        <v>0</v>
      </c>
      <c r="H43" s="330">
        <f>IF(G43=0,0,G43/'Aktivi_Saistibas(Kopa)'!$F$19*100)</f>
        <v>0</v>
      </c>
    </row>
    <row r="44" spans="1:8" ht="14.25" customHeight="1">
      <c r="A44" s="1"/>
      <c r="B44" s="183"/>
      <c r="C44" s="191" t="s">
        <v>196</v>
      </c>
      <c r="D44" s="78">
        <v>20000</v>
      </c>
      <c r="E44" s="331">
        <f>E16+E29+E42+E43</f>
        <v>3707</v>
      </c>
      <c r="F44" s="331">
        <f>F16+F29+F42+F43</f>
        <v>399393.82999999996</v>
      </c>
      <c r="G44" s="331">
        <f>G16+G29+G42+G43</f>
        <v>400901.69</v>
      </c>
      <c r="H44" s="336">
        <f>IF(G44=0,0,G44/'Aktivi_Saistibas(Kopa)'!$F$19*100)</f>
        <v>28.367945988213133</v>
      </c>
    </row>
    <row r="45" spans="1:8" ht="14.25" customHeight="1" thickBot="1">
      <c r="A45" s="1"/>
      <c r="B45" s="294">
        <v>30000</v>
      </c>
      <c r="C45" s="256" t="s">
        <v>197</v>
      </c>
      <c r="D45" s="79">
        <v>30000</v>
      </c>
      <c r="E45" s="337">
        <f>'Portfelis(Kopa-1)'!E39+'Portfelis(Kopa-2)'!E44</f>
        <v>19066</v>
      </c>
      <c r="F45" s="337">
        <f>'Portfelis(Kopa-1)'!F39+'Portfelis(Kopa-2)'!F44</f>
        <v>1361890.58</v>
      </c>
      <c r="G45" s="337">
        <f>'Portfelis(Kopa-1)'!G39+'Portfelis(Kopa-2)'!G44</f>
        <v>1370248.2234005</v>
      </c>
      <c r="H45" s="338">
        <f>IF(G45=0,0,G45/'Aktivi_Saistibas(Kopa)'!$F$19*100)</f>
        <v>96.95925101206329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 Parekss Aktīvais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75" t="s">
        <v>11</v>
      </c>
      <c r="C10" s="476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77" t="s">
        <v>13</v>
      </c>
      <c r="C11" s="476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08"/>
      <c r="F12" s="409"/>
    </row>
    <row r="13" spans="2:6" ht="12.75">
      <c r="B13" s="71"/>
      <c r="C13" s="160" t="s">
        <v>91</v>
      </c>
      <c r="D13" s="137" t="s">
        <v>92</v>
      </c>
      <c r="E13" s="138"/>
      <c r="F13" s="139">
        <v>5968.71285991819</v>
      </c>
    </row>
    <row r="14" spans="2:6" ht="12.75">
      <c r="B14" s="71"/>
      <c r="C14" s="160" t="s">
        <v>95</v>
      </c>
      <c r="D14" s="137" t="s">
        <v>93</v>
      </c>
      <c r="E14" s="138"/>
      <c r="F14" s="139">
        <v>13766.63050114675</v>
      </c>
    </row>
    <row r="15" spans="2:6" ht="12.75">
      <c r="B15" s="71"/>
      <c r="C15" s="160" t="s">
        <v>96</v>
      </c>
      <c r="D15" s="137" t="s">
        <v>94</v>
      </c>
      <c r="E15" s="138"/>
      <c r="F15" s="140">
        <v>405.99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20141.333361064942</v>
      </c>
    </row>
    <row r="18" spans="2:6" ht="12.75">
      <c r="B18" s="70" t="s">
        <v>67</v>
      </c>
      <c r="C18" s="162" t="s">
        <v>99</v>
      </c>
      <c r="D18" s="144"/>
      <c r="E18" s="410"/>
      <c r="F18" s="411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>
        <v>3112.84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741.29</v>
      </c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3854.13</v>
      </c>
    </row>
    <row r="25" spans="2:6" ht="15" customHeight="1">
      <c r="B25" s="70" t="s">
        <v>69</v>
      </c>
      <c r="C25" s="162" t="s">
        <v>109</v>
      </c>
      <c r="D25" s="144"/>
      <c r="E25" s="410"/>
      <c r="F25" s="411"/>
    </row>
    <row r="26" spans="2:6" ht="12.75">
      <c r="B26" s="71"/>
      <c r="C26" s="160" t="s">
        <v>110</v>
      </c>
      <c r="D26" s="137" t="s">
        <v>70</v>
      </c>
      <c r="E26" s="138"/>
      <c r="F26" s="139">
        <v>3329.6983099999998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3707.01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-377.31169000000045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0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-377.31169000000045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6585.6049193532335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6208.293229353233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v>1515.04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24010.536590418174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Sergejs Medvedevs, Guntars Vītols,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 Parekss Aktīvais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75" t="s">
        <v>11</v>
      </c>
      <c r="C10" s="476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77" t="s">
        <v>13</v>
      </c>
      <c r="C11" s="476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'Aktivi_Saistibas(001)'!E31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'Ien.,Izd.(001)'!F35</f>
        <v>24010.536590418174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1130011.78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6324.93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1147697.3865904182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0</v>
      </c>
      <c r="F17" s="423">
        <f>F12+F16</f>
        <v>1147697.3865904182</v>
      </c>
    </row>
    <row r="18" spans="2:6" ht="12.75">
      <c r="B18" s="68" t="s">
        <v>133</v>
      </c>
      <c r="C18" s="163" t="s">
        <v>134</v>
      </c>
      <c r="D18" s="69" t="s">
        <v>133</v>
      </c>
      <c r="E18" s="424"/>
      <c r="F18" s="425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24"/>
      <c r="F19" s="425">
        <v>1090491.8380777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6">
        <f>IF(E19=0,0,E17/E19)</f>
        <v>0</v>
      </c>
      <c r="F21" s="427">
        <f>IF(F19=0,0,F17/F19)</f>
        <v>1.0524584838833448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Sergejs Medvedevs, Guntars Vītols,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1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1" width="9.140625" style="1" customWidth="1"/>
    <col min="12" max="12" width="15.00390625" style="448" customWidth="1"/>
    <col min="13" max="13" width="11.57421875" style="1" customWidth="1"/>
    <col min="14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 Parekss Aktīvais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199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2003. gada 30.09.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75" t="s">
        <v>11</v>
      </c>
      <c r="C12" s="476"/>
      <c r="D12" s="65" t="s">
        <v>12</v>
      </c>
      <c r="E12" s="65" t="s">
        <v>143</v>
      </c>
      <c r="F12" s="186" t="s">
        <v>144</v>
      </c>
      <c r="G12" s="65" t="s">
        <v>146</v>
      </c>
      <c r="H12" s="182" t="s">
        <v>145</v>
      </c>
      <c r="I12" s="26"/>
    </row>
    <row r="13" spans="2:9" ht="18" customHeight="1" thickBot="1">
      <c r="B13" s="477" t="s">
        <v>13</v>
      </c>
      <c r="C13" s="478"/>
      <c r="D13" s="29" t="s">
        <v>64</v>
      </c>
      <c r="E13" s="192" t="s">
        <v>63</v>
      </c>
      <c r="F13" s="29" t="s">
        <v>66</v>
      </c>
      <c r="G13" s="67" t="s">
        <v>166</v>
      </c>
      <c r="H13" s="187" t="s">
        <v>167</v>
      </c>
      <c r="I13" s="26"/>
    </row>
    <row r="14" spans="2:9" ht="25.5" customHeight="1">
      <c r="B14" s="193">
        <v>11000</v>
      </c>
      <c r="C14" s="194" t="s">
        <v>148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149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150</v>
      </c>
      <c r="D16" s="208"/>
      <c r="E16" s="209"/>
      <c r="F16" s="210"/>
      <c r="G16" s="205"/>
      <c r="H16" s="206"/>
      <c r="I16" s="53"/>
    </row>
    <row r="17" spans="2:12" ht="15">
      <c r="B17" s="211"/>
      <c r="C17" s="212" t="s">
        <v>151</v>
      </c>
      <c r="D17" s="213"/>
      <c r="E17" s="214">
        <v>300</v>
      </c>
      <c r="F17" s="215">
        <v>33268.58</v>
      </c>
      <c r="G17" s="215">
        <v>32316.6</v>
      </c>
      <c r="H17" s="233">
        <f>IF(G17=0,0,G17/'Aktivi_Saistibas(001)'!$F$19*100)</f>
        <v>2.813568428054601</v>
      </c>
      <c r="I17" s="31"/>
      <c r="K17" s="447"/>
      <c r="L17" s="449"/>
    </row>
    <row r="18" spans="2:13" ht="15">
      <c r="B18" s="211"/>
      <c r="C18" s="212" t="s">
        <v>151</v>
      </c>
      <c r="D18" s="213"/>
      <c r="E18" s="214">
        <v>1020</v>
      </c>
      <c r="F18" s="215">
        <v>107378.14</v>
      </c>
      <c r="G18" s="215">
        <v>109067.33</v>
      </c>
      <c r="H18" s="233">
        <f>IF(G18=0,0,G18/'Aktivi_Saistibas(001)'!$F$19*100)</f>
        <v>9.495689404832577</v>
      </c>
      <c r="I18" s="53"/>
      <c r="K18"/>
      <c r="L18" s="447"/>
      <c r="M18" s="449"/>
    </row>
    <row r="19" spans="2:13" ht="15">
      <c r="B19" s="211"/>
      <c r="C19" s="212" t="s">
        <v>151</v>
      </c>
      <c r="D19" s="213"/>
      <c r="E19" s="214">
        <v>5</v>
      </c>
      <c r="F19" s="215">
        <v>523.73</v>
      </c>
      <c r="G19" s="215">
        <v>515.05</v>
      </c>
      <c r="H19" s="233">
        <f>IF(G19=0,0,G19/'Aktivi_Saistibas(001)'!$F$19*100)</f>
        <v>0.04484161139691435</v>
      </c>
      <c r="I19" s="53"/>
      <c r="K19"/>
      <c r="L19" s="447"/>
      <c r="M19" s="449"/>
    </row>
    <row r="20" spans="2:13" ht="15">
      <c r="B20" s="211"/>
      <c r="C20" s="212" t="s">
        <v>151</v>
      </c>
      <c r="D20" s="213"/>
      <c r="E20" s="214">
        <v>650</v>
      </c>
      <c r="F20" s="215">
        <v>72737.78</v>
      </c>
      <c r="G20" s="215">
        <v>71801.87</v>
      </c>
      <c r="H20" s="233">
        <f>IF(G20=0,0,G20/'Aktivi_Saistibas(001)'!$F$19*100)</f>
        <v>6.25126017301575</v>
      </c>
      <c r="I20" s="53"/>
      <c r="K20"/>
      <c r="L20" s="447"/>
      <c r="M20" s="449"/>
    </row>
    <row r="21" spans="2:13" ht="15">
      <c r="B21" s="211"/>
      <c r="C21" s="212" t="s">
        <v>151</v>
      </c>
      <c r="D21" s="213"/>
      <c r="E21" s="214">
        <v>1074</v>
      </c>
      <c r="F21" s="215">
        <v>109667.47</v>
      </c>
      <c r="G21" s="215">
        <v>111811.3</v>
      </c>
      <c r="H21" s="233">
        <f>IF(G21=0,0,G21/'Aktivi_Saistibas(001)'!$F$19*100)</f>
        <v>9.734586670000601</v>
      </c>
      <c r="I21" s="53"/>
      <c r="K21"/>
      <c r="L21" s="447"/>
      <c r="M21" s="449"/>
    </row>
    <row r="22" spans="2:13" ht="15">
      <c r="B22" s="211"/>
      <c r="C22" s="212" t="s">
        <v>151</v>
      </c>
      <c r="D22" s="213"/>
      <c r="E22" s="214">
        <v>5</v>
      </c>
      <c r="F22" s="215">
        <v>484.5</v>
      </c>
      <c r="G22" s="215">
        <v>489.8</v>
      </c>
      <c r="H22" s="233">
        <f>IF(G22=0,0,G22/'Aktivi_Saistibas(001)'!$F$19*100)</f>
        <v>0.04264327980236608</v>
      </c>
      <c r="I22" s="53"/>
      <c r="K22"/>
      <c r="L22" s="447"/>
      <c r="M22" s="449"/>
    </row>
    <row r="23" spans="2:13" ht="15">
      <c r="B23" s="211"/>
      <c r="C23" s="212" t="s">
        <v>151</v>
      </c>
      <c r="D23" s="213"/>
      <c r="E23" s="214">
        <v>20</v>
      </c>
      <c r="F23" s="215">
        <v>14005.82</v>
      </c>
      <c r="G23" s="215">
        <v>14478.66</v>
      </c>
      <c r="H23" s="233">
        <f>IF(G23=0,0,G23/'Aktivi_Saistibas(001)'!$F$19*100)</f>
        <v>1.2605503257315753</v>
      </c>
      <c r="I23" s="53"/>
      <c r="K23"/>
      <c r="L23" s="447"/>
      <c r="M23" s="449"/>
    </row>
    <row r="24" spans="2:13" ht="15">
      <c r="B24" s="211"/>
      <c r="C24" s="212" t="s">
        <v>151</v>
      </c>
      <c r="D24" s="213"/>
      <c r="E24" s="214">
        <v>430</v>
      </c>
      <c r="F24" s="215">
        <v>43013.39</v>
      </c>
      <c r="G24" s="215">
        <v>42941.62</v>
      </c>
      <c r="H24" s="233">
        <f>IF(G24=0,0,G24/'Aktivi_Saistibas(001)'!$F$19*100)</f>
        <v>3.7386106917657806</v>
      </c>
      <c r="I24" s="53"/>
      <c r="K24"/>
      <c r="L24" s="447"/>
      <c r="M24" s="449"/>
    </row>
    <row r="25" spans="2:13" ht="15">
      <c r="B25" s="211"/>
      <c r="C25" s="216" t="s">
        <v>20</v>
      </c>
      <c r="D25" s="213"/>
      <c r="E25" s="214"/>
      <c r="F25" s="215"/>
      <c r="G25" s="215"/>
      <c r="H25" s="233">
        <f>IF(G25=0,0,G25/'Aktivi_Saistibas(001)'!$F$19*100)</f>
        <v>0</v>
      </c>
      <c r="I25" s="53"/>
      <c r="K25"/>
      <c r="L25" s="447"/>
      <c r="M25" s="449"/>
    </row>
    <row r="26" spans="2:13" ht="15">
      <c r="B26" s="211"/>
      <c r="C26" s="212" t="s">
        <v>154</v>
      </c>
      <c r="D26" s="217">
        <v>11110</v>
      </c>
      <c r="E26" s="218">
        <f>SUM(E17:E25)</f>
        <v>3504</v>
      </c>
      <c r="F26" s="218">
        <f>SUM(F17:F25)</f>
        <v>381079.41000000003</v>
      </c>
      <c r="G26" s="218">
        <f>SUM(G17:G25)</f>
        <v>383422.2299999999</v>
      </c>
      <c r="H26" s="234">
        <f>IF(G26=0,0,G26/'Aktivi_Saistibas(001)'!$F$19*100)</f>
        <v>33.38175058460016</v>
      </c>
      <c r="I26" s="53"/>
      <c r="K26"/>
      <c r="L26"/>
      <c r="M26" s="451"/>
    </row>
    <row r="27" spans="2:13" ht="25.5">
      <c r="B27" s="200">
        <v>11120</v>
      </c>
      <c r="C27" s="221" t="s">
        <v>155</v>
      </c>
      <c r="D27" s="219"/>
      <c r="E27" s="220"/>
      <c r="F27" s="220"/>
      <c r="G27" s="205"/>
      <c r="H27" s="235"/>
      <c r="I27" s="31"/>
      <c r="K27"/>
      <c r="L27"/>
      <c r="M27" s="451"/>
    </row>
    <row r="28" spans="2:13" ht="15">
      <c r="B28" s="211"/>
      <c r="C28" s="222" t="s">
        <v>215</v>
      </c>
      <c r="D28" s="208"/>
      <c r="E28" s="215">
        <v>125</v>
      </c>
      <c r="F28" s="215">
        <v>12770.47</v>
      </c>
      <c r="G28" s="215">
        <v>12895</v>
      </c>
      <c r="H28" s="236">
        <f>IF(G28=0,0,G28/'Aktivi_Saistibas(001)'!$F$19*100)</f>
        <v>1.1226727093742561</v>
      </c>
      <c r="I28" s="31"/>
      <c r="K28"/>
      <c r="L28"/>
      <c r="M28" s="451"/>
    </row>
    <row r="29" spans="2:13" ht="15">
      <c r="B29" s="211"/>
      <c r="C29" s="222" t="s">
        <v>215</v>
      </c>
      <c r="D29" s="208"/>
      <c r="E29" s="215">
        <v>80</v>
      </c>
      <c r="F29" s="215">
        <v>8921.92</v>
      </c>
      <c r="G29" s="215">
        <v>8887.81</v>
      </c>
      <c r="H29" s="236">
        <f>IF(G29=0,0,G29/'Aktivi_Saistibas(001)'!$F$19*100)</f>
        <v>0.7737961793798842</v>
      </c>
      <c r="I29" s="53"/>
      <c r="K29"/>
      <c r="L29"/>
      <c r="M29" s="451"/>
    </row>
    <row r="30" spans="2:13" ht="15">
      <c r="B30" s="211"/>
      <c r="C30" s="222" t="s">
        <v>215</v>
      </c>
      <c r="D30" s="208"/>
      <c r="E30" s="215">
        <v>170</v>
      </c>
      <c r="F30" s="215">
        <v>19344.33</v>
      </c>
      <c r="G30" s="215">
        <v>19190.88</v>
      </c>
      <c r="H30" s="236">
        <f>IF(G30=0,0,G30/'Aktivi_Saistibas(001)'!$F$19*100)</f>
        <v>1.6708086269776057</v>
      </c>
      <c r="I30" s="53"/>
      <c r="K30"/>
      <c r="L30"/>
      <c r="M30" s="451"/>
    </row>
    <row r="31" spans="2:9" ht="15">
      <c r="B31" s="211"/>
      <c r="C31" s="222" t="s">
        <v>215</v>
      </c>
      <c r="D31" s="208"/>
      <c r="E31" s="215">
        <v>420</v>
      </c>
      <c r="F31" s="215">
        <v>42351.01</v>
      </c>
      <c r="G31" s="215">
        <v>42088.36</v>
      </c>
      <c r="H31" s="236">
        <f>IF(G31=0,0,G31/'Aktivi_Saistibas(001)'!$F$19*100)</f>
        <v>3.6643236257711562</v>
      </c>
      <c r="I31" s="53"/>
    </row>
    <row r="32" spans="2:9" ht="15">
      <c r="B32" s="211"/>
      <c r="C32" s="222" t="s">
        <v>216</v>
      </c>
      <c r="D32" s="208"/>
      <c r="E32" s="215">
        <v>10</v>
      </c>
      <c r="F32" s="215">
        <v>10390</v>
      </c>
      <c r="G32" s="215">
        <v>10402.94</v>
      </c>
      <c r="H32" s="236">
        <f>IF(G32=0,0,G32/'Aktivi_Saistibas(001)'!$F$19*100)</f>
        <v>0.9057073931956436</v>
      </c>
      <c r="I32" s="53"/>
    </row>
    <row r="33" spans="2:9" ht="15">
      <c r="B33" s="211"/>
      <c r="C33" s="223" t="s">
        <v>20</v>
      </c>
      <c r="D33" s="208"/>
      <c r="E33" s="215"/>
      <c r="F33" s="215"/>
      <c r="G33" s="215"/>
      <c r="H33" s="236">
        <f>IF(G33=0,0,G33/'Aktivi_Saistibas(001)'!$F$19*100)</f>
        <v>0</v>
      </c>
      <c r="I33" s="53"/>
    </row>
    <row r="34" spans="2:9" ht="15">
      <c r="B34" s="211"/>
      <c r="C34" s="222" t="s">
        <v>154</v>
      </c>
      <c r="D34" s="217">
        <v>11120</v>
      </c>
      <c r="E34" s="218">
        <f>SUM(E28:E33)</f>
        <v>805</v>
      </c>
      <c r="F34" s="218">
        <f>SUM(F28:F33)</f>
        <v>93777.73000000001</v>
      </c>
      <c r="G34" s="218">
        <f>SUM(G28:G33)</f>
        <v>93464.99</v>
      </c>
      <c r="H34" s="236">
        <f>IF(G34=0,0,G34/'Aktivi_Saistibas(001)'!$F$19*100)</f>
        <v>8.137308534698546</v>
      </c>
      <c r="I34" s="31"/>
    </row>
    <row r="35" spans="2:9" ht="15">
      <c r="B35" s="200">
        <v>11130</v>
      </c>
      <c r="C35" s="221" t="s">
        <v>158</v>
      </c>
      <c r="D35" s="208"/>
      <c r="E35" s="210"/>
      <c r="F35" s="210"/>
      <c r="G35" s="210"/>
      <c r="H35" s="235"/>
      <c r="I35" s="53"/>
    </row>
    <row r="36" spans="2:9" ht="15">
      <c r="B36" s="211"/>
      <c r="C36" s="223" t="s">
        <v>20</v>
      </c>
      <c r="D36" s="208"/>
      <c r="E36" s="215"/>
      <c r="F36" s="215"/>
      <c r="G36" s="215"/>
      <c r="H36" s="236">
        <f>IF(G36=0,0,G36/'Aktivi_Saistibas(001)'!$F$19*100)</f>
        <v>0</v>
      </c>
      <c r="I36" s="53"/>
    </row>
    <row r="37" spans="2:9" ht="15">
      <c r="B37" s="211"/>
      <c r="C37" s="222" t="s">
        <v>154</v>
      </c>
      <c r="D37" s="217">
        <v>11130</v>
      </c>
      <c r="E37" s="218">
        <f>SUM(E36:E36)</f>
        <v>0</v>
      </c>
      <c r="F37" s="218">
        <f>SUM(F36:F36)</f>
        <v>0</v>
      </c>
      <c r="G37" s="218">
        <f>SUM(G36:G36)</f>
        <v>0</v>
      </c>
      <c r="H37" s="236">
        <f>IF(G37=0,0,G37/'Aktivi_Saistibas(001)'!$F$19*100)</f>
        <v>0</v>
      </c>
      <c r="I37" s="53"/>
    </row>
    <row r="38" spans="2:9" ht="15">
      <c r="B38" s="166"/>
      <c r="C38" s="161" t="s">
        <v>161</v>
      </c>
      <c r="D38" s="76">
        <v>11100</v>
      </c>
      <c r="E38" s="229">
        <f>E26+E34+E37</f>
        <v>4309</v>
      </c>
      <c r="F38" s="229">
        <f>F26+F34+F37</f>
        <v>474857.14</v>
      </c>
      <c r="G38" s="229">
        <f>G26+G34+G37</f>
        <v>476887.2199999999</v>
      </c>
      <c r="H38" s="237">
        <f>IF(G38=0,0,G38/'Aktivi_Saistibas(001)'!$F$19*100)</f>
        <v>41.51905911929871</v>
      </c>
      <c r="I38" s="53"/>
    </row>
    <row r="39" spans="2:9" ht="25.5">
      <c r="B39" s="230">
        <v>11200</v>
      </c>
      <c r="C39" s="231" t="s">
        <v>162</v>
      </c>
      <c r="D39" s="238"/>
      <c r="E39" s="226"/>
      <c r="F39" s="226"/>
      <c r="G39" s="226"/>
      <c r="H39" s="232"/>
      <c r="I39" s="53"/>
    </row>
    <row r="40" spans="2:9" ht="25.5">
      <c r="B40" s="200">
        <v>11210</v>
      </c>
      <c r="C40" s="207" t="s">
        <v>163</v>
      </c>
      <c r="D40" s="208"/>
      <c r="E40" s="210"/>
      <c r="F40" s="210"/>
      <c r="G40" s="210"/>
      <c r="H40" s="224"/>
      <c r="I40" s="53"/>
    </row>
    <row r="41" spans="2:9" ht="15">
      <c r="B41" s="200"/>
      <c r="C41" s="212" t="s">
        <v>276</v>
      </c>
      <c r="D41" s="208"/>
      <c r="E41" s="210">
        <v>10000</v>
      </c>
      <c r="F41" s="210">
        <v>3410.2</v>
      </c>
      <c r="G41" s="210">
        <v>3500</v>
      </c>
      <c r="H41" s="236">
        <f>IF(G41=0,0,G41/'Aktivi_Saistibas(001)'!$F$19*100)</f>
        <v>0.3047192309274832</v>
      </c>
      <c r="I41" s="53"/>
    </row>
    <row r="42" spans="2:9" ht="15">
      <c r="B42" s="211"/>
      <c r="C42" s="216" t="s">
        <v>20</v>
      </c>
      <c r="D42" s="208"/>
      <c r="E42" s="215"/>
      <c r="F42" s="215"/>
      <c r="G42" s="215"/>
      <c r="H42" s="236">
        <f>IF(G42=0,0,G42/'Aktivi_Saistibas(001)'!$F$19*100)</f>
        <v>0</v>
      </c>
      <c r="I42" s="53"/>
    </row>
    <row r="43" spans="2:9" ht="15">
      <c r="B43" s="211"/>
      <c r="C43" s="212" t="s">
        <v>154</v>
      </c>
      <c r="D43" s="217">
        <v>11210</v>
      </c>
      <c r="E43" s="218">
        <f>SUM(E41:E42)</f>
        <v>10000</v>
      </c>
      <c r="F43" s="218">
        <f>SUM(F41:F42)</f>
        <v>3410.2</v>
      </c>
      <c r="G43" s="218">
        <f>SUM(G41:G42)</f>
        <v>3500</v>
      </c>
      <c r="H43" s="236">
        <f>IF(G43=0,0,G43/'Aktivi_Saistibas(001)'!$F$19*100)</f>
        <v>0.3047192309274832</v>
      </c>
      <c r="I43" s="53"/>
    </row>
    <row r="44" spans="2:9" ht="25.5">
      <c r="B44" s="200">
        <v>11220</v>
      </c>
      <c r="C44" s="207" t="s">
        <v>164</v>
      </c>
      <c r="D44" s="208"/>
      <c r="E44" s="210"/>
      <c r="F44" s="210"/>
      <c r="G44" s="210"/>
      <c r="H44" s="224"/>
      <c r="I44" s="53"/>
    </row>
    <row r="45" spans="2:9" ht="15">
      <c r="B45" s="211"/>
      <c r="C45" s="223" t="s">
        <v>20</v>
      </c>
      <c r="D45" s="208"/>
      <c r="E45" s="215"/>
      <c r="F45" s="215"/>
      <c r="G45" s="215"/>
      <c r="H45" s="236">
        <f>IF(G45=0,0,G45/'Aktivi_Saistibas(001)'!$F$19*100)</f>
        <v>0</v>
      </c>
      <c r="I45" s="53"/>
    </row>
    <row r="46" spans="2:9" ht="15">
      <c r="B46" s="211"/>
      <c r="C46" s="212" t="s">
        <v>154</v>
      </c>
      <c r="D46" s="217">
        <v>11220</v>
      </c>
      <c r="E46" s="218">
        <f>SUM(E45:E45)</f>
        <v>0</v>
      </c>
      <c r="F46" s="218">
        <f>SUM(F45:F45)</f>
        <v>0</v>
      </c>
      <c r="G46" s="218">
        <f>SUM(G45:G45)</f>
        <v>0</v>
      </c>
      <c r="H46" s="236">
        <f>IF(G46=0,0,G46/'Aktivi_Saistibas(001)'!$F$19*100)</f>
        <v>0</v>
      </c>
      <c r="I46" s="53"/>
    </row>
    <row r="47" spans="2:9" ht="17.25" customHeight="1" thickBot="1">
      <c r="B47" s="185"/>
      <c r="C47" s="251" t="s">
        <v>165</v>
      </c>
      <c r="D47" s="81">
        <v>11200</v>
      </c>
      <c r="E47" s="252">
        <f>E43+E46</f>
        <v>10000</v>
      </c>
      <c r="F47" s="252">
        <f>F43+F46</f>
        <v>3410.2</v>
      </c>
      <c r="G47" s="252">
        <f>G43+G46</f>
        <v>3500</v>
      </c>
      <c r="H47" s="253">
        <f>IF(G47=0,0,G47/'Aktivi_Saistibas(001)'!$F$19*100)</f>
        <v>0.3047192309274832</v>
      </c>
      <c r="I47" s="53"/>
    </row>
    <row r="48" spans="2:9" ht="25.5">
      <c r="B48" s="193">
        <v>11300</v>
      </c>
      <c r="C48" s="241" t="s">
        <v>168</v>
      </c>
      <c r="D48" s="244"/>
      <c r="E48" s="242"/>
      <c r="F48" s="242"/>
      <c r="G48" s="242"/>
      <c r="H48" s="245"/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IF(G49=0,0,G49/'Aktivi_Saistibas(001)'!$F$19*100)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SUM(E49:E49)</f>
        <v>0</v>
      </c>
      <c r="F50" s="228">
        <f>SUM(F49:F49)</f>
        <v>0</v>
      </c>
      <c r="G50" s="228">
        <f>SUM(G49:G49)</f>
        <v>0</v>
      </c>
      <c r="H50" s="239">
        <f>IF(G50=0,0,G50/'Aktivi_Saistibas(001)'!$F$19*100)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6" t="s">
        <v>20</v>
      </c>
      <c r="D52" s="208"/>
      <c r="E52" s="215"/>
      <c r="F52" s="215"/>
      <c r="G52" s="215"/>
      <c r="H52" s="236">
        <f>IF(G52=0,0,G52/'Aktivi_Saistibas(001)'!$F$19*100)</f>
        <v>0</v>
      </c>
      <c r="I52" s="53"/>
    </row>
    <row r="53" spans="2:9" ht="15">
      <c r="B53" s="166"/>
      <c r="C53" s="243" t="s">
        <v>154</v>
      </c>
      <c r="D53" s="76">
        <v>11400</v>
      </c>
      <c r="E53" s="228">
        <f>SUM(E52:E52)</f>
        <v>0</v>
      </c>
      <c r="F53" s="228">
        <f>SUM(F52:F52)</f>
        <v>0</v>
      </c>
      <c r="G53" s="228">
        <f>SUM(G52:G52)</f>
        <v>0</v>
      </c>
      <c r="H53" s="239">
        <f>IF(G53=0,0,G53/'Aktivi_Saistibas(001)'!$F$19*100)</f>
        <v>0</v>
      </c>
      <c r="I53" s="53"/>
    </row>
    <row r="54" spans="2:9" ht="38.25">
      <c r="B54" s="225"/>
      <c r="C54" s="249" t="s">
        <v>174</v>
      </c>
      <c r="D54" s="78">
        <v>11000</v>
      </c>
      <c r="E54" s="246">
        <f>E38+E47+E50+E53</f>
        <v>14309</v>
      </c>
      <c r="F54" s="246">
        <f>F38+F47+F50+F53</f>
        <v>478267.34</v>
      </c>
      <c r="G54" s="246">
        <f>G38+G47+G50+G53</f>
        <v>480387.2199999999</v>
      </c>
      <c r="H54" s="247">
        <f>IF(G54=0,0,G54/'Aktivi_Saistibas(001)'!$F$19*100)</f>
        <v>41.823778350226185</v>
      </c>
      <c r="I54" s="53"/>
    </row>
    <row r="55" spans="2:9" ht="15">
      <c r="B55" s="230">
        <v>12000</v>
      </c>
      <c r="C55" s="248" t="s">
        <v>173</v>
      </c>
      <c r="D55" s="238"/>
      <c r="E55" s="226"/>
      <c r="F55" s="226"/>
      <c r="G55" s="226"/>
      <c r="H55" s="232"/>
      <c r="I55" s="53"/>
    </row>
    <row r="56" spans="2:9" ht="25.5">
      <c r="B56" s="200">
        <v>12100</v>
      </c>
      <c r="C56" s="201" t="s">
        <v>149</v>
      </c>
      <c r="D56" s="208"/>
      <c r="E56" s="210"/>
      <c r="F56" s="210"/>
      <c r="G56" s="210"/>
      <c r="H56" s="224"/>
      <c r="I56" s="53"/>
    </row>
    <row r="57" spans="2:9" ht="25.5">
      <c r="B57" s="200">
        <v>12110</v>
      </c>
      <c r="C57" s="207" t="s">
        <v>155</v>
      </c>
      <c r="D57" s="208"/>
      <c r="E57" s="210"/>
      <c r="F57" s="210"/>
      <c r="G57" s="210"/>
      <c r="H57" s="224"/>
      <c r="I57" s="53"/>
    </row>
    <row r="58" spans="2:9" ht="15">
      <c r="B58" s="211"/>
      <c r="C58" s="216" t="s">
        <v>20</v>
      </c>
      <c r="D58" s="208"/>
      <c r="E58" s="215"/>
      <c r="F58" s="215"/>
      <c r="G58" s="215"/>
      <c r="H58" s="236">
        <f>IF(G58=0,0,G58/'Aktivi_Saistibas(001)'!$F$19*100)</f>
        <v>0</v>
      </c>
      <c r="I58" s="53"/>
    </row>
    <row r="59" spans="2:9" ht="15">
      <c r="B59" s="211"/>
      <c r="C59" s="212" t="s">
        <v>154</v>
      </c>
      <c r="D59" s="217">
        <v>12110</v>
      </c>
      <c r="E59" s="218">
        <f>SUM(E58:E58)</f>
        <v>0</v>
      </c>
      <c r="F59" s="218">
        <f>SUM(F58:F58)</f>
        <v>0</v>
      </c>
      <c r="G59" s="218">
        <f>SUM(G58:G58)</f>
        <v>0</v>
      </c>
      <c r="H59" s="236">
        <f>IF(G59=0,0,G59/'Aktivi_Saistibas(001)'!$F$19*100)</f>
        <v>0</v>
      </c>
      <c r="I59" s="53"/>
    </row>
    <row r="60" spans="2:9" ht="15">
      <c r="B60" s="200">
        <v>12120</v>
      </c>
      <c r="C60" s="207" t="s">
        <v>184</v>
      </c>
      <c r="D60" s="208"/>
      <c r="E60" s="210"/>
      <c r="F60" s="210"/>
      <c r="G60" s="210"/>
      <c r="H60" s="224"/>
      <c r="I60" s="53"/>
    </row>
    <row r="61" spans="2:9" ht="15">
      <c r="B61" s="211"/>
      <c r="C61" s="216" t="s">
        <v>20</v>
      </c>
      <c r="D61" s="208"/>
      <c r="E61" s="215"/>
      <c r="F61" s="215"/>
      <c r="G61" s="215"/>
      <c r="H61" s="236">
        <f>IF(G61=0,0,G61/'Aktivi_Saistibas(001)'!$F$19*100)</f>
        <v>0</v>
      </c>
      <c r="I61" s="53"/>
    </row>
    <row r="62" spans="2:9" ht="15">
      <c r="B62" s="211"/>
      <c r="C62" s="212" t="s">
        <v>154</v>
      </c>
      <c r="D62" s="250">
        <v>12120</v>
      </c>
      <c r="E62" s="218">
        <f>SUM(E61:E61)</f>
        <v>0</v>
      </c>
      <c r="F62" s="218">
        <f>SUM(F61:F61)</f>
        <v>0</v>
      </c>
      <c r="G62" s="218">
        <f>SUM(G61:G61)</f>
        <v>0</v>
      </c>
      <c r="H62" s="236">
        <f>IF(G62=0,0,G62/'Aktivi_Saistibas(001)'!$F$19*100)</f>
        <v>0</v>
      </c>
      <c r="I62" s="53"/>
    </row>
    <row r="63" spans="2:9" ht="15">
      <c r="B63" s="166"/>
      <c r="C63" s="190" t="s">
        <v>175</v>
      </c>
      <c r="D63" s="76">
        <v>12100</v>
      </c>
      <c r="E63" s="228">
        <f>E59+E62</f>
        <v>0</v>
      </c>
      <c r="F63" s="228">
        <f>F59+F62</f>
        <v>0</v>
      </c>
      <c r="G63" s="228">
        <f>G59+G62</f>
        <v>0</v>
      </c>
      <c r="H63" s="239">
        <f>IF(G63=0,0,G63/'Aktivi_Saistibas(001)'!$F$19*100)</f>
        <v>0</v>
      </c>
      <c r="I63" s="53"/>
    </row>
    <row r="64" spans="2:9" ht="25.5">
      <c r="B64" s="230">
        <v>12200</v>
      </c>
      <c r="C64" s="231" t="s">
        <v>162</v>
      </c>
      <c r="D64" s="238"/>
      <c r="E64" s="226"/>
      <c r="F64" s="226"/>
      <c r="G64" s="226"/>
      <c r="H64" s="232"/>
      <c r="I64" s="53"/>
    </row>
    <row r="65" spans="2:9" ht="25.5">
      <c r="B65" s="200">
        <v>12210</v>
      </c>
      <c r="C65" s="207" t="s">
        <v>163</v>
      </c>
      <c r="D65" s="208"/>
      <c r="E65" s="210"/>
      <c r="F65" s="210"/>
      <c r="G65" s="210"/>
      <c r="H65" s="224"/>
      <c r="I65" s="53"/>
    </row>
    <row r="66" spans="2:9" ht="15">
      <c r="B66" s="211"/>
      <c r="C66" s="216" t="s">
        <v>20</v>
      </c>
      <c r="D66" s="208"/>
      <c r="E66" s="215"/>
      <c r="F66" s="215"/>
      <c r="G66" s="215"/>
      <c r="H66" s="236">
        <f>IF(G66=0,0,G66/'Aktivi_Saistibas(001)'!$F$19*100)</f>
        <v>0</v>
      </c>
      <c r="I66" s="53"/>
    </row>
    <row r="67" spans="2:9" ht="15">
      <c r="B67" s="211"/>
      <c r="C67" s="212" t="s">
        <v>154</v>
      </c>
      <c r="D67" s="217">
        <v>12210</v>
      </c>
      <c r="E67" s="218">
        <f>SUM(E66:E66)</f>
        <v>0</v>
      </c>
      <c r="F67" s="218">
        <f>SUM(F66:F66)</f>
        <v>0</v>
      </c>
      <c r="G67" s="218">
        <f>SUM(G66:G66)</f>
        <v>0</v>
      </c>
      <c r="H67" s="236">
        <f>IF(G67=0,0,G67/'Aktivi_Saistibas(001)'!$F$19*100)</f>
        <v>0</v>
      </c>
      <c r="I67" s="53"/>
    </row>
    <row r="68" spans="2:9" ht="25.5">
      <c r="B68" s="200">
        <v>12220</v>
      </c>
      <c r="C68" s="207" t="s">
        <v>164</v>
      </c>
      <c r="D68" s="208"/>
      <c r="E68" s="210"/>
      <c r="F68" s="210"/>
      <c r="G68" s="210"/>
      <c r="H68" s="224"/>
      <c r="I68" s="53"/>
    </row>
    <row r="69" spans="2:9" ht="15">
      <c r="B69" s="211"/>
      <c r="C69" s="216" t="s">
        <v>20</v>
      </c>
      <c r="D69" s="208"/>
      <c r="E69" s="215"/>
      <c r="F69" s="215"/>
      <c r="G69" s="215"/>
      <c r="H69" s="236">
        <f>IF(G69=0,0,G69/'Aktivi_Saistibas(001)'!$F$19*100)</f>
        <v>0</v>
      </c>
      <c r="I69" s="53"/>
    </row>
    <row r="70" spans="2:9" ht="15">
      <c r="B70" s="211"/>
      <c r="C70" s="212" t="s">
        <v>154</v>
      </c>
      <c r="D70" s="217">
        <v>12220</v>
      </c>
      <c r="E70" s="218">
        <f>SUM(E69:E69)</f>
        <v>0</v>
      </c>
      <c r="F70" s="218">
        <f>SUM(F69:F69)</f>
        <v>0</v>
      </c>
      <c r="G70" s="218">
        <f>SUM(G69:G69)</f>
        <v>0</v>
      </c>
      <c r="H70" s="236">
        <f>IF(G70=0,0,G70/'Aktivi_Saistibas(001)'!$F$19*100)</f>
        <v>0</v>
      </c>
      <c r="I70" s="53"/>
    </row>
    <row r="71" spans="2:9" ht="15">
      <c r="B71" s="166"/>
      <c r="C71" s="190" t="s">
        <v>176</v>
      </c>
      <c r="D71" s="76">
        <v>12200</v>
      </c>
      <c r="E71" s="228">
        <f>E67+E70</f>
        <v>0</v>
      </c>
      <c r="F71" s="228">
        <f>F67+F70</f>
        <v>0</v>
      </c>
      <c r="G71" s="228">
        <f>G67+G70</f>
        <v>0</v>
      </c>
      <c r="H71" s="239">
        <f>IF(G71=0,0,G71/'Aktivi_Saistibas(001)'!$F$19*100)</f>
        <v>0</v>
      </c>
      <c r="I71" s="53"/>
    </row>
    <row r="72" spans="2:9" ht="25.5">
      <c r="B72" s="200">
        <v>12300</v>
      </c>
      <c r="C72" s="201" t="s">
        <v>168</v>
      </c>
      <c r="D72" s="238"/>
      <c r="E72" s="226"/>
      <c r="F72" s="226"/>
      <c r="G72" s="226"/>
      <c r="H72" s="232"/>
      <c r="I72" s="53"/>
    </row>
    <row r="73" spans="2:9" ht="15">
      <c r="B73" s="211"/>
      <c r="C73" s="216" t="s">
        <v>20</v>
      </c>
      <c r="D73" s="208"/>
      <c r="E73" s="215"/>
      <c r="F73" s="215"/>
      <c r="G73" s="215"/>
      <c r="H73" s="236">
        <f>IF(G73=0,0,G73/'Aktivi_Saistibas(001)'!$F$19*100)</f>
        <v>0</v>
      </c>
      <c r="I73" s="53"/>
    </row>
    <row r="74" spans="2:9" ht="15">
      <c r="B74" s="166"/>
      <c r="C74" s="243" t="s">
        <v>154</v>
      </c>
      <c r="D74" s="76">
        <v>12300</v>
      </c>
      <c r="E74" s="228">
        <f>SUM(E73:E73)</f>
        <v>0</v>
      </c>
      <c r="F74" s="228">
        <f>SUM(F73:F73)</f>
        <v>0</v>
      </c>
      <c r="G74" s="228">
        <f>SUM(G73:G73)</f>
        <v>0</v>
      </c>
      <c r="H74" s="239">
        <f>IF(G74=0,0,G74/'Aktivi_Saistibas(001)'!$F$19*100)</f>
        <v>0</v>
      </c>
      <c r="I74" s="53"/>
    </row>
    <row r="75" spans="2:9" ht="15">
      <c r="B75" s="200">
        <v>12400</v>
      </c>
      <c r="C75" s="201" t="s">
        <v>81</v>
      </c>
      <c r="D75" s="208"/>
      <c r="E75" s="205"/>
      <c r="F75" s="205"/>
      <c r="G75" s="467"/>
      <c r="H75" s="233">
        <f>IF(G75=0,0,G75/'Aktivi_Saistibas(001)'!$F$19*100)</f>
        <v>0</v>
      </c>
      <c r="I75" s="53"/>
    </row>
    <row r="76" spans="2:9" ht="15">
      <c r="B76" s="200"/>
      <c r="C76" s="443" t="s">
        <v>245</v>
      </c>
      <c r="D76" s="208"/>
      <c r="E76" s="215"/>
      <c r="F76" s="215"/>
      <c r="G76" s="468">
        <v>191.22702000000027</v>
      </c>
      <c r="H76" s="233">
        <f>IF(G76=0,0,G76/'Aktivi_Saistibas(001)'!$F$19*100)</f>
        <v>0.016648728704844153</v>
      </c>
      <c r="I76" s="53"/>
    </row>
    <row r="77" spans="2:9" ht="15">
      <c r="B77" s="200"/>
      <c r="C77" s="443" t="s">
        <v>245</v>
      </c>
      <c r="D77" s="208"/>
      <c r="E77" s="215"/>
      <c r="F77" s="215"/>
      <c r="G77" s="468">
        <v>583.7242879999976</v>
      </c>
      <c r="H77" s="233">
        <f>IF(G77=0,0,G77/'Aktivi_Saistibas(001)'!$F$19*100)</f>
        <v>0.05082057603230057</v>
      </c>
      <c r="I77" s="53"/>
    </row>
    <row r="78" spans="2:9" ht="15">
      <c r="B78" s="200"/>
      <c r="C78" s="443" t="s">
        <v>245</v>
      </c>
      <c r="D78" s="208"/>
      <c r="E78" s="215"/>
      <c r="F78" s="215"/>
      <c r="G78" s="468">
        <v>560.6866124999997</v>
      </c>
      <c r="H78" s="233">
        <f>IF(G78=0,0,G78/'Aktivi_Saistibas(001)'!$F$19*100)</f>
        <v>0.04881485524352449</v>
      </c>
      <c r="I78" s="53"/>
    </row>
    <row r="79" spans="2:9" ht="15">
      <c r="B79" s="200"/>
      <c r="C79" s="443" t="s">
        <v>245</v>
      </c>
      <c r="D79" s="208"/>
      <c r="E79" s="215"/>
      <c r="F79" s="215"/>
      <c r="G79" s="468">
        <v>684.7999999999993</v>
      </c>
      <c r="H79" s="233">
        <f>IF(G79=0,0,G79/'Aktivi_Saistibas(001)'!$F$19*100)</f>
        <v>0.05962049409689722</v>
      </c>
      <c r="I79" s="53"/>
    </row>
    <row r="80" spans="2:9" ht="15">
      <c r="B80" s="200"/>
      <c r="C80" s="443" t="s">
        <v>245</v>
      </c>
      <c r="D80" s="208"/>
      <c r="E80" s="215"/>
      <c r="F80" s="215"/>
      <c r="G80" s="468">
        <v>1099.9999999999927</v>
      </c>
      <c r="H80" s="233">
        <f>IF(G80=0,0,G80/'Aktivi_Saistibas(001)'!$F$19*100)</f>
        <v>0.09576890114863695</v>
      </c>
      <c r="I80" s="53"/>
    </row>
    <row r="81" spans="2:9" ht="15">
      <c r="B81" s="200"/>
      <c r="C81" s="443" t="s">
        <v>245</v>
      </c>
      <c r="D81" s="208"/>
      <c r="E81" s="215"/>
      <c r="F81" s="215"/>
      <c r="G81" s="468">
        <v>242</v>
      </c>
      <c r="H81" s="233">
        <f>IF(G81=0,0,G81/'Aktivi_Saistibas(001)'!$F$19*100)</f>
        <v>0.02106915825270027</v>
      </c>
      <c r="I81" s="53"/>
    </row>
    <row r="82" spans="2:9" ht="15">
      <c r="B82" s="200"/>
      <c r="C82" s="443" t="s">
        <v>245</v>
      </c>
      <c r="D82" s="208"/>
      <c r="E82" s="215"/>
      <c r="F82" s="215"/>
      <c r="G82" s="468">
        <v>123.20000000000073</v>
      </c>
      <c r="H82" s="233">
        <f>IF(G82=0,0,G82/'Aktivi_Saistibas(001)'!$F$19*100)</f>
        <v>0.010726116928647474</v>
      </c>
      <c r="I82" s="53"/>
    </row>
    <row r="83" spans="2:9" ht="15">
      <c r="B83" s="211"/>
      <c r="C83" s="216" t="s">
        <v>20</v>
      </c>
      <c r="D83" s="208"/>
      <c r="E83" s="215"/>
      <c r="F83" s="215"/>
      <c r="G83" s="445"/>
      <c r="H83" s="233">
        <f>IF(G83=0,0,G83/'Aktivi_Saistibas(001)'!$F$19*100)</f>
        <v>0</v>
      </c>
      <c r="I83" s="53"/>
    </row>
    <row r="84" spans="2:9" ht="15.75" thickBot="1">
      <c r="B84" s="185"/>
      <c r="C84" s="254" t="s">
        <v>154</v>
      </c>
      <c r="D84" s="81">
        <v>12400</v>
      </c>
      <c r="E84" s="252">
        <f>SUM(E83:E83)</f>
        <v>0</v>
      </c>
      <c r="F84" s="252">
        <f>SUM(F83:F83)</f>
        <v>0</v>
      </c>
      <c r="G84" s="252">
        <f>SUM(G76:G83)</f>
        <v>3485.6379204999903</v>
      </c>
      <c r="H84" s="253">
        <f>IF(G84=0,0,G84/'Aktivi_Saistibas(001)'!$F$19*100)</f>
        <v>0.3034688304075511</v>
      </c>
      <c r="I84" s="53"/>
    </row>
    <row r="85" spans="2:9" ht="25.5">
      <c r="B85" s="82"/>
      <c r="C85" s="255" t="s">
        <v>177</v>
      </c>
      <c r="D85" s="77">
        <v>12000</v>
      </c>
      <c r="E85" s="258">
        <f>E63+E71+E74+E84</f>
        <v>0</v>
      </c>
      <c r="F85" s="258">
        <f>F63+F71+F74+F84</f>
        <v>0</v>
      </c>
      <c r="G85" s="258">
        <f>G63+G71+G74+G84</f>
        <v>3485.6379204999903</v>
      </c>
      <c r="H85" s="259">
        <f>IF(G85=0,0,G85/'Aktivi_Saistibas(001)'!$F$19*100)</f>
        <v>0.3034688304075511</v>
      </c>
      <c r="I85" s="53"/>
    </row>
    <row r="86" spans="2:9" ht="15">
      <c r="B86" s="230">
        <v>13000</v>
      </c>
      <c r="C86" s="231" t="s">
        <v>178</v>
      </c>
      <c r="D86" s="238"/>
      <c r="E86" s="226"/>
      <c r="F86" s="226"/>
      <c r="G86" s="226"/>
      <c r="H86" s="232"/>
      <c r="I86" s="53"/>
    </row>
    <row r="87" spans="2:11" ht="15">
      <c r="B87" s="211"/>
      <c r="C87" s="216" t="s">
        <v>217</v>
      </c>
      <c r="D87" s="208"/>
      <c r="E87" s="215"/>
      <c r="F87" s="215">
        <v>15578.35</v>
      </c>
      <c r="G87" s="215">
        <v>15578.35</v>
      </c>
      <c r="H87" s="236">
        <f>IF(G87=0,0,G87/'Aktivi_Saistibas(001)'!$F$19*100)</f>
        <v>1.3562922374626167</v>
      </c>
      <c r="I87" s="53"/>
      <c r="J87" s="446"/>
      <c r="K87" s="449"/>
    </row>
    <row r="88" spans="2:11" ht="15">
      <c r="B88" s="211"/>
      <c r="C88" s="216" t="s">
        <v>218</v>
      </c>
      <c r="D88" s="208"/>
      <c r="E88" s="215"/>
      <c r="F88" s="215">
        <v>10341.92</v>
      </c>
      <c r="G88" s="215">
        <v>10341.92</v>
      </c>
      <c r="H88" s="236">
        <f>IF(G88=0,0,G88/'Aktivi_Saistibas(001)'!$F$19*100)</f>
        <v>0.9003948310610164</v>
      </c>
      <c r="I88" s="53"/>
      <c r="J88" s="446"/>
      <c r="K88" s="449"/>
    </row>
    <row r="89" spans="2:11" ht="15">
      <c r="B89" s="211"/>
      <c r="C89" s="216" t="s">
        <v>219</v>
      </c>
      <c r="D89" s="208"/>
      <c r="E89" s="215"/>
      <c r="F89" s="215">
        <v>6000</v>
      </c>
      <c r="G89" s="215">
        <v>6000</v>
      </c>
      <c r="H89" s="236">
        <f>IF(G89=0,0,G89/'Aktivi_Saistibas(001)'!$F$19*100)</f>
        <v>0.5223758244471142</v>
      </c>
      <c r="I89" s="53"/>
      <c r="J89" s="446"/>
      <c r="K89" s="449"/>
    </row>
    <row r="90" spans="2:11" ht="15">
      <c r="B90" s="211"/>
      <c r="C90" s="216" t="s">
        <v>215</v>
      </c>
      <c r="D90" s="208"/>
      <c r="E90" s="215"/>
      <c r="F90" s="215">
        <v>20000</v>
      </c>
      <c r="G90" s="215">
        <v>20000</v>
      </c>
      <c r="H90" s="236">
        <f>IF(G90=0,0,G90/'Aktivi_Saistibas(001)'!$F$19*100)</f>
        <v>1.7412527481570472</v>
      </c>
      <c r="I90" s="53"/>
      <c r="J90" s="446"/>
      <c r="K90" s="449"/>
    </row>
    <row r="91" spans="2:11" ht="15">
      <c r="B91" s="211"/>
      <c r="C91" s="216" t="s">
        <v>215</v>
      </c>
      <c r="D91" s="208"/>
      <c r="E91" s="215"/>
      <c r="F91" s="215">
        <v>15000</v>
      </c>
      <c r="G91" s="215">
        <v>15000</v>
      </c>
      <c r="H91" s="236">
        <f>IF(G91=0,0,G91/'Aktivi_Saistibas(001)'!$F$19*100)</f>
        <v>1.3059395611177853</v>
      </c>
      <c r="I91" s="53"/>
      <c r="J91" s="446"/>
      <c r="K91" s="449"/>
    </row>
    <row r="92" spans="2:11" ht="15">
      <c r="B92" s="211"/>
      <c r="C92" s="216" t="s">
        <v>220</v>
      </c>
      <c r="D92" s="208"/>
      <c r="E92" s="215"/>
      <c r="F92" s="215">
        <v>15000</v>
      </c>
      <c r="G92" s="215">
        <v>15000</v>
      </c>
      <c r="H92" s="236">
        <f>IF(G92=0,0,G92/'Aktivi_Saistibas(001)'!$F$19*100)</f>
        <v>1.3059395611177853</v>
      </c>
      <c r="I92" s="53"/>
      <c r="J92" s="446"/>
      <c r="K92" s="449"/>
    </row>
    <row r="93" spans="2:11" ht="15">
      <c r="B93" s="211"/>
      <c r="C93" s="216" t="s">
        <v>244</v>
      </c>
      <c r="D93" s="208"/>
      <c r="E93" s="215"/>
      <c r="F93" s="215">
        <v>35000</v>
      </c>
      <c r="G93" s="215">
        <v>35000</v>
      </c>
      <c r="H93" s="236">
        <f>IF(G93=0,0,G93/'Aktivi_Saistibas(001)'!$F$19*100)</f>
        <v>3.0471923092748323</v>
      </c>
      <c r="I93" s="53"/>
      <c r="J93" s="446"/>
      <c r="K93" s="449"/>
    </row>
    <row r="94" spans="2:11" ht="15">
      <c r="B94" s="211"/>
      <c r="C94" s="216" t="s">
        <v>255</v>
      </c>
      <c r="D94" s="208"/>
      <c r="E94" s="215"/>
      <c r="F94" s="215">
        <v>40000</v>
      </c>
      <c r="G94" s="215">
        <v>40000</v>
      </c>
      <c r="H94" s="236">
        <f>IF(G94=0,0,G94/'Aktivi_Saistibas(001)'!$F$19*100)</f>
        <v>3.4825054963140945</v>
      </c>
      <c r="I94" s="53"/>
      <c r="J94" s="446"/>
      <c r="K94" s="449"/>
    </row>
    <row r="95" spans="2:11" ht="15">
      <c r="B95" s="211"/>
      <c r="C95" s="216" t="s">
        <v>256</v>
      </c>
      <c r="D95" s="208"/>
      <c r="E95" s="215"/>
      <c r="F95" s="215">
        <v>40000</v>
      </c>
      <c r="G95" s="215">
        <v>40000</v>
      </c>
      <c r="H95" s="236">
        <f>IF(G95=0,0,G95/'Aktivi_Saistibas(001)'!$F$19*100)</f>
        <v>3.4825054963140945</v>
      </c>
      <c r="I95" s="53"/>
      <c r="J95" s="446"/>
      <c r="K95" s="449"/>
    </row>
    <row r="96" spans="2:9" ht="15">
      <c r="B96" s="211"/>
      <c r="C96" s="216" t="s">
        <v>220</v>
      </c>
      <c r="D96" s="208"/>
      <c r="E96" s="215"/>
      <c r="F96" s="215">
        <v>40000</v>
      </c>
      <c r="G96" s="215">
        <v>40000</v>
      </c>
      <c r="H96" s="236">
        <f>IF(G96=0,0,G96/'Aktivi_Saistibas(001)'!$F$19*100)</f>
        <v>3.4825054963140945</v>
      </c>
      <c r="I96" s="53"/>
    </row>
    <row r="97" spans="2:9" ht="15">
      <c r="B97" s="211"/>
      <c r="C97" s="216" t="s">
        <v>256</v>
      </c>
      <c r="D97" s="208"/>
      <c r="E97" s="215"/>
      <c r="F97" s="215">
        <v>38000</v>
      </c>
      <c r="G97" s="215">
        <v>38000</v>
      </c>
      <c r="H97" s="236">
        <f>IF(G97=0,0,G97/'Aktivi_Saistibas(001)'!$F$19*100)</f>
        <v>3.3083802214983895</v>
      </c>
      <c r="I97" s="53"/>
    </row>
    <row r="98" spans="2:9" ht="15">
      <c r="B98" s="211"/>
      <c r="C98" s="216" t="s">
        <v>220</v>
      </c>
      <c r="D98" s="208"/>
      <c r="E98" s="215"/>
      <c r="F98" s="215">
        <v>25000</v>
      </c>
      <c r="G98" s="215">
        <v>25000</v>
      </c>
      <c r="H98" s="236">
        <f>IF(G98=0,0,G98/'Aktivi_Saistibas(001)'!$F$19*100)</f>
        <v>2.1765659351963085</v>
      </c>
      <c r="I98" s="53"/>
    </row>
    <row r="99" spans="2:9" ht="15">
      <c r="B99" s="211"/>
      <c r="C99" s="216" t="s">
        <v>243</v>
      </c>
      <c r="D99" s="208"/>
      <c r="E99" s="215"/>
      <c r="F99" s="215"/>
      <c r="G99" s="215"/>
      <c r="H99" s="236"/>
      <c r="I99" s="53"/>
    </row>
    <row r="100" spans="2:9" ht="15">
      <c r="B100" s="166"/>
      <c r="C100" s="243" t="s">
        <v>154</v>
      </c>
      <c r="D100" s="80">
        <v>13000</v>
      </c>
      <c r="E100" s="260">
        <f>SUM(E87:E96)</f>
        <v>0</v>
      </c>
      <c r="F100" s="260">
        <f>SUM(F87:F99)</f>
        <v>299920.27</v>
      </c>
      <c r="G100" s="260">
        <f>SUM(G87:G99)</f>
        <v>299920.27</v>
      </c>
      <c r="H100" s="261">
        <f>IF(G100=0,0,G100/'Aktivi_Saistibas(001)'!$F$19*100)</f>
        <v>26.111849718275177</v>
      </c>
      <c r="I100" s="53"/>
    </row>
    <row r="101" spans="2:9" ht="26.25" thickBot="1">
      <c r="B101" s="184"/>
      <c r="C101" s="256" t="s">
        <v>181</v>
      </c>
      <c r="D101" s="79">
        <v>10000</v>
      </c>
      <c r="E101" s="262">
        <f>E54+E85+E100</f>
        <v>14309</v>
      </c>
      <c r="F101" s="262">
        <f>F54+F85+F100</f>
        <v>778187.6100000001</v>
      </c>
      <c r="G101" s="262">
        <f>G54+G85+G100</f>
        <v>783793.1279205</v>
      </c>
      <c r="H101" s="263">
        <f>IF(G101=0,0,G101/'Aktivi_Saistibas(001)'!$F$19*100)</f>
        <v>68.23909689890893</v>
      </c>
      <c r="I101" s="53"/>
    </row>
    <row r="102" spans="9:12" s="8" customFormat="1" ht="15">
      <c r="I102" s="53"/>
      <c r="L102" s="450"/>
    </row>
    <row r="103" ht="15">
      <c r="I103" s="53"/>
    </row>
    <row r="104" ht="15">
      <c r="I104" s="53"/>
    </row>
    <row r="105" ht="12.75">
      <c r="I105" s="8"/>
    </row>
  </sheetData>
  <mergeCells count="2">
    <mergeCell ref="B12:C12"/>
    <mergeCell ref="B13:C13"/>
  </mergeCells>
  <dataValidations count="1">
    <dataValidation type="decimal" allowBlank="1" showErrorMessage="1" errorTitle="Oops!" error="Šeit jāievada skatlis" sqref="I14:I104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76" r:id="rId1"/>
  <rowBreaks count="1" manualBreakCount="1">
    <brk id="5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0.8515625" style="0" customWidth="1"/>
    <col min="4" max="4" width="8.7109375" style="0" customWidth="1"/>
    <col min="5" max="9" width="12.7109375" style="0" customWidth="1"/>
    <col min="11" max="11" width="10.421875" style="0" bestFit="1" customWidth="1"/>
    <col min="12" max="12" width="12.140625" style="451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75" t="s">
        <v>11</v>
      </c>
      <c r="C2" s="476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77" t="s">
        <v>13</v>
      </c>
      <c r="C3" s="478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43.5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12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IF(H7=0,0,H7/'Aktivi_Saistibas(001)'!$F$19*100)</f>
        <v>0</v>
      </c>
      <c r="K7" s="447"/>
      <c r="L7" s="449"/>
    </row>
    <row r="8" spans="1:12" ht="12.75">
      <c r="A8" s="1"/>
      <c r="B8" s="211"/>
      <c r="C8" s="212" t="s">
        <v>221</v>
      </c>
      <c r="D8" s="208"/>
      <c r="E8" s="444" t="s">
        <v>268</v>
      </c>
      <c r="F8" s="215">
        <v>20</v>
      </c>
      <c r="G8" s="215">
        <v>13856.09</v>
      </c>
      <c r="H8" s="215">
        <v>15033.25</v>
      </c>
      <c r="I8" s="236">
        <f>IF(H8=0,0,H8/'Aktivi_Saistibas(001)'!$F$19*100)</f>
        <v>1.3088343938115965</v>
      </c>
      <c r="K8" s="447"/>
      <c r="L8" s="449"/>
    </row>
    <row r="9" spans="1:12" ht="12.75">
      <c r="A9" s="1"/>
      <c r="B9" s="211"/>
      <c r="C9" s="216" t="s">
        <v>20</v>
      </c>
      <c r="D9" s="213"/>
      <c r="E9" s="266"/>
      <c r="F9" s="215"/>
      <c r="G9" s="215"/>
      <c r="H9" s="215"/>
      <c r="I9" s="236">
        <f>IF(H9=0,0,H9/'Aktivi_Saistibas(001)'!$F$19*100)</f>
        <v>0</v>
      </c>
      <c r="K9" s="447"/>
      <c r="L9" s="449"/>
    </row>
    <row r="10" spans="1:12" ht="12.75">
      <c r="A10" s="1"/>
      <c r="B10" s="211"/>
      <c r="C10" s="212" t="s">
        <v>154</v>
      </c>
      <c r="D10" s="217">
        <v>21110</v>
      </c>
      <c r="E10" s="289"/>
      <c r="F10" s="265">
        <f>SUM(F7:F9)</f>
        <v>20</v>
      </c>
      <c r="G10" s="265">
        <f>SUM(G7:G9)</f>
        <v>13856.09</v>
      </c>
      <c r="H10" s="265">
        <f>SUM(H7:H9)</f>
        <v>15033.25</v>
      </c>
      <c r="I10" s="236">
        <f>IF(H10=0,0,H10/'Aktivi_Saistibas(001)'!$F$19*100)</f>
        <v>1.3088343938115965</v>
      </c>
      <c r="K10" s="447"/>
      <c r="L10" s="449"/>
    </row>
    <row r="11" spans="1:12" ht="25.5">
      <c r="A11" s="1"/>
      <c r="B11" s="200">
        <v>21120</v>
      </c>
      <c r="C11" s="221" t="s">
        <v>155</v>
      </c>
      <c r="D11" s="219"/>
      <c r="E11" s="428"/>
      <c r="F11" s="210"/>
      <c r="G11" s="210"/>
      <c r="H11" s="210"/>
      <c r="I11" s="224"/>
      <c r="K11" s="447"/>
      <c r="L11" s="449"/>
    </row>
    <row r="12" spans="1:12" ht="12.75">
      <c r="A12" s="1"/>
      <c r="B12" s="211"/>
      <c r="C12" s="441" t="s">
        <v>222</v>
      </c>
      <c r="D12" s="208"/>
      <c r="E12" s="266" t="s">
        <v>263</v>
      </c>
      <c r="F12" s="215">
        <v>15</v>
      </c>
      <c r="G12" s="454">
        <v>9098.37</v>
      </c>
      <c r="H12" s="455">
        <v>9796.35</v>
      </c>
      <c r="I12" s="236">
        <f>IF(H12=0,0,H12/'Aktivi_Saistibas(001)'!$F$19*100)</f>
        <v>0.8528960679704144</v>
      </c>
      <c r="K12" s="447"/>
      <c r="L12" s="449"/>
    </row>
    <row r="13" spans="1:12" ht="12.75">
      <c r="A13" s="1"/>
      <c r="B13" s="211"/>
      <c r="C13" s="441" t="s">
        <v>223</v>
      </c>
      <c r="D13" s="208"/>
      <c r="E13" s="266" t="s">
        <v>265</v>
      </c>
      <c r="F13" s="215">
        <v>35</v>
      </c>
      <c r="G13" s="454">
        <v>24986.53</v>
      </c>
      <c r="H13" s="455">
        <v>24738.7</v>
      </c>
      <c r="I13" s="236">
        <f>IF(H13=0,0,H13/'Aktivi_Saistibas(001)'!$F$19*100)</f>
        <v>2.153816468041637</v>
      </c>
      <c r="K13" s="447"/>
      <c r="L13" s="449"/>
    </row>
    <row r="14" spans="1:9" ht="12.75">
      <c r="A14" s="1"/>
      <c r="B14" s="211"/>
      <c r="C14" s="441" t="s">
        <v>224</v>
      </c>
      <c r="D14" s="208"/>
      <c r="E14" s="266" t="s">
        <v>263</v>
      </c>
      <c r="F14" s="215">
        <v>20</v>
      </c>
      <c r="G14" s="454">
        <v>13009.01</v>
      </c>
      <c r="H14" s="455">
        <v>12790.9</v>
      </c>
      <c r="I14" s="236">
        <f>IF(H14=0,0,H14/'Aktivi_Saistibas(001)'!$F$19*100)</f>
        <v>1.1136094888200987</v>
      </c>
    </row>
    <row r="15" spans="1:12" ht="12.75">
      <c r="A15" s="1"/>
      <c r="B15" s="211"/>
      <c r="C15" s="441" t="s">
        <v>224</v>
      </c>
      <c r="D15" s="208"/>
      <c r="E15" s="266" t="s">
        <v>263</v>
      </c>
      <c r="F15" s="215">
        <v>30</v>
      </c>
      <c r="G15" s="454">
        <v>17058.31</v>
      </c>
      <c r="H15" s="455">
        <v>17211.4</v>
      </c>
      <c r="I15" s="236">
        <f>IF(H15=0,0,H15/'Aktivi_Saistibas(001)'!$F$19*100)</f>
        <v>1.49846987748151</v>
      </c>
      <c r="K15" s="447"/>
      <c r="L15" s="449"/>
    </row>
    <row r="16" spans="1:12" ht="12.75">
      <c r="A16" s="1"/>
      <c r="B16" s="211"/>
      <c r="C16" s="441" t="s">
        <v>225</v>
      </c>
      <c r="D16" s="208"/>
      <c r="E16" s="266" t="s">
        <v>270</v>
      </c>
      <c r="F16" s="215">
        <v>5</v>
      </c>
      <c r="G16" s="454">
        <v>3649.73</v>
      </c>
      <c r="H16" s="455">
        <v>3504.02</v>
      </c>
      <c r="I16" s="236">
        <f>IF(H16=0,0,H16/'Aktivi_Saistibas(001)'!$F$19*100)</f>
        <v>0.3050692227298628</v>
      </c>
      <c r="K16" s="447"/>
      <c r="L16" s="449"/>
    </row>
    <row r="17" spans="1:12" ht="12.75">
      <c r="A17" s="1"/>
      <c r="B17" s="211"/>
      <c r="C17" s="441" t="s">
        <v>226</v>
      </c>
      <c r="D17" s="208"/>
      <c r="E17" s="266" t="s">
        <v>264</v>
      </c>
      <c r="F17" s="215">
        <v>5</v>
      </c>
      <c r="G17" s="454">
        <v>3370.37</v>
      </c>
      <c r="H17" s="455">
        <v>3293.03</v>
      </c>
      <c r="I17" s="236">
        <f>IF(H17=0,0,H17/'Aktivi_Saistibas(001)'!$F$19*100)</f>
        <v>0.28669987686318005</v>
      </c>
      <c r="K17" s="447"/>
      <c r="L17" s="449"/>
    </row>
    <row r="18" spans="1:9" ht="12.75">
      <c r="A18" s="1"/>
      <c r="B18" s="211"/>
      <c r="C18" s="441" t="s">
        <v>227</v>
      </c>
      <c r="D18" s="208"/>
      <c r="E18" s="266" t="s">
        <v>269</v>
      </c>
      <c r="F18" s="215">
        <v>30</v>
      </c>
      <c r="G18" s="454">
        <v>19061.13</v>
      </c>
      <c r="H18" s="455">
        <v>19053.31</v>
      </c>
      <c r="I18" s="236">
        <f>IF(H18=0,0,H18/'Aktivi_Saistibas(001)'!$F$19*100)</f>
        <v>1.6588314199494074</v>
      </c>
    </row>
    <row r="19" spans="1:9" ht="12.75">
      <c r="A19" s="1"/>
      <c r="B19" s="211"/>
      <c r="C19" s="441" t="s">
        <v>228</v>
      </c>
      <c r="D19" s="208"/>
      <c r="E19" s="266" t="s">
        <v>264</v>
      </c>
      <c r="F19" s="215">
        <v>10</v>
      </c>
      <c r="G19" s="454">
        <v>5830.34</v>
      </c>
      <c r="H19" s="455">
        <v>5733.69</v>
      </c>
      <c r="I19" s="236">
        <f>IF(H19=0,0,H19/'Aktivi_Saistibas(001)'!$F$19*100)</f>
        <v>0.49919017347902894</v>
      </c>
    </row>
    <row r="20" spans="1:9" ht="12.75">
      <c r="A20" s="1"/>
      <c r="B20" s="211"/>
      <c r="C20" s="441" t="s">
        <v>229</v>
      </c>
      <c r="D20" s="208"/>
      <c r="E20" s="266" t="s">
        <v>263</v>
      </c>
      <c r="F20" s="215">
        <v>20</v>
      </c>
      <c r="G20" s="454">
        <v>12899.22</v>
      </c>
      <c r="H20" s="455">
        <v>12496.8</v>
      </c>
      <c r="I20" s="236">
        <f>IF(H20=0,0,H20/'Aktivi_Saistibas(001)'!$F$19*100)</f>
        <v>1.0880043671584492</v>
      </c>
    </row>
    <row r="21" spans="1:9" ht="12.75">
      <c r="A21" s="1"/>
      <c r="B21" s="211"/>
      <c r="C21" s="441" t="s">
        <v>229</v>
      </c>
      <c r="D21" s="208"/>
      <c r="E21" s="266" t="s">
        <v>263</v>
      </c>
      <c r="F21" s="215">
        <v>20</v>
      </c>
      <c r="G21" s="454">
        <v>11265.88</v>
      </c>
      <c r="H21" s="455">
        <v>10987.13</v>
      </c>
      <c r="I21" s="236">
        <f>IF(H21=0,0,H21/'Aktivi_Saistibas(001)'!$F$19*100)</f>
        <v>0.9565685153429367</v>
      </c>
    </row>
    <row r="22" spans="1:9" ht="12.75">
      <c r="A22" s="1"/>
      <c r="B22" s="211"/>
      <c r="C22" s="441" t="s">
        <v>230</v>
      </c>
      <c r="D22" s="208"/>
      <c r="E22" s="266" t="s">
        <v>266</v>
      </c>
      <c r="F22" s="215">
        <v>5</v>
      </c>
      <c r="G22" s="454">
        <v>3147.04</v>
      </c>
      <c r="H22" s="455">
        <v>3103.44</v>
      </c>
      <c r="I22" s="236">
        <f>IF(H22=0,0,H22/'Aktivi_Saistibas(001)'!$F$19*100)</f>
        <v>0.2701936714370253</v>
      </c>
    </row>
    <row r="23" spans="1:9" ht="12.75">
      <c r="A23" s="1"/>
      <c r="B23" s="211"/>
      <c r="C23" s="441" t="s">
        <v>230</v>
      </c>
      <c r="D23" s="208"/>
      <c r="E23" s="266" t="s">
        <v>266</v>
      </c>
      <c r="F23" s="215">
        <v>20</v>
      </c>
      <c r="G23" s="454">
        <v>12808.44</v>
      </c>
      <c r="H23" s="455">
        <v>12338.61</v>
      </c>
      <c r="I23" s="236">
        <f>IF(H23=0,0,H23/'Aktivi_Saistibas(001)'!$F$19*100)</f>
        <v>1.074231928546901</v>
      </c>
    </row>
    <row r="24" spans="1:9" ht="12.75">
      <c r="A24" s="1"/>
      <c r="B24" s="211"/>
      <c r="C24" s="456" t="s">
        <v>231</v>
      </c>
      <c r="D24" s="208"/>
      <c r="E24" s="266" t="s">
        <v>273</v>
      </c>
      <c r="F24" s="215">
        <v>10</v>
      </c>
      <c r="G24" s="454">
        <v>6249.12</v>
      </c>
      <c r="H24" s="455">
        <v>6110.96</v>
      </c>
      <c r="I24" s="236">
        <f>IF(H24=0,0,H24/'Aktivi_Saistibas(001)'!$F$19*100)</f>
        <v>0.5320362946938894</v>
      </c>
    </row>
    <row r="25" spans="1:9" ht="12.75">
      <c r="A25" s="1"/>
      <c r="B25" s="211"/>
      <c r="C25" s="457" t="s">
        <v>232</v>
      </c>
      <c r="D25" s="208"/>
      <c r="E25" s="266" t="s">
        <v>272</v>
      </c>
      <c r="F25" s="215">
        <v>20</v>
      </c>
      <c r="G25" s="454">
        <v>20064.87</v>
      </c>
      <c r="H25" s="455">
        <v>20978.07</v>
      </c>
      <c r="I25" s="236">
        <f>IF(H25=0,0,H25/'Aktivi_Saistibas(001)'!$F$19*100)</f>
        <v>1.8264061019265452</v>
      </c>
    </row>
    <row r="26" spans="1:9" ht="12.75">
      <c r="A26" s="1"/>
      <c r="B26" s="211"/>
      <c r="C26" s="458" t="s">
        <v>233</v>
      </c>
      <c r="D26" s="208"/>
      <c r="E26" s="453" t="s">
        <v>273</v>
      </c>
      <c r="F26" s="215">
        <v>20</v>
      </c>
      <c r="G26" s="454">
        <v>11753.47</v>
      </c>
      <c r="H26" s="459">
        <v>11219</v>
      </c>
      <c r="I26" s="236">
        <f>IF(H26=0,0,H26/'Aktivi_Saistibas(001)'!$F$19*100)</f>
        <v>0.9767557290786955</v>
      </c>
    </row>
    <row r="27" spans="1:9" ht="12.75">
      <c r="A27" s="1"/>
      <c r="B27" s="211"/>
      <c r="C27" s="458" t="s">
        <v>238</v>
      </c>
      <c r="D27" s="208"/>
      <c r="E27" s="453" t="s">
        <v>263</v>
      </c>
      <c r="F27" s="215">
        <v>40</v>
      </c>
      <c r="G27" s="454">
        <v>28318.74</v>
      </c>
      <c r="H27" s="459">
        <v>27634.64</v>
      </c>
      <c r="I27" s="236">
        <f>IF(H27=0,0,H27/'Aktivi_Saistibas(001)'!$F$19*100)</f>
        <v>2.4059446422165327</v>
      </c>
    </row>
    <row r="28" spans="1:9" ht="12.75">
      <c r="A28" s="1"/>
      <c r="B28" s="211"/>
      <c r="C28" s="458" t="s">
        <v>239</v>
      </c>
      <c r="D28" s="208"/>
      <c r="E28" s="453" t="s">
        <v>266</v>
      </c>
      <c r="F28" s="215">
        <v>20</v>
      </c>
      <c r="G28" s="454">
        <v>11341.34</v>
      </c>
      <c r="H28" s="459">
        <v>11358.75</v>
      </c>
      <c r="I28" s="236">
        <f>IF(H28=0,0,H28/'Aktivi_Saistibas(001)'!$F$19*100)</f>
        <v>0.9889227326564429</v>
      </c>
    </row>
    <row r="29" spans="1:9" ht="12.75">
      <c r="A29" s="1"/>
      <c r="B29" s="211"/>
      <c r="C29" s="458" t="s">
        <v>240</v>
      </c>
      <c r="D29" s="208"/>
      <c r="E29" s="266" t="s">
        <v>267</v>
      </c>
      <c r="F29" s="215">
        <v>10</v>
      </c>
      <c r="G29" s="454">
        <v>6996.14</v>
      </c>
      <c r="H29" s="459">
        <v>7018.63</v>
      </c>
      <c r="I29" s="236">
        <f>IF(H29=0,0,H29/'Aktivi_Saistibas(001)'!$F$19*100)</f>
        <v>0.6110604387898747</v>
      </c>
    </row>
    <row r="30" spans="1:9" ht="12.75">
      <c r="A30" s="1"/>
      <c r="B30" s="211"/>
      <c r="C30" s="458" t="s">
        <v>241</v>
      </c>
      <c r="D30" s="208"/>
      <c r="E30" s="266" t="s">
        <v>273</v>
      </c>
      <c r="F30" s="215">
        <v>10</v>
      </c>
      <c r="G30" s="454">
        <v>11335.3</v>
      </c>
      <c r="H30" s="459">
        <v>10968.98</v>
      </c>
      <c r="I30" s="236">
        <f>IF(H30=0,0,H30/'Aktivi_Saistibas(001)'!$F$19*100)</f>
        <v>0.9549883284739843</v>
      </c>
    </row>
    <row r="31" spans="1:9" ht="12.75">
      <c r="A31" s="1"/>
      <c r="B31" s="211"/>
      <c r="C31" s="458" t="s">
        <v>261</v>
      </c>
      <c r="D31" s="208"/>
      <c r="E31" s="266" t="s">
        <v>264</v>
      </c>
      <c r="F31" s="215">
        <v>20</v>
      </c>
      <c r="G31" s="454">
        <v>13098.76</v>
      </c>
      <c r="H31" s="459">
        <v>12965.67</v>
      </c>
      <c r="I31" s="236">
        <f>IF(H31=0,0,H31/'Aktivi_Saistibas(001)'!$F$19*100)</f>
        <v>1.1288254259598691</v>
      </c>
    </row>
    <row r="32" spans="1:9" ht="12.75">
      <c r="A32" s="1"/>
      <c r="B32" s="211"/>
      <c r="C32" s="458" t="s">
        <v>277</v>
      </c>
      <c r="D32" s="208"/>
      <c r="E32" s="266" t="s">
        <v>266</v>
      </c>
      <c r="F32" s="215">
        <v>20</v>
      </c>
      <c r="G32" s="454">
        <v>11227.34</v>
      </c>
      <c r="H32" s="459">
        <v>11294.72</v>
      </c>
      <c r="I32" s="236">
        <f>IF(H32=0,0,H32/'Aktivi_Saistibas(001)'!$F$19*100)</f>
        <v>0.983348111983218</v>
      </c>
    </row>
    <row r="33" spans="1:9" ht="12.75">
      <c r="A33" s="1"/>
      <c r="B33" s="211"/>
      <c r="C33" s="458" t="s">
        <v>274</v>
      </c>
      <c r="D33" s="208"/>
      <c r="E33" s="266" t="s">
        <v>275</v>
      </c>
      <c r="F33" s="215">
        <v>30</v>
      </c>
      <c r="G33" s="454">
        <v>19187.74</v>
      </c>
      <c r="H33" s="459">
        <v>19064.42</v>
      </c>
      <c r="I33" s="236">
        <f>IF(H33=0,0,H33/'Aktivi_Saistibas(001)'!$F$19*100)</f>
        <v>1.6597986858510085</v>
      </c>
    </row>
    <row r="34" spans="1:9" ht="12.75">
      <c r="A34" s="1"/>
      <c r="B34" s="211"/>
      <c r="C34" s="223" t="s">
        <v>20</v>
      </c>
      <c r="D34" s="208"/>
      <c r="E34" s="266"/>
      <c r="F34" s="215"/>
      <c r="G34" s="215"/>
      <c r="H34" s="215"/>
      <c r="I34" s="236"/>
    </row>
    <row r="35" spans="1:9" ht="12.75">
      <c r="A35" s="1"/>
      <c r="B35" s="211"/>
      <c r="C35" s="222" t="s">
        <v>154</v>
      </c>
      <c r="D35" s="217">
        <v>21120</v>
      </c>
      <c r="E35" s="289"/>
      <c r="F35" s="265">
        <f>SUM(F12:F34)</f>
        <v>415</v>
      </c>
      <c r="G35" s="265">
        <f>SUM(G12:G34)</f>
        <v>275757.19</v>
      </c>
      <c r="H35" s="265">
        <f>SUM(H12:H34)</f>
        <v>273661.22000000003</v>
      </c>
      <c r="I35" s="236">
        <f>IF(H35=0,0,H35/'Aktivi_Saistibas(001)'!$F$19*100)</f>
        <v>23.825667569450516</v>
      </c>
    </row>
    <row r="36" spans="1:9" ht="12.75">
      <c r="A36" s="1"/>
      <c r="B36" s="200">
        <v>21130</v>
      </c>
      <c r="C36" s="221" t="s">
        <v>158</v>
      </c>
      <c r="D36" s="208"/>
      <c r="E36" s="428"/>
      <c r="F36" s="210"/>
      <c r="G36" s="210"/>
      <c r="H36" s="210"/>
      <c r="I36" s="224"/>
    </row>
    <row r="37" spans="1:9" ht="12.75">
      <c r="A37" s="1"/>
      <c r="B37" s="200"/>
      <c r="C37" s="458" t="s">
        <v>258</v>
      </c>
      <c r="D37" s="208"/>
      <c r="E37" s="266" t="s">
        <v>257</v>
      </c>
      <c r="F37" s="215">
        <v>30</v>
      </c>
      <c r="G37" s="454">
        <v>30197.49</v>
      </c>
      <c r="H37" s="459">
        <v>30332.21</v>
      </c>
      <c r="I37" s="236">
        <f>IF(H37=0,0,H37/'Aktivi_Saistibas(001)'!$F$19*100)</f>
        <v>2.6408022010088334</v>
      </c>
    </row>
    <row r="38" spans="1:9" ht="12.75">
      <c r="A38" s="1"/>
      <c r="B38" s="200"/>
      <c r="C38" s="458" t="s">
        <v>260</v>
      </c>
      <c r="D38" s="208"/>
      <c r="E38" s="266" t="s">
        <v>257</v>
      </c>
      <c r="F38" s="215">
        <v>1</v>
      </c>
      <c r="G38" s="454">
        <v>1488.38</v>
      </c>
      <c r="H38" s="459">
        <v>1477.38</v>
      </c>
      <c r="I38" s="236">
        <f>IF(H38=0,0,H38/'Aktivi_Saistibas(001)'!$F$19*100)</f>
        <v>0.12862459925361291</v>
      </c>
    </row>
    <row r="39" spans="1:9" ht="12.75">
      <c r="A39" s="1"/>
      <c r="B39" s="211"/>
      <c r="C39" s="223" t="s">
        <v>20</v>
      </c>
      <c r="D39" s="208"/>
      <c r="E39" s="266"/>
      <c r="F39" s="215"/>
      <c r="G39" s="215"/>
      <c r="H39" s="215"/>
      <c r="I39" s="236"/>
    </row>
    <row r="40" spans="1:9" ht="12.75">
      <c r="A40" s="1"/>
      <c r="B40" s="211"/>
      <c r="C40" s="222" t="s">
        <v>154</v>
      </c>
      <c r="D40" s="217">
        <v>21130</v>
      </c>
      <c r="E40" s="289"/>
      <c r="F40" s="265">
        <f>SUM(F37:F39)</f>
        <v>31</v>
      </c>
      <c r="G40" s="265">
        <f>SUM(G37:G39)</f>
        <v>31685.870000000003</v>
      </c>
      <c r="H40" s="265">
        <f>SUM(H37:H39)</f>
        <v>31809.59</v>
      </c>
      <c r="I40" s="236">
        <f>IF(H40=0,0,H40/'Aktivi_Saistibas(001)'!$F$19*100)</f>
        <v>2.7694268002624463</v>
      </c>
    </row>
    <row r="41" spans="1:9" ht="12.75">
      <c r="A41" s="1"/>
      <c r="B41" s="166"/>
      <c r="C41" s="161" t="s">
        <v>187</v>
      </c>
      <c r="D41" s="76">
        <v>21000</v>
      </c>
      <c r="E41" s="290"/>
      <c r="F41" s="267">
        <f>F10+F35+F40</f>
        <v>466</v>
      </c>
      <c r="G41" s="267">
        <f>G10+G35+G40</f>
        <v>321299.15</v>
      </c>
      <c r="H41" s="267">
        <f>H10+H35+H40</f>
        <v>320504.06000000006</v>
      </c>
      <c r="I41" s="239">
        <f>IF(H41=0,0,H41/'Aktivi_Saistibas(001)'!$F$19*100)</f>
        <v>27.90392876352456</v>
      </c>
    </row>
    <row r="42" spans="1:9" ht="25.5">
      <c r="A42" s="1"/>
      <c r="B42" s="230">
        <v>21200</v>
      </c>
      <c r="C42" s="231" t="s">
        <v>162</v>
      </c>
      <c r="D42" s="238"/>
      <c r="E42" s="429"/>
      <c r="F42" s="226"/>
      <c r="G42" s="226"/>
      <c r="H42" s="226"/>
      <c r="I42" s="232"/>
    </row>
    <row r="43" spans="1:12" ht="25.5">
      <c r="A43" s="1"/>
      <c r="B43" s="200">
        <v>21210</v>
      </c>
      <c r="C43" s="207" t="s">
        <v>163</v>
      </c>
      <c r="D43" s="208"/>
      <c r="E43" s="428"/>
      <c r="F43" s="210"/>
      <c r="G43" s="210"/>
      <c r="H43" s="210"/>
      <c r="I43" s="224"/>
      <c r="J43" s="469"/>
      <c r="K43" s="469"/>
      <c r="L43" s="470"/>
    </row>
    <row r="44" spans="1:12" ht="12.75">
      <c r="A44" s="1"/>
      <c r="B44" s="211"/>
      <c r="C44" s="154" t="s">
        <v>234</v>
      </c>
      <c r="D44" s="208"/>
      <c r="E44" s="266" t="s">
        <v>268</v>
      </c>
      <c r="F44" s="215">
        <v>1684</v>
      </c>
      <c r="G44" s="454">
        <v>796.87</v>
      </c>
      <c r="H44" s="454">
        <v>2046.9</v>
      </c>
      <c r="I44" s="236">
        <f>IF(H44=0,0,H44/'Aktivi_Saistibas(001)'!$F$19*100)</f>
        <v>0.17820851251013298</v>
      </c>
      <c r="J44" s="469"/>
      <c r="K44" s="469"/>
      <c r="L44" s="470"/>
    </row>
    <row r="45" spans="1:12" ht="12.75">
      <c r="A45" s="1"/>
      <c r="B45" s="211"/>
      <c r="C45" s="154" t="s">
        <v>235</v>
      </c>
      <c r="D45" s="208"/>
      <c r="E45" s="266" t="s">
        <v>268</v>
      </c>
      <c r="F45" s="215">
        <v>700</v>
      </c>
      <c r="G45" s="454">
        <v>932.81</v>
      </c>
      <c r="H45" s="454">
        <v>1060.29</v>
      </c>
      <c r="I45" s="236">
        <f>IF(H45=0,0,H45/'Aktivi_Saistibas(001)'!$F$19*100)</f>
        <v>0.09231164381717176</v>
      </c>
      <c r="J45" s="469"/>
      <c r="K45" s="469"/>
      <c r="L45" s="470"/>
    </row>
    <row r="46" spans="1:9" ht="12.75">
      <c r="A46" s="1"/>
      <c r="B46" s="211"/>
      <c r="C46" s="154" t="s">
        <v>236</v>
      </c>
      <c r="D46" s="208"/>
      <c r="E46" s="266" t="s">
        <v>265</v>
      </c>
      <c r="F46" s="215">
        <v>500</v>
      </c>
      <c r="G46" s="454">
        <v>1626.87</v>
      </c>
      <c r="H46" s="454">
        <v>2203.56</v>
      </c>
      <c r="I46" s="236">
        <f>IF(H46=0,0,H46/'Aktivi_Saistibas(001)'!$F$19*100)</f>
        <v>0.19184774528644713</v>
      </c>
    </row>
    <row r="47" spans="1:11" ht="12.75">
      <c r="A47" s="1"/>
      <c r="B47" s="211"/>
      <c r="C47" s="460" t="s">
        <v>237</v>
      </c>
      <c r="D47" s="208"/>
      <c r="E47" s="266" t="s">
        <v>271</v>
      </c>
      <c r="F47" s="215">
        <v>150</v>
      </c>
      <c r="G47" s="461">
        <v>1145.15</v>
      </c>
      <c r="H47" s="454">
        <v>1414.74</v>
      </c>
      <c r="I47" s="236">
        <f>IF(H47=0,0,H47/'Aktivi_Saistibas(001)'!$F$19*100)</f>
        <v>0.12317099564638503</v>
      </c>
      <c r="K47" s="451"/>
    </row>
    <row r="48" spans="1:9" ht="12.75">
      <c r="A48" s="1"/>
      <c r="B48" s="211"/>
      <c r="C48" s="154" t="s">
        <v>242</v>
      </c>
      <c r="D48" s="208"/>
      <c r="E48" s="266" t="s">
        <v>267</v>
      </c>
      <c r="F48" s="215">
        <v>100</v>
      </c>
      <c r="G48" s="454">
        <v>1768.9</v>
      </c>
      <c r="H48" s="454">
        <v>1981.93</v>
      </c>
      <c r="I48" s="236">
        <f>IF(H48=0,0,H48/'Aktivi_Saistibas(001)'!$F$19*100)</f>
        <v>0.1725520529577448</v>
      </c>
    </row>
    <row r="49" spans="1:9" ht="12.75">
      <c r="A49" s="1"/>
      <c r="B49" s="211"/>
      <c r="C49" s="216" t="s">
        <v>243</v>
      </c>
      <c r="D49" s="208"/>
      <c r="E49" s="266"/>
      <c r="F49" s="215"/>
      <c r="G49" s="215"/>
      <c r="H49" s="215"/>
      <c r="I49" s="236"/>
    </row>
    <row r="50" spans="1:9" ht="12.75">
      <c r="A50" s="1"/>
      <c r="B50" s="211"/>
      <c r="C50" s="212" t="s">
        <v>154</v>
      </c>
      <c r="D50" s="217">
        <v>21210</v>
      </c>
      <c r="E50" s="289"/>
      <c r="F50" s="265">
        <f>SUM(F44:F49)</f>
        <v>3134</v>
      </c>
      <c r="G50" s="265">
        <f>SUM(G44:G49)</f>
        <v>6270.6</v>
      </c>
      <c r="H50" s="265">
        <f>SUM(H44:H49)</f>
        <v>8707.42</v>
      </c>
      <c r="I50" s="236">
        <f>IF(H50=0,0,H50/'Aktivi_Saistibas(001)'!$F$19*100)</f>
        <v>0.7580909502178818</v>
      </c>
    </row>
    <row r="51" spans="1:9" ht="12.75">
      <c r="A51" s="1"/>
      <c r="B51" s="200">
        <v>21220</v>
      </c>
      <c r="C51" s="207" t="s">
        <v>164</v>
      </c>
      <c r="D51" s="208"/>
      <c r="E51" s="428"/>
      <c r="F51" s="210"/>
      <c r="G51" s="210"/>
      <c r="H51" s="210"/>
      <c r="I51" s="224"/>
    </row>
    <row r="52" spans="1:9" ht="12.75">
      <c r="A52" s="1"/>
      <c r="B52" s="211"/>
      <c r="C52" s="223" t="s">
        <v>20</v>
      </c>
      <c r="D52" s="208"/>
      <c r="E52" s="266"/>
      <c r="F52" s="215"/>
      <c r="G52" s="215"/>
      <c r="H52" s="215"/>
      <c r="I52" s="236"/>
    </row>
    <row r="53" spans="1:9" ht="12.75">
      <c r="A53" s="1"/>
      <c r="B53" s="211"/>
      <c r="C53" s="212" t="s">
        <v>154</v>
      </c>
      <c r="D53" s="217">
        <v>21220</v>
      </c>
      <c r="E53" s="289"/>
      <c r="F53" s="265">
        <f>SUM(F52:F52)</f>
        <v>0</v>
      </c>
      <c r="G53" s="265">
        <f>SUM(G52:G52)</f>
        <v>0</v>
      </c>
      <c r="H53" s="265">
        <f>SUM(H52:H52)</f>
        <v>0</v>
      </c>
      <c r="I53" s="236">
        <f>IF(H53=0,0,H53/'Aktivi_Saistibas(001)'!$F$19*100)</f>
        <v>0</v>
      </c>
    </row>
    <row r="54" spans="1:9" ht="12.75">
      <c r="A54" s="1"/>
      <c r="B54" s="166"/>
      <c r="C54" s="190" t="s">
        <v>188</v>
      </c>
      <c r="D54" s="76">
        <v>21200</v>
      </c>
      <c r="E54" s="290"/>
      <c r="F54" s="267">
        <f>F50+F53</f>
        <v>3134</v>
      </c>
      <c r="G54" s="267">
        <f>G50+G53</f>
        <v>6270.6</v>
      </c>
      <c r="H54" s="267">
        <f>H50+H53</f>
        <v>8707.42</v>
      </c>
      <c r="I54" s="239">
        <f>IF(H54=0,0,H54/'Aktivi_Saistibas(001)'!$F$19*100)</f>
        <v>0.7580909502178818</v>
      </c>
    </row>
    <row r="55" spans="1:9" ht="25.5">
      <c r="A55" s="1"/>
      <c r="B55" s="200">
        <v>21300</v>
      </c>
      <c r="C55" s="201" t="s">
        <v>168</v>
      </c>
      <c r="D55" s="208"/>
      <c r="E55" s="429"/>
      <c r="F55" s="226"/>
      <c r="G55" s="226"/>
      <c r="H55" s="226"/>
      <c r="I55" s="232"/>
    </row>
    <row r="56" spans="1:9" ht="12.75">
      <c r="A56" s="1"/>
      <c r="B56" s="211"/>
      <c r="C56" s="216" t="s">
        <v>20</v>
      </c>
      <c r="D56" s="208"/>
      <c r="E56" s="266"/>
      <c r="F56" s="215"/>
      <c r="G56" s="215"/>
      <c r="H56" s="215"/>
      <c r="I56" s="236">
        <f>IF(H56=0,0,H56/'Aktivi_Saistibas(001)'!$F$19*100)</f>
        <v>0</v>
      </c>
    </row>
    <row r="57" spans="1:9" ht="12.75">
      <c r="A57" s="1"/>
      <c r="B57" s="166"/>
      <c r="C57" s="243" t="s">
        <v>154</v>
      </c>
      <c r="D57" s="76">
        <v>21300</v>
      </c>
      <c r="E57" s="290"/>
      <c r="F57" s="267">
        <f>SUM(F56:F56)</f>
        <v>0</v>
      </c>
      <c r="G57" s="267">
        <f>SUM(G56:G56)</f>
        <v>0</v>
      </c>
      <c r="H57" s="267">
        <f>SUM(H56:H56)</f>
        <v>0</v>
      </c>
      <c r="I57" s="239">
        <f>IF(H57=0,0,H57/'Aktivi_Saistibas(001)'!$F$19*100)</f>
        <v>0</v>
      </c>
    </row>
    <row r="58" spans="1:9" ht="12.75">
      <c r="A58" s="1"/>
      <c r="B58" s="230">
        <v>21400</v>
      </c>
      <c r="C58" s="231" t="s">
        <v>81</v>
      </c>
      <c r="D58" s="238"/>
      <c r="E58" s="429"/>
      <c r="F58" s="226"/>
      <c r="G58" s="226"/>
      <c r="H58" s="226"/>
      <c r="I58" s="232"/>
    </row>
    <row r="59" spans="1:9" ht="12.75">
      <c r="A59" s="1"/>
      <c r="B59" s="211"/>
      <c r="C59" s="216" t="s">
        <v>20</v>
      </c>
      <c r="D59" s="208"/>
      <c r="E59" s="266"/>
      <c r="F59" s="215"/>
      <c r="G59" s="215"/>
      <c r="H59" s="215"/>
      <c r="I59" s="236">
        <f>IF(H59=0,0,H59/'Aktivi_Saistibas(001)'!$F$19*100)</f>
        <v>0</v>
      </c>
    </row>
    <row r="60" spans="1:9" ht="12.75">
      <c r="A60" s="1"/>
      <c r="B60" s="166"/>
      <c r="C60" s="243" t="s">
        <v>154</v>
      </c>
      <c r="D60" s="76">
        <v>21400</v>
      </c>
      <c r="E60" s="290"/>
      <c r="F60" s="267">
        <f>SUM(F59:F59)</f>
        <v>0</v>
      </c>
      <c r="G60" s="267">
        <f>SUM(G59:G59)</f>
        <v>0</v>
      </c>
      <c r="H60" s="267">
        <f>SUM(H59:H59)</f>
        <v>0</v>
      </c>
      <c r="I60" s="239">
        <f>IF(H60=0,0,H60/'Aktivi_Saistibas(001)'!$F$19*100)</f>
        <v>0</v>
      </c>
    </row>
    <row r="61" spans="1:9" ht="39" thickBot="1">
      <c r="A61" s="1"/>
      <c r="B61" s="184"/>
      <c r="C61" s="268" t="s">
        <v>189</v>
      </c>
      <c r="D61" s="79">
        <v>21000</v>
      </c>
      <c r="E61" s="291"/>
      <c r="F61" s="269">
        <f>F41+F54+F57+F60</f>
        <v>3600</v>
      </c>
      <c r="G61" s="269">
        <f>G41+G54+G57+G60</f>
        <v>327569.75</v>
      </c>
      <c r="H61" s="269">
        <f>H41+H54+H57+H60</f>
        <v>329211.48000000004</v>
      </c>
      <c r="I61" s="263">
        <f>IF(H61=0,0,H61/'Aktivi_Saistibas(001)'!$F$19*100)</f>
        <v>28.66201971374244</v>
      </c>
    </row>
    <row r="62" spans="1:9" ht="25.5">
      <c r="A62" s="1"/>
      <c r="B62" s="193">
        <v>22000</v>
      </c>
      <c r="C62" s="194" t="s">
        <v>190</v>
      </c>
      <c r="D62" s="279"/>
      <c r="E62" s="280"/>
      <c r="F62" s="280"/>
      <c r="G62" s="280"/>
      <c r="H62" s="280"/>
      <c r="I62" s="281"/>
    </row>
    <row r="63" spans="1:9" ht="25.5">
      <c r="A63" s="1"/>
      <c r="B63" s="200">
        <v>22100</v>
      </c>
      <c r="C63" s="201" t="s">
        <v>149</v>
      </c>
      <c r="D63" s="202"/>
      <c r="E63" s="273"/>
      <c r="F63" s="273"/>
      <c r="G63" s="273"/>
      <c r="H63" s="273"/>
      <c r="I63" s="282"/>
    </row>
    <row r="64" spans="1:9" ht="25.5">
      <c r="A64" s="1"/>
      <c r="B64" s="200">
        <v>22110</v>
      </c>
      <c r="C64" s="207" t="s">
        <v>150</v>
      </c>
      <c r="D64" s="208"/>
      <c r="E64" s="273"/>
      <c r="F64" s="273"/>
      <c r="G64" s="273"/>
      <c r="H64" s="273"/>
      <c r="I64" s="282"/>
    </row>
    <row r="65" spans="1:9" ht="12.75">
      <c r="A65" s="1"/>
      <c r="B65" s="211"/>
      <c r="C65" s="212" t="s">
        <v>186</v>
      </c>
      <c r="D65" s="213"/>
      <c r="E65" s="283"/>
      <c r="F65" s="283"/>
      <c r="G65" s="283"/>
      <c r="H65" s="283"/>
      <c r="I65" s="236">
        <f>IF(H65=0,0,H65/'Aktivi_Saistibas(001)'!$F$19*100)</f>
        <v>0</v>
      </c>
    </row>
    <row r="66" spans="1:9" ht="12.75">
      <c r="A66" s="1"/>
      <c r="B66" s="211"/>
      <c r="C66" s="216" t="s">
        <v>20</v>
      </c>
      <c r="D66" s="213"/>
      <c r="E66" s="283"/>
      <c r="F66" s="283"/>
      <c r="G66" s="283"/>
      <c r="H66" s="283"/>
      <c r="I66" s="236">
        <f>IF(H66=0,0,H66/'Aktivi_Saistibas(001)'!$F$19*100)</f>
        <v>0</v>
      </c>
    </row>
    <row r="67" spans="1:9" ht="12.75">
      <c r="A67" s="1"/>
      <c r="B67" s="211"/>
      <c r="C67" s="212" t="s">
        <v>154</v>
      </c>
      <c r="D67" s="217">
        <v>22110</v>
      </c>
      <c r="E67" s="289"/>
      <c r="F67" s="265">
        <f>SUM(F65:F66)</f>
        <v>0</v>
      </c>
      <c r="G67" s="265">
        <f>SUM(G65:G66)</f>
        <v>0</v>
      </c>
      <c r="H67" s="265">
        <f>SUM(H65:H66)</f>
        <v>0</v>
      </c>
      <c r="I67" s="236">
        <f>IF(H67=0,0,H67/'Aktivi_Saistibas(001)'!$F$19*100)</f>
        <v>0</v>
      </c>
    </row>
    <row r="68" spans="1:9" ht="25.5">
      <c r="A68" s="1"/>
      <c r="B68" s="200">
        <v>22120</v>
      </c>
      <c r="C68" s="207" t="s">
        <v>155</v>
      </c>
      <c r="D68" s="219"/>
      <c r="E68" s="273"/>
      <c r="F68" s="273"/>
      <c r="G68" s="273"/>
      <c r="H68" s="273"/>
      <c r="I68" s="282"/>
    </row>
    <row r="69" spans="1:9" ht="12.75">
      <c r="A69" s="1"/>
      <c r="B69" s="211"/>
      <c r="C69" s="216" t="s">
        <v>20</v>
      </c>
      <c r="D69" s="208"/>
      <c r="E69" s="283"/>
      <c r="F69" s="283"/>
      <c r="G69" s="283"/>
      <c r="H69" s="283"/>
      <c r="I69" s="236">
        <f>IF(H69=0,0,H69/'Aktivi_Saistibas(001)'!$F$19*100)</f>
        <v>0</v>
      </c>
    </row>
    <row r="70" spans="1:9" ht="12.75">
      <c r="A70" s="1"/>
      <c r="B70" s="211"/>
      <c r="C70" s="212" t="s">
        <v>154</v>
      </c>
      <c r="D70" s="217">
        <v>22120</v>
      </c>
      <c r="E70" s="289"/>
      <c r="F70" s="265">
        <f>SUM(F69:F69)</f>
        <v>0</v>
      </c>
      <c r="G70" s="265">
        <f>SUM(G69:G69)</f>
        <v>0</v>
      </c>
      <c r="H70" s="265">
        <f>SUM(H69:H69)</f>
        <v>0</v>
      </c>
      <c r="I70" s="236">
        <f>IF(H70=0,0,H70/'Aktivi_Saistibas(001)'!$F$19*100)</f>
        <v>0</v>
      </c>
    </row>
    <row r="71" spans="1:9" ht="12.75">
      <c r="A71" s="1"/>
      <c r="B71" s="200">
        <v>22130</v>
      </c>
      <c r="C71" s="207" t="s">
        <v>158</v>
      </c>
      <c r="D71" s="208"/>
      <c r="E71" s="273"/>
      <c r="F71" s="273"/>
      <c r="G71" s="273"/>
      <c r="H71" s="273"/>
      <c r="I71" s="282"/>
    </row>
    <row r="72" spans="1:9" ht="12.75">
      <c r="A72" s="1"/>
      <c r="B72" s="211"/>
      <c r="C72" s="216" t="s">
        <v>20</v>
      </c>
      <c r="D72" s="208"/>
      <c r="E72" s="283"/>
      <c r="F72" s="283"/>
      <c r="G72" s="283"/>
      <c r="H72" s="283"/>
      <c r="I72" s="236">
        <f>IF(H72=0,0,H72/'Aktivi_Saistibas(001)'!$F$19*100)</f>
        <v>0</v>
      </c>
    </row>
    <row r="73" spans="1:9" ht="12.75">
      <c r="A73" s="1"/>
      <c r="B73" s="211"/>
      <c r="C73" s="212" t="s">
        <v>154</v>
      </c>
      <c r="D73" s="217">
        <v>22130</v>
      </c>
      <c r="E73" s="289"/>
      <c r="F73" s="265">
        <f>SUM(F72:F72)</f>
        <v>0</v>
      </c>
      <c r="G73" s="265">
        <f>SUM(G72:G72)</f>
        <v>0</v>
      </c>
      <c r="H73" s="265">
        <f>SUM(H72:H72)</f>
        <v>0</v>
      </c>
      <c r="I73" s="236">
        <f>IF(H73=0,0,H73/'Aktivi_Saistibas(001)'!$F$19*100)</f>
        <v>0</v>
      </c>
    </row>
    <row r="74" spans="1:9" ht="12.75">
      <c r="A74" s="1"/>
      <c r="B74" s="166"/>
      <c r="C74" s="190" t="s">
        <v>191</v>
      </c>
      <c r="D74" s="76">
        <v>22100</v>
      </c>
      <c r="E74" s="290"/>
      <c r="F74" s="267">
        <f>F67+F70+F73</f>
        <v>0</v>
      </c>
      <c r="G74" s="267">
        <f>G67+G70+G73</f>
        <v>0</v>
      </c>
      <c r="H74" s="267">
        <f>H67+H70+H73</f>
        <v>0</v>
      </c>
      <c r="I74" s="239">
        <f>IF(H74=0,0,H74/'Aktivi_Saistibas(001)'!$F$19*100)</f>
        <v>0</v>
      </c>
    </row>
    <row r="75" spans="1:9" ht="25.5">
      <c r="A75" s="1"/>
      <c r="B75" s="230">
        <v>22200</v>
      </c>
      <c r="C75" s="231" t="s">
        <v>162</v>
      </c>
      <c r="D75" s="238"/>
      <c r="E75" s="284"/>
      <c r="F75" s="284"/>
      <c r="G75" s="284"/>
      <c r="H75" s="284"/>
      <c r="I75" s="285"/>
    </row>
    <row r="76" spans="1:9" ht="25.5">
      <c r="A76" s="1"/>
      <c r="B76" s="200">
        <v>22210</v>
      </c>
      <c r="C76" s="207" t="s">
        <v>163</v>
      </c>
      <c r="D76" s="208"/>
      <c r="E76" s="273"/>
      <c r="F76" s="273"/>
      <c r="G76" s="273"/>
      <c r="H76" s="273"/>
      <c r="I76" s="282"/>
    </row>
    <row r="77" spans="1:9" ht="12.75">
      <c r="A77" s="1"/>
      <c r="B77" s="211"/>
      <c r="C77" s="216" t="s">
        <v>20</v>
      </c>
      <c r="D77" s="208"/>
      <c r="E77" s="283"/>
      <c r="F77" s="283"/>
      <c r="G77" s="283"/>
      <c r="H77" s="283"/>
      <c r="I77" s="236">
        <f>IF(H77=0,0,H77/'Aktivi_Saistibas(001)'!$F$19*100)</f>
        <v>0</v>
      </c>
    </row>
    <row r="78" spans="1:9" ht="12.75">
      <c r="A78" s="1"/>
      <c r="B78" s="211"/>
      <c r="C78" s="212" t="s">
        <v>154</v>
      </c>
      <c r="D78" s="217">
        <v>22210</v>
      </c>
      <c r="E78" s="289"/>
      <c r="F78" s="265">
        <f>SUM(F77:F77)</f>
        <v>0</v>
      </c>
      <c r="G78" s="265">
        <f>SUM(G77:G77)</f>
        <v>0</v>
      </c>
      <c r="H78" s="265">
        <f>SUM(H77:H77)</f>
        <v>0</v>
      </c>
      <c r="I78" s="236">
        <f>IF(H78=0,0,H78/'Aktivi_Saistibas(001)'!$F$19*100)</f>
        <v>0</v>
      </c>
    </row>
    <row r="79" spans="1:9" ht="12.75">
      <c r="A79" s="1"/>
      <c r="B79" s="200">
        <v>22220</v>
      </c>
      <c r="C79" s="207" t="s">
        <v>164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23" t="s">
        <v>20</v>
      </c>
      <c r="D80" s="208"/>
      <c r="E80" s="283"/>
      <c r="F80" s="283"/>
      <c r="G80" s="283"/>
      <c r="H80" s="283"/>
      <c r="I80" s="236">
        <f>IF(H80=0,0,H80/'Aktivi_Saistibas(001)'!$F$19*100)</f>
        <v>0</v>
      </c>
    </row>
    <row r="81" spans="1:9" ht="12.75">
      <c r="A81" s="1"/>
      <c r="B81" s="211"/>
      <c r="C81" s="212" t="s">
        <v>154</v>
      </c>
      <c r="D81" s="217">
        <v>22220</v>
      </c>
      <c r="E81" s="289"/>
      <c r="F81" s="265">
        <f>SUM(F80:F80)</f>
        <v>0</v>
      </c>
      <c r="G81" s="265">
        <f>SUM(G80:G80)</f>
        <v>0</v>
      </c>
      <c r="H81" s="265">
        <f>SUM(H80:H80)</f>
        <v>0</v>
      </c>
      <c r="I81" s="236">
        <f>IF(H81=0,0,H81/'Aktivi_Saistibas(001)'!$F$19*100)</f>
        <v>0</v>
      </c>
    </row>
    <row r="82" spans="1:9" ht="12.75">
      <c r="A82" s="1"/>
      <c r="B82" s="166"/>
      <c r="C82" s="190" t="s">
        <v>188</v>
      </c>
      <c r="D82" s="76">
        <v>22200</v>
      </c>
      <c r="E82" s="290"/>
      <c r="F82" s="267">
        <f>F78+F81</f>
        <v>0</v>
      </c>
      <c r="G82" s="267">
        <f>G78+G81</f>
        <v>0</v>
      </c>
      <c r="H82" s="267">
        <f>H78+H81</f>
        <v>0</v>
      </c>
      <c r="I82" s="239">
        <f>IF(H82=0,0,H82/'Aktivi_Saistibas(001)'!$F$19*100)</f>
        <v>0</v>
      </c>
    </row>
    <row r="83" spans="1:9" ht="25.5">
      <c r="A83" s="1"/>
      <c r="B83" s="200">
        <v>22300</v>
      </c>
      <c r="C83" s="201" t="s">
        <v>168</v>
      </c>
      <c r="D83" s="208"/>
      <c r="E83" s="273"/>
      <c r="F83" s="273"/>
      <c r="G83" s="273"/>
      <c r="H83" s="273"/>
      <c r="I83" s="282"/>
    </row>
    <row r="84" spans="1:9" ht="12.75">
      <c r="A84" s="1"/>
      <c r="B84" s="211"/>
      <c r="C84" s="216" t="s">
        <v>20</v>
      </c>
      <c r="D84" s="208"/>
      <c r="E84" s="283"/>
      <c r="F84" s="283"/>
      <c r="G84" s="283"/>
      <c r="H84" s="283"/>
      <c r="I84" s="236">
        <f>IF(H84=0,0,H84/'Aktivi_Saistibas(001)'!$F$19*100)</f>
        <v>0</v>
      </c>
    </row>
    <row r="85" spans="1:9" ht="12.75">
      <c r="A85" s="1"/>
      <c r="B85" s="166"/>
      <c r="C85" s="243" t="s">
        <v>154</v>
      </c>
      <c r="D85" s="76">
        <v>22300</v>
      </c>
      <c r="E85" s="290"/>
      <c r="F85" s="267">
        <f>SUM(F84:F84)</f>
        <v>0</v>
      </c>
      <c r="G85" s="267">
        <f>SUM(G84:G84)</f>
        <v>0</v>
      </c>
      <c r="H85" s="267">
        <f>SUM(H84:H84)</f>
        <v>0</v>
      </c>
      <c r="I85" s="239">
        <f>IF(H85=0,0,H85/'Aktivi_Saistibas(001)'!$F$19*100)</f>
        <v>0</v>
      </c>
    </row>
    <row r="86" spans="1:9" ht="12.75">
      <c r="A86" s="1"/>
      <c r="B86" s="230">
        <v>22400</v>
      </c>
      <c r="C86" s="231" t="s">
        <v>81</v>
      </c>
      <c r="D86" s="238"/>
      <c r="E86" s="273"/>
      <c r="F86" s="273"/>
      <c r="G86" s="273"/>
      <c r="H86" s="273"/>
      <c r="I86" s="282"/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IF(H87=0,0,H87/'Aktivi_Saistibas(001)'!$F$19*100)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SUM(F87:F87)</f>
        <v>0</v>
      </c>
      <c r="G88" s="267">
        <f>SUM(G87:G87)</f>
        <v>0</v>
      </c>
      <c r="H88" s="267">
        <f>SUM(H87:H87)</f>
        <v>0</v>
      </c>
      <c r="I88" s="239">
        <f>IF(H88=0,0,H88/'Aktivi_Saistibas(001)'!$F$19*100)</f>
        <v>0</v>
      </c>
    </row>
    <row r="89" spans="1:9" ht="38.25">
      <c r="A89" s="1"/>
      <c r="B89" s="183"/>
      <c r="C89" s="191" t="s">
        <v>192</v>
      </c>
      <c r="D89" s="78">
        <v>22000</v>
      </c>
      <c r="E89" s="292"/>
      <c r="F89" s="286">
        <f>F74+F82+F85+F88</f>
        <v>0</v>
      </c>
      <c r="G89" s="286">
        <f>G74+G82+G85+G88</f>
        <v>0</v>
      </c>
      <c r="H89" s="286">
        <f>H74+H82+H85+H88</f>
        <v>0</v>
      </c>
      <c r="I89" s="287">
        <f>IF(H89=0,0,H89/'Aktivi_Saistibas(001)'!$F$19*100)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238"/>
      <c r="F90" s="226"/>
      <c r="G90" s="226"/>
      <c r="H90" s="226"/>
      <c r="I90" s="232"/>
    </row>
    <row r="91" spans="1:9" ht="25.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9" ht="25.5">
      <c r="A92" s="1"/>
      <c r="B92" s="200">
        <v>23110</v>
      </c>
      <c r="C92" s="207" t="s">
        <v>150</v>
      </c>
      <c r="D92" s="208"/>
      <c r="E92" s="208"/>
      <c r="F92" s="210"/>
      <c r="G92" s="210"/>
      <c r="H92" s="210"/>
      <c r="I92" s="224"/>
    </row>
    <row r="93" spans="1:9" ht="12.75">
      <c r="A93" s="1"/>
      <c r="B93" s="211"/>
      <c r="C93" s="212" t="s">
        <v>186</v>
      </c>
      <c r="D93" s="213"/>
      <c r="E93" s="266"/>
      <c r="F93" s="215"/>
      <c r="G93" s="215"/>
      <c r="H93" s="215"/>
      <c r="I93" s="236">
        <f>IF(H93=0,0,H93/'Aktivi_Saistibas(001)'!$F$19*100)</f>
        <v>0</v>
      </c>
    </row>
    <row r="94" spans="1:9" ht="12.75">
      <c r="A94" s="1"/>
      <c r="B94" s="211"/>
      <c r="C94" s="216" t="s">
        <v>20</v>
      </c>
      <c r="D94" s="213"/>
      <c r="E94" s="266"/>
      <c r="F94" s="215"/>
      <c r="G94" s="215"/>
      <c r="H94" s="215"/>
      <c r="I94" s="236">
        <f>IF(H94=0,0,H94/'Aktivi_Saistibas(001)'!$F$19*100)</f>
        <v>0</v>
      </c>
    </row>
    <row r="95" spans="1:9" ht="12.75">
      <c r="A95" s="1"/>
      <c r="B95" s="211"/>
      <c r="C95" s="212" t="s">
        <v>154</v>
      </c>
      <c r="D95" s="217">
        <v>23110</v>
      </c>
      <c r="E95" s="289"/>
      <c r="F95" s="265">
        <f>SUM(F93:F94)</f>
        <v>0</v>
      </c>
      <c r="G95" s="265">
        <f>SUM(G93:G94)</f>
        <v>0</v>
      </c>
      <c r="H95" s="265">
        <f>SUM(H93:H94)</f>
        <v>0</v>
      </c>
      <c r="I95" s="236">
        <f>IF(H95=0,0,H95/'Aktivi_Saistibas(001)'!$F$19*100)</f>
        <v>0</v>
      </c>
    </row>
    <row r="96" spans="1:9" ht="25.5">
      <c r="A96" s="1"/>
      <c r="B96" s="200">
        <v>23120</v>
      </c>
      <c r="C96" s="207" t="s">
        <v>155</v>
      </c>
      <c r="D96" s="219"/>
      <c r="E96" s="428"/>
      <c r="F96" s="210"/>
      <c r="G96" s="210"/>
      <c r="H96" s="210"/>
      <c r="I96" s="224"/>
    </row>
    <row r="97" spans="1:9" ht="12.75">
      <c r="A97" s="1"/>
      <c r="B97" s="211"/>
      <c r="C97" s="216" t="s">
        <v>20</v>
      </c>
      <c r="D97" s="208"/>
      <c r="E97" s="266"/>
      <c r="F97" s="215"/>
      <c r="G97" s="215"/>
      <c r="H97" s="215"/>
      <c r="I97" s="236">
        <f>IF(H97=0,0,H97/'Aktivi_Saistibas(001)'!$F$19*100)</f>
        <v>0</v>
      </c>
    </row>
    <row r="98" spans="1:9" ht="12.75">
      <c r="A98" s="1"/>
      <c r="B98" s="211"/>
      <c r="C98" s="212" t="s">
        <v>154</v>
      </c>
      <c r="D98" s="217">
        <v>23120</v>
      </c>
      <c r="E98" s="289"/>
      <c r="F98" s="265">
        <f>SUM(F97:F97)</f>
        <v>0</v>
      </c>
      <c r="G98" s="265">
        <f>SUM(G97:G97)</f>
        <v>0</v>
      </c>
      <c r="H98" s="265">
        <f>SUM(H97:H97)</f>
        <v>0</v>
      </c>
      <c r="I98" s="236">
        <f>IF(H98=0,0,H98/'Aktivi_Saistibas(001)'!$F$19*100)</f>
        <v>0</v>
      </c>
    </row>
    <row r="99" spans="1:9" ht="12.75">
      <c r="A99" s="1"/>
      <c r="B99" s="200">
        <v>23130</v>
      </c>
      <c r="C99" s="207" t="s">
        <v>158</v>
      </c>
      <c r="D99" s="208"/>
      <c r="E99" s="428"/>
      <c r="F99" s="210"/>
      <c r="G99" s="210"/>
      <c r="H99" s="210"/>
      <c r="I99" s="224"/>
    </row>
    <row r="100" spans="1:9" ht="12.75">
      <c r="A100" s="1"/>
      <c r="B100" s="211"/>
      <c r="C100" s="216" t="s">
        <v>20</v>
      </c>
      <c r="D100" s="208"/>
      <c r="E100" s="266"/>
      <c r="F100" s="215"/>
      <c r="G100" s="215"/>
      <c r="H100" s="215"/>
      <c r="I100" s="236">
        <f>IF(H100=0,0,H100/'Aktivi_Saistibas(001)'!$F$19*100)</f>
        <v>0</v>
      </c>
    </row>
    <row r="101" spans="1:9" ht="12.75">
      <c r="A101" s="1"/>
      <c r="B101" s="211"/>
      <c r="C101" s="212" t="s">
        <v>154</v>
      </c>
      <c r="D101" s="217">
        <v>23130</v>
      </c>
      <c r="E101" s="289"/>
      <c r="F101" s="265">
        <f>SUM(F100:F100)</f>
        <v>0</v>
      </c>
      <c r="G101" s="265">
        <f>SUM(G100:G100)</f>
        <v>0</v>
      </c>
      <c r="H101" s="265">
        <f>SUM(H100:H100)</f>
        <v>0</v>
      </c>
      <c r="I101" s="236">
        <f>IF(H101=0,0,H101/'Aktivi_Saistibas(001)'!$F$19*100)</f>
        <v>0</v>
      </c>
    </row>
    <row r="102" spans="1:9" ht="12.75">
      <c r="A102" s="1"/>
      <c r="B102" s="166"/>
      <c r="C102" s="190" t="s">
        <v>194</v>
      </c>
      <c r="D102" s="76">
        <v>23100</v>
      </c>
      <c r="E102" s="290"/>
      <c r="F102" s="267">
        <f>F95+F98+F101</f>
        <v>0</v>
      </c>
      <c r="G102" s="267">
        <f>G95+G98+G101</f>
        <v>0</v>
      </c>
      <c r="H102" s="267">
        <f>H95+H98+H101</f>
        <v>0</v>
      </c>
      <c r="I102" s="239">
        <f>IF(H102=0,0,H102/'Aktivi_Saistibas(001)'!$F$19*100)</f>
        <v>0</v>
      </c>
    </row>
    <row r="103" spans="1:9" ht="25.5">
      <c r="A103" s="1"/>
      <c r="B103" s="230">
        <v>23200</v>
      </c>
      <c r="C103" s="231" t="s">
        <v>162</v>
      </c>
      <c r="D103" s="238"/>
      <c r="E103" s="429"/>
      <c r="F103" s="226"/>
      <c r="G103" s="226"/>
      <c r="H103" s="226"/>
      <c r="I103" s="232"/>
    </row>
    <row r="104" spans="1:9" ht="25.5">
      <c r="A104" s="1"/>
      <c r="B104" s="200">
        <v>23210</v>
      </c>
      <c r="C104" s="207" t="s">
        <v>163</v>
      </c>
      <c r="D104" s="208"/>
      <c r="E104" s="428"/>
      <c r="F104" s="210"/>
      <c r="G104" s="210"/>
      <c r="H104" s="210"/>
      <c r="I104" s="224"/>
    </row>
    <row r="105" spans="1:9" ht="12.75">
      <c r="A105" s="1"/>
      <c r="B105" s="211"/>
      <c r="C105" s="216" t="s">
        <v>20</v>
      </c>
      <c r="D105" s="208"/>
      <c r="E105" s="266"/>
      <c r="F105" s="215"/>
      <c r="G105" s="215"/>
      <c r="H105" s="215"/>
      <c r="I105" s="236">
        <f>IF(H105=0,0,H105/'Aktivi_Saistibas(001)'!$F$19*100)</f>
        <v>0</v>
      </c>
    </row>
    <row r="106" spans="1:9" ht="12.75">
      <c r="A106" s="1"/>
      <c r="B106" s="211"/>
      <c r="C106" s="212" t="s">
        <v>154</v>
      </c>
      <c r="D106" s="217">
        <v>23210</v>
      </c>
      <c r="E106" s="289"/>
      <c r="F106" s="265">
        <f>SUM(F105:F105)</f>
        <v>0</v>
      </c>
      <c r="G106" s="265">
        <f>SUM(G105:G105)</f>
        <v>0</v>
      </c>
      <c r="H106" s="265">
        <f>SUM(H105:H105)</f>
        <v>0</v>
      </c>
      <c r="I106" s="236">
        <f>IF(H106=0,0,H106/'Aktivi_Saistibas(001)'!$F$19*100)</f>
        <v>0</v>
      </c>
    </row>
    <row r="107" spans="1:9" ht="12.75">
      <c r="A107" s="1"/>
      <c r="B107" s="200">
        <v>23220</v>
      </c>
      <c r="C107" s="207" t="s">
        <v>164</v>
      </c>
      <c r="D107" s="208"/>
      <c r="E107" s="428"/>
      <c r="F107" s="210"/>
      <c r="G107" s="210"/>
      <c r="H107" s="210"/>
      <c r="I107" s="224"/>
    </row>
    <row r="108" spans="1:9" ht="12.75">
      <c r="A108" s="1"/>
      <c r="B108" s="211"/>
      <c r="C108" s="223" t="s">
        <v>20</v>
      </c>
      <c r="D108" s="208"/>
      <c r="E108" s="266"/>
      <c r="F108" s="215"/>
      <c r="G108" s="215"/>
      <c r="H108" s="215"/>
      <c r="I108" s="236">
        <f>IF(H108=0,0,H108/'Aktivi_Saistibas(001)'!$F$19*100)</f>
        <v>0</v>
      </c>
    </row>
    <row r="109" spans="1:9" ht="12.75">
      <c r="A109" s="1"/>
      <c r="B109" s="211"/>
      <c r="C109" s="212" t="s">
        <v>154</v>
      </c>
      <c r="D109" s="217">
        <v>23220</v>
      </c>
      <c r="E109" s="289"/>
      <c r="F109" s="265">
        <f>SUM(F108:F108)</f>
        <v>0</v>
      </c>
      <c r="G109" s="265">
        <f>SUM(G108:G108)</f>
        <v>0</v>
      </c>
      <c r="H109" s="265">
        <f>SUM(H108:H108)</f>
        <v>0</v>
      </c>
      <c r="I109" s="236">
        <f>IF(H109=0,0,H109/'Aktivi_Saistibas(001)'!$F$19*100)</f>
        <v>0</v>
      </c>
    </row>
    <row r="110" spans="1:9" ht="12.75">
      <c r="A110" s="1"/>
      <c r="B110" s="166"/>
      <c r="C110" s="190" t="s">
        <v>188</v>
      </c>
      <c r="D110" s="76">
        <v>23200</v>
      </c>
      <c r="E110" s="290"/>
      <c r="F110" s="267">
        <f>F106+F109</f>
        <v>0</v>
      </c>
      <c r="G110" s="267">
        <f>G106+G109</f>
        <v>0</v>
      </c>
      <c r="H110" s="267">
        <f>H106+H109</f>
        <v>0</v>
      </c>
      <c r="I110" s="239">
        <f>IF(H110=0,0,H110/'Aktivi_Saistibas(001)'!$F$19*100)</f>
        <v>0</v>
      </c>
    </row>
    <row r="111" spans="1:9" ht="25.5">
      <c r="A111" s="1"/>
      <c r="B111" s="200">
        <v>23300</v>
      </c>
      <c r="C111" s="201" t="s">
        <v>168</v>
      </c>
      <c r="D111" s="208"/>
      <c r="E111" s="429"/>
      <c r="F111" s="226"/>
      <c r="G111" s="226"/>
      <c r="H111" s="226"/>
      <c r="I111" s="232"/>
    </row>
    <row r="112" spans="1:9" ht="12.75">
      <c r="A112" s="1"/>
      <c r="B112" s="211"/>
      <c r="C112" s="216" t="s">
        <v>20</v>
      </c>
      <c r="D112" s="208"/>
      <c r="E112" s="266"/>
      <c r="F112" s="215"/>
      <c r="G112" s="215"/>
      <c r="H112" s="215"/>
      <c r="I112" s="236">
        <f>IF(H112=0,0,H112/'Aktivi_Saistibas(001)'!$F$19*100)</f>
        <v>0</v>
      </c>
    </row>
    <row r="113" spans="1:9" ht="12.75">
      <c r="A113" s="1"/>
      <c r="B113" s="166"/>
      <c r="C113" s="243" t="s">
        <v>154</v>
      </c>
      <c r="D113" s="76">
        <v>23300</v>
      </c>
      <c r="E113" s="290"/>
      <c r="F113" s="267">
        <f>SUM(F112:F112)</f>
        <v>0</v>
      </c>
      <c r="G113" s="267">
        <f>SUM(G112:G112)</f>
        <v>0</v>
      </c>
      <c r="H113" s="267">
        <f>SUM(H112:H112)</f>
        <v>0</v>
      </c>
      <c r="I113" s="239">
        <f>IF(H113=0,0,H113/'Aktivi_Saistibas(001)'!$F$19*100)</f>
        <v>0</v>
      </c>
    </row>
    <row r="114" spans="1:9" ht="12.75">
      <c r="A114" s="1"/>
      <c r="B114" s="230">
        <v>23400</v>
      </c>
      <c r="C114" s="231" t="s">
        <v>81</v>
      </c>
      <c r="D114" s="238"/>
      <c r="E114" s="429"/>
      <c r="F114" s="226"/>
      <c r="G114" s="226"/>
      <c r="H114" s="226"/>
      <c r="I114" s="232"/>
    </row>
    <row r="115" spans="1:9" ht="12.75">
      <c r="A115" s="1"/>
      <c r="B115" s="211"/>
      <c r="C115" s="216" t="s">
        <v>20</v>
      </c>
      <c r="D115" s="208"/>
      <c r="E115" s="264"/>
      <c r="F115" s="215"/>
      <c r="G115" s="215"/>
      <c r="H115" s="215"/>
      <c r="I115" s="236">
        <f>IF(H115=0,0,H115/'Aktivi_Saistibas(001)'!$F$19*100)</f>
        <v>0</v>
      </c>
    </row>
    <row r="116" spans="1:9" ht="12.75">
      <c r="A116" s="1"/>
      <c r="B116" s="166"/>
      <c r="C116" s="243" t="s">
        <v>154</v>
      </c>
      <c r="D116" s="76">
        <v>23400</v>
      </c>
      <c r="E116" s="290"/>
      <c r="F116" s="267">
        <f>SUM(F115:F115)</f>
        <v>0</v>
      </c>
      <c r="G116" s="267">
        <f>SUM(G115:G115)</f>
        <v>0</v>
      </c>
      <c r="H116" s="267">
        <f>SUM(H115:H115)</f>
        <v>0</v>
      </c>
      <c r="I116" s="239">
        <f>IF(H116=0,0,H116/'Aktivi_Saistibas(001)'!$F$19*100)</f>
        <v>0</v>
      </c>
    </row>
    <row r="117" spans="1:9" ht="25.5">
      <c r="A117" s="1"/>
      <c r="B117" s="183"/>
      <c r="C117" s="191" t="s">
        <v>195</v>
      </c>
      <c r="D117" s="74">
        <v>23000</v>
      </c>
      <c r="E117" s="292"/>
      <c r="F117" s="286">
        <f>F102+F110+F113+F116</f>
        <v>0</v>
      </c>
      <c r="G117" s="286">
        <f>G102+G110+G113+G116</f>
        <v>0</v>
      </c>
      <c r="H117" s="286">
        <f>H102+H110+H113+H116</f>
        <v>0</v>
      </c>
      <c r="I117" s="261">
        <f>IF(H117=0,0,H117/'Aktivi_Saistibas(001)'!$F$19*100)</f>
        <v>0</v>
      </c>
    </row>
    <row r="118" spans="1:9" ht="12.75">
      <c r="A118" s="1"/>
      <c r="B118" s="200">
        <v>24000</v>
      </c>
      <c r="C118" s="231" t="s">
        <v>178</v>
      </c>
      <c r="D118" s="238"/>
      <c r="E118" s="429"/>
      <c r="F118" s="226"/>
      <c r="G118" s="226"/>
      <c r="H118" s="226"/>
      <c r="I118" s="232"/>
    </row>
    <row r="119" spans="1:9" ht="12.75">
      <c r="A119" s="1"/>
      <c r="B119" s="211"/>
      <c r="C119" s="216" t="s">
        <v>20</v>
      </c>
      <c r="D119" s="208"/>
      <c r="E119" s="266"/>
      <c r="F119" s="215"/>
      <c r="G119" s="215"/>
      <c r="H119" s="215"/>
      <c r="I119" s="236">
        <f>IF(H119=0,0,H119/'Aktivi_Saistibas(001)'!$F$19*100)</f>
        <v>0</v>
      </c>
    </row>
    <row r="120" spans="1:9" ht="12.75">
      <c r="A120" s="1"/>
      <c r="B120" s="166"/>
      <c r="C120" s="243" t="s">
        <v>154</v>
      </c>
      <c r="D120" s="80">
        <v>24000</v>
      </c>
      <c r="E120" s="293"/>
      <c r="F120" s="278">
        <f>SUM(F119:F119)</f>
        <v>0</v>
      </c>
      <c r="G120" s="278">
        <f>SUM(G119:G119)</f>
        <v>0</v>
      </c>
      <c r="H120" s="278">
        <f>SUM(H119:H119)</f>
        <v>0</v>
      </c>
      <c r="I120" s="239">
        <f>IF(H120=0,0,H120/'Aktivi_Saistibas(001)'!$F$19*100)</f>
        <v>0</v>
      </c>
    </row>
    <row r="121" spans="1:9" ht="25.5">
      <c r="A121" s="1"/>
      <c r="B121" s="183"/>
      <c r="C121" s="191" t="s">
        <v>196</v>
      </c>
      <c r="D121" s="78">
        <v>20000</v>
      </c>
      <c r="E121" s="292"/>
      <c r="F121" s="286">
        <f>F61+F89+F117+F120</f>
        <v>3600</v>
      </c>
      <c r="G121" s="286">
        <f>G61+G89+G117+G120</f>
        <v>327569.75</v>
      </c>
      <c r="H121" s="286">
        <f>H61+H89+H117+H120</f>
        <v>329211.48000000004</v>
      </c>
      <c r="I121" s="261">
        <f>IF(H121=0,0,H121/'Aktivi_Saistibas(001)'!$F$19*100)</f>
        <v>28.66201971374244</v>
      </c>
    </row>
    <row r="122" spans="1:9" ht="26.25" thickBot="1">
      <c r="A122" s="1"/>
      <c r="B122" s="294">
        <v>30000</v>
      </c>
      <c r="C122" s="256" t="s">
        <v>197</v>
      </c>
      <c r="D122" s="79">
        <v>30000</v>
      </c>
      <c r="E122" s="430"/>
      <c r="F122" s="262">
        <f>'Portfelis(001-1)'!E101+'Portfelis(001-2)'!F121</f>
        <v>17909</v>
      </c>
      <c r="G122" s="262">
        <f>'Portfelis(001-1)'!F101+'Portfelis(001-2)'!G121</f>
        <v>1105757.36</v>
      </c>
      <c r="H122" s="262">
        <f>'Portfelis(001-1)'!G101+'Portfelis(001-2)'!H121</f>
        <v>1113004.6079205</v>
      </c>
      <c r="I122" s="263">
        <f>IF(H122=0,0,H122/'Aktivi_Saistibas(001)'!$F$19*100)</f>
        <v>96.90111661265136</v>
      </c>
    </row>
    <row r="123" spans="1:9" ht="48.75" customHeight="1">
      <c r="A123" s="37" t="str">
        <f>Parametri!$A$18</f>
        <v>Līdzekļu pārvaldītāja valdes priekšsēdētājs </v>
      </c>
      <c r="B123" s="38"/>
      <c r="C123" s="38"/>
      <c r="D123" s="128"/>
      <c r="E123" s="128"/>
      <c r="F123" s="128" t="str">
        <f>CONCATENATE(Nosaukumi!B6," ",Nosaukumi!C6,"/")</f>
        <v>Sergejs Medvedevs /</v>
      </c>
      <c r="G123" s="39"/>
      <c r="H123" s="295"/>
      <c r="I123" s="296"/>
    </row>
    <row r="124" spans="1:9" ht="12.75">
      <c r="A124" s="41"/>
      <c r="B124" s="129"/>
      <c r="C124" s="42"/>
      <c r="D124" s="42"/>
      <c r="E124" s="42"/>
      <c r="F124" s="42"/>
      <c r="G124" s="127" t="str">
        <f>CONCATENATE("(",Parametri!$A$20,")")</f>
        <v>(paraksts)</v>
      </c>
      <c r="H124" s="134"/>
      <c r="I124" s="40"/>
    </row>
    <row r="125" spans="1:9" ht="33" customHeight="1">
      <c r="A125" s="37" t="str">
        <f>Parametri!$A$19</f>
        <v>Ieguldījumu plāna pārvaldnieks  </v>
      </c>
      <c r="B125" s="40"/>
      <c r="C125" s="41"/>
      <c r="D125" s="128"/>
      <c r="E125" s="128"/>
      <c r="F125" s="128" t="str">
        <f>CONCATENATE(Nosaukumi!B14,"/")</f>
        <v>Sergejs Medvedevs, Guntars Vītols, Aija Kļaševa/</v>
      </c>
      <c r="G125" s="43"/>
      <c r="H125" s="297"/>
      <c r="I125" s="40"/>
    </row>
    <row r="126" spans="1:9" ht="12.75">
      <c r="A126" s="41"/>
      <c r="B126" s="131"/>
      <c r="C126" s="44"/>
      <c r="D126" s="44"/>
      <c r="E126" s="44"/>
      <c r="F126" s="44"/>
      <c r="G126" s="127" t="str">
        <f>G124</f>
        <v>(paraksts)</v>
      </c>
      <c r="H126" s="135"/>
      <c r="I126" s="40"/>
    </row>
    <row r="127" spans="1:9" ht="24" customHeight="1">
      <c r="A127" s="96" t="str">
        <f>Nosaukumi!A7</f>
        <v>Izpildītājs</v>
      </c>
      <c r="B127" s="17"/>
      <c r="C127" s="133"/>
      <c r="D127" s="133" t="str">
        <f>CONCATENATE(Nosaukumi!B19,"; ",Nosaukumi!C19)</f>
        <v>Svetlana Korhova; 7010172</v>
      </c>
      <c r="E127" s="132"/>
      <c r="F127" s="8"/>
      <c r="G127" s="8"/>
      <c r="H127" s="8"/>
      <c r="I127" s="8"/>
    </row>
    <row r="128" spans="1:9" ht="12.75">
      <c r="A128" s="1"/>
      <c r="B128" s="1"/>
      <c r="C128" s="1"/>
      <c r="D128" s="1"/>
      <c r="E128" s="1"/>
      <c r="F128" s="8"/>
      <c r="G128" s="8"/>
      <c r="H128" s="8"/>
      <c r="I128" s="8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</sheetData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66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Nosaukumi!B20</f>
        <v>Parekss Universālais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74" t="s">
        <v>11</v>
      </c>
      <c r="C10" s="473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72" t="s">
        <v>13</v>
      </c>
      <c r="C11" s="473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257295.72548000002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6544.239999999973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782.4218225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782.4218225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264622.3873025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74" t="s">
        <v>11</v>
      </c>
      <c r="C22" s="473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72" t="s">
        <v>13</v>
      </c>
      <c r="C23" s="473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>
        <v>52.08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>
        <v>102.11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198.14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352.33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264270.0573025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Sergejs Medvedevs, Guntars Vītols/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Nosaukumi!B20</f>
        <v>Parekss Universālais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75" t="s">
        <v>11</v>
      </c>
      <c r="C10" s="479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77" t="s">
        <v>13</v>
      </c>
      <c r="C11" s="47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>
        <v>1655.7318224999997</v>
      </c>
    </row>
    <row r="14" spans="2:6" ht="12.75">
      <c r="B14" s="71"/>
      <c r="C14" s="160" t="s">
        <v>95</v>
      </c>
      <c r="D14" s="137" t="s">
        <v>93</v>
      </c>
      <c r="E14" s="138"/>
      <c r="F14" s="139">
        <v>2916.694197131267</v>
      </c>
    </row>
    <row r="15" spans="2:6" ht="12.75">
      <c r="B15" s="71"/>
      <c r="C15" s="160" t="s">
        <v>96</v>
      </c>
      <c r="D15" s="137" t="s">
        <v>94</v>
      </c>
      <c r="E15" s="138"/>
      <c r="F15" s="140">
        <v>0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4572.426019631267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>
        <v>659.42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225.63</v>
      </c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885.05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>
        <v>-69.55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0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-69.55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0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-69.55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863.2354800000002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793.6854800000002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v>378.26999999998156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4859.331499631248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Sergejs Medvedevs, Guntars Vītols/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Ilze Drike</cp:lastModifiedBy>
  <cp:lastPrinted>2003-10-21T10:03:56Z</cp:lastPrinted>
  <dcterms:created xsi:type="dcterms:W3CDTF">2001-09-06T09:37:33Z</dcterms:created>
  <dcterms:modified xsi:type="dcterms:W3CDTF">2003-03-18T15:05:19Z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