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10"/>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 name="Oct-2017" sheetId="67" r:id="rId11"/>
  </sheets>
  <calcPr calcId="145621"/>
</workbook>
</file>

<file path=xl/calcChain.xml><?xml version="1.0" encoding="utf-8"?>
<calcChain xmlns="http://schemas.openxmlformats.org/spreadsheetml/2006/main">
  <c r="F31" i="67" l="1"/>
  <c r="E31" i="67"/>
  <c r="G31" i="67" s="1"/>
  <c r="L27" i="67"/>
  <c r="F27" i="67"/>
  <c r="E27" i="67"/>
  <c r="H27" i="67" s="1"/>
  <c r="L14" i="67"/>
  <c r="F14" i="67"/>
  <c r="E14" i="67"/>
  <c r="M7" i="67"/>
  <c r="H7" i="67"/>
  <c r="G7" i="67"/>
  <c r="F7" i="67"/>
  <c r="E7" i="67"/>
  <c r="H31" i="67" l="1"/>
  <c r="K31" i="67"/>
  <c r="F33" i="67"/>
  <c r="E33" i="67"/>
  <c r="F34" i="67"/>
  <c r="F38" i="67" s="1"/>
  <c r="E48" i="67" s="1"/>
  <c r="F48" i="67" s="1"/>
  <c r="I27" i="67"/>
  <c r="M27" i="67"/>
  <c r="L31" i="67"/>
  <c r="I14" i="67"/>
  <c r="J14" i="67"/>
  <c r="G14" i="67"/>
  <c r="K14" i="67"/>
  <c r="J27" i="67"/>
  <c r="I31" i="67"/>
  <c r="M31" i="67"/>
  <c r="M14" i="67"/>
  <c r="H14" i="67"/>
  <c r="G27" i="67"/>
  <c r="K27" i="67"/>
  <c r="J31" i="67"/>
  <c r="I42" i="60"/>
  <c r="J42" i="60"/>
  <c r="K42" i="60"/>
  <c r="L42" i="60"/>
  <c r="M42" i="60"/>
  <c r="H42" i="60"/>
  <c r="I42" i="61"/>
  <c r="J42" i="61"/>
  <c r="K42" i="61"/>
  <c r="L42" i="61"/>
  <c r="M42" i="61"/>
  <c r="H42" i="61"/>
  <c r="I43" i="62"/>
  <c r="J43" i="62"/>
  <c r="K43" i="62"/>
  <c r="L43" i="62"/>
  <c r="M43" i="62"/>
  <c r="H43" i="62"/>
  <c r="I43" i="63"/>
  <c r="J43" i="63"/>
  <c r="K43" i="63"/>
  <c r="L43" i="63"/>
  <c r="M43" i="63"/>
  <c r="H43" i="63"/>
  <c r="I43" i="64"/>
  <c r="J43" i="64"/>
  <c r="J43" i="65" s="1"/>
  <c r="K43" i="64"/>
  <c r="K43" i="65" s="1"/>
  <c r="L43" i="64"/>
  <c r="M43" i="64"/>
  <c r="H43" i="64"/>
  <c r="I43" i="65"/>
  <c r="L43" i="65"/>
  <c r="M43" i="65"/>
  <c r="H43" i="65"/>
  <c r="I43" i="66"/>
  <c r="J43" i="66"/>
  <c r="K43" i="66"/>
  <c r="L43" i="66"/>
  <c r="M43" i="66"/>
  <c r="H43" i="66"/>
  <c r="H31" i="66"/>
  <c r="F31" i="66"/>
  <c r="E31" i="66"/>
  <c r="G31" i="66" s="1"/>
  <c r="L27" i="66"/>
  <c r="F27" i="66"/>
  <c r="E27" i="66"/>
  <c r="H27" i="66" s="1"/>
  <c r="L14" i="66"/>
  <c r="F14" i="66"/>
  <c r="E14" i="66"/>
  <c r="M7" i="66"/>
  <c r="H7" i="66"/>
  <c r="G7" i="66"/>
  <c r="F7" i="66"/>
  <c r="E7" i="66"/>
  <c r="K33" i="67" l="1"/>
  <c r="L33" i="67"/>
  <c r="H33" i="67"/>
  <c r="E34" i="67"/>
  <c r="E38" i="67" s="1"/>
  <c r="E47" i="67" s="1"/>
  <c r="F47" i="67" s="1"/>
  <c r="I33" i="67"/>
  <c r="M33" i="67"/>
  <c r="G33" i="67"/>
  <c r="J33" i="67"/>
  <c r="K31" i="66"/>
  <c r="L31" i="66"/>
  <c r="F33" i="66"/>
  <c r="F34" i="66" s="1"/>
  <c r="F38" i="66" s="1"/>
  <c r="E48" i="66" s="1"/>
  <c r="F48" i="66" s="1"/>
  <c r="E33" i="66"/>
  <c r="L33" i="66" s="1"/>
  <c r="M14" i="66"/>
  <c r="J14" i="66"/>
  <c r="I14" i="66"/>
  <c r="E34" i="66"/>
  <c r="E38" i="66" s="1"/>
  <c r="E47" i="66" s="1"/>
  <c r="F47" i="66" s="1"/>
  <c r="I27" i="66"/>
  <c r="M27" i="66"/>
  <c r="G14" i="66"/>
  <c r="K14" i="66"/>
  <c r="J27" i="66"/>
  <c r="I31" i="66"/>
  <c r="M31" i="66"/>
  <c r="H33" i="66"/>
  <c r="H14" i="66"/>
  <c r="G27" i="66"/>
  <c r="K27" i="66"/>
  <c r="K33" i="66" s="1"/>
  <c r="J31" i="66"/>
  <c r="F31" i="65"/>
  <c r="E31" i="65"/>
  <c r="H31" i="65" s="1"/>
  <c r="L27" i="65"/>
  <c r="F27" i="65"/>
  <c r="E27" i="65"/>
  <c r="H27" i="65" s="1"/>
  <c r="L14" i="65"/>
  <c r="F14" i="65"/>
  <c r="E14" i="65"/>
  <c r="M7" i="65"/>
  <c r="H7" i="65"/>
  <c r="G7" i="65"/>
  <c r="F7" i="65"/>
  <c r="E7" i="65"/>
  <c r="K42" i="67" l="1"/>
  <c r="K43" i="67" s="1"/>
  <c r="G42" i="67"/>
  <c r="I42" i="67"/>
  <c r="I43" i="67" s="1"/>
  <c r="H42" i="67"/>
  <c r="H43" i="67" s="1"/>
  <c r="M42" i="67"/>
  <c r="M43" i="67" s="1"/>
  <c r="L42" i="67"/>
  <c r="L43" i="67" s="1"/>
  <c r="J42" i="67"/>
  <c r="J43" i="67" s="1"/>
  <c r="G33" i="66"/>
  <c r="J33" i="66"/>
  <c r="I33" i="66"/>
  <c r="M33" i="66"/>
  <c r="J42" i="66"/>
  <c r="K42" i="66"/>
  <c r="H42" i="66"/>
  <c r="I42" i="66"/>
  <c r="G42" i="66"/>
  <c r="M42" i="66"/>
  <c r="L42" i="66"/>
  <c r="I27" i="65"/>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L42" i="65"/>
  <c r="M33" i="65"/>
  <c r="M42" i="65"/>
  <c r="K42" i="65"/>
  <c r="I42" i="65"/>
  <c r="G42" i="65"/>
  <c r="J42" i="65"/>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K42" i="64"/>
  <c r="J42" i="64"/>
  <c r="H42" i="64"/>
  <c r="I42" i="64"/>
  <c r="M42" i="64"/>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J42" i="63"/>
  <c r="K42" i="63"/>
  <c r="H42" i="63"/>
  <c r="E47" i="63"/>
  <c r="F47" i="63" s="1"/>
  <c r="L42" i="63"/>
  <c r="G42" i="63"/>
  <c r="M42" i="63"/>
  <c r="G33" i="62"/>
  <c r="H33" i="62"/>
  <c r="M33" i="62"/>
  <c r="I33" i="62"/>
  <c r="E34" i="62"/>
  <c r="E38" i="62" s="1"/>
  <c r="K42"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I42" i="62"/>
  <c r="H42" i="62"/>
  <c r="G42" i="62"/>
  <c r="M42" i="62"/>
  <c r="J42" i="62"/>
  <c r="K32" i="6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I41" i="60"/>
  <c r="L41" i="60"/>
  <c r="H41" i="60"/>
  <c r="K41" i="60"/>
  <c r="G41" i="60"/>
  <c r="M41" i="60"/>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<sst xmlns="http://schemas.openxmlformats.org/spreadsheetml/2006/main" count="1104" uniqueCount="94">
  <si>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</si>
  <si>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</si>
  <si>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</si>
  <si>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</si>
  <si>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</si>
  <si>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</si>
  <si>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</si>
  <si>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</si>
  <si>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</si>
  <si>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</si>
  <si>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</si>
  <si>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</si>
  <si>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</si>
  <si>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</si>
  <si>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</si>
  <si>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</si>
  <si>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</si>
  <si>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</si>
  <si>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</si>
  <si>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</si>
  <si>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</si>
  <si>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</si>
  <si>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</si>
  <si>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</si>
  <si>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</si>
  <si>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</si>
  <si>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</si>
  <si>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</si>
  <si>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</si>
  <si>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</si>
  <si>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</si>
  <si>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</si>
  <si>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</si>
  <si>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</si>
  <si>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</si>
  <si>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</si>
  <si>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</si>
  <si>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</si>
  <si>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</si>
  <si>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</si>
  <si>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</si>
  <si>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</si>
  <si>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</si>
  <si>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</si>
  <si>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</si>
  <si>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</si>
  <si>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</si>
  <si>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</si>
  <si>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</si>
  <si>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</si>
  <si>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</si>
  <si>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</si>
  <si>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</si>
  <si>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</si>
  <si>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</si>
  <si>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</si>
  <si>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</si>
  <si>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</si>
  <si>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</si>
  <si>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</si>
  <si>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</si>
  <si>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</si>
  <si>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</si>
  <si>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</si>
  <si>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</si>
  <si>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</si>
  <si>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</si>
  <si>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</si>
  <si>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</si>
  <si>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</si>
  <si>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</si>
  <si>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</si>
  <si>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</si>
  <si>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</si>
  <si>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</si>
  <si>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</si>
  <si>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</si>
  <si>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</si>
  <si>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</si>
  <si>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</si>
  <si>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</si>
  <si>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</si>
  <si>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</si>
  <si>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</si>
  <si>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</si>
  <si>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</si>
  <si>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</si>
  <si>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</si>
  <si>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</si>
  <si>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</si>
  <si>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</si>
  <si>
    <t>Pārskats par privāto pensiju fondu (PENSIJU 3.LĪMENIS) pensiju plāniem  31.10.2017</t>
  </si>
  <si>
    <t>Aktīvu pieaugums 10M 2017</t>
  </si>
  <si>
    <t>Dalībnieku skaita pieaugums 10M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</si>
</sst>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39">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56</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24" t="s">
        <v>3</v>
      </c>
      <c r="I3" s="124" t="s">
        <v>4</v>
      </c>
      <c r="J3" s="124" t="s">
        <v>5</v>
      </c>
      <c r="K3" s="124" t="s">
        <v>6</v>
      </c>
      <c r="L3" s="66" t="s">
        <v>41</v>
      </c>
      <c r="M3" s="125"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06" t="s">
        <v>55</v>
      </c>
      <c r="B7" s="207"/>
      <c r="C7" s="207"/>
      <c r="D7" s="208"/>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09" t="s">
        <v>35</v>
      </c>
      <c r="B14" s="210"/>
      <c r="C14" s="210"/>
      <c r="D14" s="211"/>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2" t="s">
        <v>36</v>
      </c>
      <c r="B32" s="213"/>
      <c r="C32" s="213"/>
      <c r="D32" s="214"/>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25" t="s">
        <v>37</v>
      </c>
      <c r="B33" s="225"/>
      <c r="C33" s="225"/>
      <c r="D33" s="225"/>
      <c r="E33" s="65">
        <f>SUM(E7,E14,E32)</f>
        <v>315.69241218125705</v>
      </c>
      <c r="F33" s="48">
        <f>SUM(F7,F14, F32)</f>
        <v>259434</v>
      </c>
      <c r="G33" s="129"/>
      <c r="H33" s="226"/>
      <c r="I33" s="227"/>
      <c r="J33" s="227"/>
      <c r="K33" s="227"/>
      <c r="L33" s="227"/>
      <c r="M33" s="22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95" t="s">
        <v>26</v>
      </c>
      <c r="B37" s="196"/>
      <c r="C37" s="196"/>
      <c r="D37" s="197"/>
      <c r="E37" s="96">
        <f>E33+E36</f>
        <v>380.59641218125705</v>
      </c>
      <c r="F37" s="97">
        <f>F33+F36</f>
        <v>272237</v>
      </c>
      <c r="G37" s="98"/>
      <c r="H37" s="99"/>
      <c r="I37" s="99"/>
      <c r="J37" s="99"/>
      <c r="K37" s="99"/>
      <c r="L37" s="99"/>
      <c r="M37" s="99"/>
    </row>
    <row r="38" spans="1:13" ht="41.25" customHeight="1" x14ac:dyDescent="0.2">
      <c r="A38" s="198" t="s">
        <v>44</v>
      </c>
      <c r="B38" s="199"/>
      <c r="C38" s="199"/>
      <c r="D38" s="199"/>
      <c r="E38" s="199"/>
      <c r="F38" s="199"/>
      <c r="G38" s="199"/>
      <c r="H38" s="199"/>
      <c r="I38" s="199"/>
      <c r="J38" s="199"/>
      <c r="K38" s="199"/>
      <c r="L38" s="199"/>
      <c r="M38" s="200"/>
    </row>
    <row r="39" spans="1:13" s="4" customFormat="1" ht="24" customHeight="1" x14ac:dyDescent="0.2">
      <c r="A39" s="201" t="s">
        <v>24</v>
      </c>
      <c r="B39" s="202"/>
      <c r="C39" s="202"/>
      <c r="D39" s="202"/>
      <c r="E39" s="202"/>
      <c r="F39" s="202"/>
      <c r="G39" s="202"/>
      <c r="H39" s="202"/>
      <c r="I39" s="202"/>
      <c r="J39" s="202"/>
      <c r="K39" s="202"/>
      <c r="L39" s="202"/>
      <c r="M39" s="203"/>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04" t="s">
        <v>39</v>
      </c>
      <c r="F41" s="205"/>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7" sqref="H4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86</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83" t="s">
        <v>3</v>
      </c>
      <c r="I3" s="183" t="s">
        <v>4</v>
      </c>
      <c r="J3" s="183" t="s">
        <v>5</v>
      </c>
      <c r="K3" s="183" t="s">
        <v>6</v>
      </c>
      <c r="L3" s="66" t="s">
        <v>41</v>
      </c>
      <c r="M3" s="184"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x14ac:dyDescent="0.2">
      <c r="A7" s="206" t="s">
        <v>55</v>
      </c>
      <c r="B7" s="207"/>
      <c r="C7" s="207"/>
      <c r="D7" s="208"/>
      <c r="E7" s="130">
        <f>SUM(E6:E6)</f>
        <v>4.8832499999999996E-3</v>
      </c>
      <c r="F7" s="131">
        <f>SUM(F6:F6)</f>
        <v>6</v>
      </c>
      <c r="G7" s="102">
        <f>G6</f>
        <v>-0.17345307698566348</v>
      </c>
      <c r="H7" s="102">
        <f>H6</f>
        <v>2.3807049268802283</v>
      </c>
      <c r="I7" s="103"/>
      <c r="J7" s="103"/>
      <c r="K7" s="103"/>
      <c r="L7" s="103"/>
      <c r="M7" s="104">
        <f>M6</f>
        <v>-1.7208651659854857</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x14ac:dyDescent="0.2">
      <c r="A11" s="53" t="s">
        <v>89</v>
      </c>
      <c r="B11" s="12" t="s">
        <v>8</v>
      </c>
      <c r="C11" s="12" t="s">
        <v>18</v>
      </c>
      <c r="D11" s="24">
        <v>40834</v>
      </c>
      <c r="E11" s="108">
        <v>14.076000000000001</v>
      </c>
      <c r="F11" s="109">
        <v>9690</v>
      </c>
      <c r="G11" s="69">
        <v>1.77</v>
      </c>
      <c r="H11" s="69">
        <v>1.44</v>
      </c>
      <c r="I11" s="69">
        <v>3.21</v>
      </c>
      <c r="J11" s="69">
        <v>1.86</v>
      </c>
      <c r="K11" s="69">
        <v>2.3199999999999998</v>
      </c>
      <c r="L11" s="69" t="s">
        <v>66</v>
      </c>
      <c r="M11" s="70">
        <v>3.22</v>
      </c>
    </row>
    <row r="12" spans="1:13" s="2" customFormat="1" ht="12.75" customHeight="1" x14ac:dyDescent="0.2">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x14ac:dyDescent="0.2">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x14ac:dyDescent="0.2">
      <c r="A14" s="209" t="s">
        <v>35</v>
      </c>
      <c r="B14" s="210"/>
      <c r="C14" s="210"/>
      <c r="D14" s="211"/>
      <c r="E14" s="58">
        <f>SUM(E10:E13)</f>
        <v>193.84828482638031</v>
      </c>
      <c r="F14" s="41">
        <f>SUM(F10:F13)</f>
        <v>129179</v>
      </c>
      <c r="G14" s="102">
        <f>($E$10*G10+$E$11*G11+$E$12*G12+$E$13*G13+$E$37*G37)/($E$14+$E$37)</f>
        <v>1.916518224398531</v>
      </c>
      <c r="H14" s="103">
        <f>($E$10*H10+$E$11*H11+$E$12*H12+$E$13*H13+$E$37*H37)/($E$14+$E$37)</f>
        <v>1.9950946065520334</v>
      </c>
      <c r="I14" s="103">
        <f>($E$10*I10+$E$11*I11+$E$12*I12+$E$13*I13+$E$37*I37)/($E$14+$E$37)</f>
        <v>2.9991545737142786</v>
      </c>
      <c r="J14" s="103">
        <f>($E$10*J10+$E$11*J11+$E$12*J12+$E$13*J13+$E$37*J37)/($E$14+$E$37)</f>
        <v>2.4973025646414664</v>
      </c>
      <c r="K14" s="103">
        <f>($E$10*K10+$E$11*K11+$E$12*K12+$E$13*K13+$E$37*K37)/($E$14+$E$37)</f>
        <v>3.00293091980862</v>
      </c>
      <c r="L14" s="103">
        <f>($E$10*L10+$E$12*L12+$E$13*L13+$E$37*L37)/($E$10+$E$12+$E$13+$E$37)</f>
        <v>3.217420023508621</v>
      </c>
      <c r="M14" s="104">
        <f>($E$10*M10+$E$11*M11+$E$12*M12+$E$13*M13+$E$37*M37)/($E$14+$E$37)</f>
        <v>4.8599536426424317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13.442</v>
      </c>
      <c r="F17" s="59">
        <v>22965</v>
      </c>
      <c r="G17" s="68">
        <v>3.4</v>
      </c>
      <c r="H17" s="85">
        <v>4.37</v>
      </c>
      <c r="I17" s="85">
        <v>4.24</v>
      </c>
      <c r="J17" s="85">
        <v>2.95</v>
      </c>
      <c r="K17" s="85">
        <v>3.7</v>
      </c>
      <c r="L17" s="85">
        <v>2.89</v>
      </c>
      <c r="M17" s="85">
        <v>5.08</v>
      </c>
    </row>
    <row r="18" spans="1:13" x14ac:dyDescent="0.2">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x14ac:dyDescent="0.2">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x14ac:dyDescent="0.2">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x14ac:dyDescent="0.2">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x14ac:dyDescent="0.2">
      <c r="A23" s="53" t="s">
        <v>90</v>
      </c>
      <c r="B23" s="12" t="s">
        <v>8</v>
      </c>
      <c r="C23" s="12" t="s">
        <v>19</v>
      </c>
      <c r="D23" s="24">
        <v>40834</v>
      </c>
      <c r="E23" s="108">
        <v>8.484</v>
      </c>
      <c r="F23" s="109">
        <v>5896</v>
      </c>
      <c r="G23" s="69">
        <v>4.9000000000000004</v>
      </c>
      <c r="H23" s="69">
        <v>7.88</v>
      </c>
      <c r="I23" s="110">
        <v>7</v>
      </c>
      <c r="J23" s="110">
        <v>4.43</v>
      </c>
      <c r="K23" s="110">
        <v>4.8899999999999997</v>
      </c>
      <c r="L23" s="110" t="s">
        <v>66</v>
      </c>
      <c r="M23" s="69">
        <v>5.0999999999999996</v>
      </c>
    </row>
    <row r="24" spans="1:13" x14ac:dyDescent="0.2">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x14ac:dyDescent="0.2">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x14ac:dyDescent="0.2">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x14ac:dyDescent="0.2">
      <c r="A27" s="30" t="s">
        <v>34</v>
      </c>
      <c r="B27" s="31" t="s">
        <v>8</v>
      </c>
      <c r="C27" s="31"/>
      <c r="D27" s="32"/>
      <c r="E27" s="62">
        <f>SUM(E17:E26)</f>
        <v>144.47771164215121</v>
      </c>
      <c r="F27" s="33">
        <f>SUM(F17:F26)</f>
        <v>136179</v>
      </c>
      <c r="G27" s="105">
        <f>($E$17*G17+$E$19*G19+$E$20*G20+$E$21*G21+$E$23*G23+$E$24*G24+$E$25*G25+$E$26*G26+$E$22*G22)/($E$27)</f>
        <v>3.8149626381239088</v>
      </c>
      <c r="H27" s="105">
        <f>($E$17*H17+$E$19*H19+$E$20*H20+$E$21*H21+$E$23*H23+$E$24*H24+$E$25*H25+$E$26*H26)/($E$27-$E$22)</f>
        <v>6.1720157228857602</v>
      </c>
      <c r="I27" s="105">
        <f>($E$17*I17+$E$19*I19+$E$20*I20+$E$21*I21+$E$23*I23+$E$24*I24+$E$25*I25+$E$26*I26)/($E$27-$E$22)</f>
        <v>5.9250207160525514</v>
      </c>
      <c r="J27" s="105">
        <f>($E$17*J17+$E$19*J19+$E$20*J20+$E$21*J21+$E$23*J23+$E$24*J24+$E$25*J25+$E$26*J26)/($E$27-$E$22)</f>
        <v>4.5152737973962171</v>
      </c>
      <c r="K27" s="105">
        <f>($E$17*K17+$E$19*K19+$E$20*K20+$E$21*K21+$E$23*K23+$E$24*K24+$E$25*K25+$E$26*K26)/($E$27-$E$22)</f>
        <v>5.1734490279495038</v>
      </c>
      <c r="L27" s="106">
        <f>($E$17*L17+$E$25*L25+$E$24*L24+$E$26*L26)/($E$17+$E$25+$E$24+$E$26)</f>
        <v>2.4606404191429228</v>
      </c>
      <c r="M27" s="107">
        <f>($E$17*M17+$E$19*M19+$E$20*M20+$E$21*M21+$E$23*M23+$E$24*M24+$E$25*M25+$E$26*M26+$E$22*M22)/$E$27</f>
        <v>4.1246593208539828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x14ac:dyDescent="0.2">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x14ac:dyDescent="0.2">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149.19893506478377</v>
      </c>
      <c r="F33" s="34">
        <f>F31+F27</f>
        <v>139075</v>
      </c>
      <c r="G33" s="76">
        <f>($E$27*G27+$E$31*G31)/$E$33</f>
        <v>4.0180669499615052</v>
      </c>
      <c r="H33" s="76">
        <f>($E$27*H27+$E$31*H31)/$E$33</f>
        <v>6.2550814937766894</v>
      </c>
      <c r="I33" s="76">
        <f>($E$27*I27+$E$31*I31)/$E$33</f>
        <v>5.970512693100912</v>
      </c>
      <c r="J33" s="76">
        <f t="shared" ref="J33:M33" si="1">($E$27*J27+$E$31*J31)/$E$33</f>
        <v>4.5099100720249741</v>
      </c>
      <c r="K33" s="76">
        <f t="shared" si="1"/>
        <v>5.1321153470132401</v>
      </c>
      <c r="L33" s="76">
        <f>($E$27*L27+$E$31*L31)/$E$33</f>
        <v>2.4373565672463107</v>
      </c>
      <c r="M33" s="76">
        <f t="shared" si="1"/>
        <v>4.0893762228635655</v>
      </c>
    </row>
    <row r="34" spans="1:13" s="20" customFormat="1" ht="26.25" customHeight="1" x14ac:dyDescent="0.2">
      <c r="A34" s="225" t="s">
        <v>37</v>
      </c>
      <c r="B34" s="225"/>
      <c r="C34" s="225"/>
      <c r="D34" s="225"/>
      <c r="E34" s="65">
        <f>SUM(E7,E14,E33)</f>
        <v>343.05210314116408</v>
      </c>
      <c r="F34" s="48">
        <f>SUM(F7,F14, F33)</f>
        <v>268260</v>
      </c>
      <c r="G34" s="185"/>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x14ac:dyDescent="0.2">
      <c r="A38" s="195" t="s">
        <v>26</v>
      </c>
      <c r="B38" s="196"/>
      <c r="C38" s="196"/>
      <c r="D38" s="197"/>
      <c r="E38" s="96">
        <f>E34+E37</f>
        <v>409.95710314116411</v>
      </c>
      <c r="F38" s="97">
        <f>F34+F37</f>
        <v>281156</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86" t="s">
        <v>42</v>
      </c>
      <c r="B41" s="187"/>
      <c r="C41" s="187"/>
      <c r="D41" s="187"/>
      <c r="E41" s="187"/>
      <c r="F41" s="187"/>
      <c r="G41" s="187"/>
      <c r="H41" s="187"/>
      <c r="I41" s="187"/>
      <c r="J41" s="187"/>
      <c r="K41" s="187"/>
      <c r="L41" s="187"/>
      <c r="M41" s="188"/>
    </row>
    <row r="42" spans="1:13" ht="22.5" customHeight="1" x14ac:dyDescent="0.2">
      <c r="B42" s="11"/>
      <c r="C42" s="11"/>
      <c r="D42" s="11"/>
      <c r="E42" s="204" t="s">
        <v>39</v>
      </c>
      <c r="F42" s="205"/>
      <c r="G42" s="79">
        <f t="shared" ref="G42:M42" si="2">($E$14*G14+$E$27*G27+$E$31*G31+$E$37*G37)/$E$38</f>
        <v>2.7390168922253424</v>
      </c>
      <c r="H42" s="79">
        <f t="shared" si="2"/>
        <v>3.6784341669087506</v>
      </c>
      <c r="I42" s="79">
        <f t="shared" si="2"/>
        <v>4.0643267134010364</v>
      </c>
      <c r="J42" s="79">
        <f t="shared" si="2"/>
        <v>3.2399692276461667</v>
      </c>
      <c r="K42" s="79">
        <f t="shared" si="2"/>
        <v>3.8050517742191134</v>
      </c>
      <c r="L42" s="79">
        <f t="shared" si="2"/>
        <v>2.8800520793097344</v>
      </c>
      <c r="M42" s="79">
        <f t="shared" si="2"/>
        <v>4.9401329797061155</v>
      </c>
    </row>
    <row r="43" spans="1:13" ht="16.5" customHeight="1" x14ac:dyDescent="0.2">
      <c r="B43" s="10"/>
      <c r="C43" s="10"/>
      <c r="D43" s="10"/>
      <c r="E43" s="16"/>
      <c r="F43" s="100" t="s">
        <v>45</v>
      </c>
      <c r="G43" s="80"/>
      <c r="H43" s="80">
        <f>H42-'Aug-2017'!H42</f>
        <v>0.78978554346622865</v>
      </c>
      <c r="I43" s="80">
        <f>I42-'Aug-2017'!I42</f>
        <v>1.1088922962123471</v>
      </c>
      <c r="J43" s="80">
        <f>J42-'Aug-2017'!J42</f>
        <v>0.21755627829524249</v>
      </c>
      <c r="K43" s="80">
        <f>K42-'Aug-2017'!K42</f>
        <v>-2.9302940912740549E-2</v>
      </c>
      <c r="L43" s="80">
        <f>L42-'Aug-2017'!L42</f>
        <v>-4.42077980611848E-2</v>
      </c>
      <c r="M43" s="80">
        <f>M42-'Aug-2017'!M42</f>
        <v>3.5728846987961305E-2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87</v>
      </c>
      <c r="B47" s="81"/>
      <c r="C47" s="81"/>
      <c r="D47" s="20"/>
      <c r="E47" s="82">
        <f>E38-'Dec-2016'!E37</f>
        <v>29.36069095990706</v>
      </c>
      <c r="F47" s="83">
        <f>E47/'Dec-2016'!E37</f>
        <v>7.7143898418895726E-2</v>
      </c>
      <c r="H47" s="6"/>
      <c r="I47" s="6"/>
      <c r="J47" s="6"/>
      <c r="K47" s="6"/>
      <c r="L47" s="6"/>
      <c r="M47" s="6"/>
    </row>
    <row r="48" spans="1:13" x14ac:dyDescent="0.2">
      <c r="A48" s="20" t="s">
        <v>88</v>
      </c>
      <c r="B48" s="81"/>
      <c r="C48" s="81"/>
      <c r="D48" s="20"/>
      <c r="E48" s="84">
        <f>F38-'Dec-2016'!F37</f>
        <v>8919</v>
      </c>
      <c r="F48" s="83">
        <f>E48/'Dec-2016'!F37</f>
        <v>3.2761894966518143E-2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sqref="A1:M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91</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89" t="s">
        <v>3</v>
      </c>
      <c r="I3" s="189" t="s">
        <v>4</v>
      </c>
      <c r="J3" s="189" t="s">
        <v>5</v>
      </c>
      <c r="K3" s="189" t="s">
        <v>6</v>
      </c>
      <c r="L3" s="66" t="s">
        <v>41</v>
      </c>
      <c r="M3" s="190"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4.9361400000000003E-3</v>
      </c>
      <c r="F6" s="59">
        <v>6</v>
      </c>
      <c r="G6" s="68">
        <v>-0.11023992304566299</v>
      </c>
      <c r="H6" s="85">
        <v>3.7853224465429935</v>
      </c>
      <c r="I6" s="85" t="s">
        <v>65</v>
      </c>
      <c r="J6" s="85" t="s">
        <v>65</v>
      </c>
      <c r="K6" s="85" t="s">
        <v>65</v>
      </c>
      <c r="L6" s="85" t="s">
        <v>65</v>
      </c>
      <c r="M6" s="85">
        <v>-1.5988651321938829</v>
      </c>
    </row>
    <row r="7" spans="1:13" ht="21" customHeight="1" x14ac:dyDescent="0.2">
      <c r="A7" s="206" t="s">
        <v>55</v>
      </c>
      <c r="B7" s="207"/>
      <c r="C7" s="207"/>
      <c r="D7" s="208"/>
      <c r="E7" s="130">
        <f>SUM(E6:E6)</f>
        <v>4.9361400000000003E-3</v>
      </c>
      <c r="F7" s="131">
        <f>SUM(F6:F6)</f>
        <v>6</v>
      </c>
      <c r="G7" s="102">
        <f>G6</f>
        <v>-0.11023992304566299</v>
      </c>
      <c r="H7" s="102">
        <f>H6</f>
        <v>3.7853224465429935</v>
      </c>
      <c r="I7" s="103"/>
      <c r="J7" s="103"/>
      <c r="K7" s="103"/>
      <c r="L7" s="103"/>
      <c r="M7" s="104">
        <f>M6</f>
        <v>-1.5988651321938829</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28.652999999999999</v>
      </c>
      <c r="F10" s="59">
        <v>29531</v>
      </c>
      <c r="G10" s="68">
        <v>2.79</v>
      </c>
      <c r="H10" s="85">
        <v>3.52</v>
      </c>
      <c r="I10" s="85">
        <v>2.5099999999999998</v>
      </c>
      <c r="J10" s="85">
        <v>2.35</v>
      </c>
      <c r="K10" s="85">
        <v>3.01</v>
      </c>
      <c r="L10" s="85">
        <v>2.96</v>
      </c>
      <c r="M10" s="85">
        <v>5.12</v>
      </c>
    </row>
    <row r="11" spans="1:13" s="2" customFormat="1" ht="12.75" customHeight="1" x14ac:dyDescent="0.2">
      <c r="A11" s="53" t="s">
        <v>89</v>
      </c>
      <c r="B11" s="12" t="s">
        <v>8</v>
      </c>
      <c r="C11" s="12" t="s">
        <v>18</v>
      </c>
      <c r="D11" s="24">
        <v>40834</v>
      </c>
      <c r="E11" s="108">
        <v>14.511448229999999</v>
      </c>
      <c r="F11" s="109">
        <v>10297</v>
      </c>
      <c r="G11" s="69">
        <v>2.59</v>
      </c>
      <c r="H11" s="69">
        <v>2.76</v>
      </c>
      <c r="I11" s="69">
        <v>1.930913528074</v>
      </c>
      <c r="J11" s="69">
        <v>2.0887179778729998</v>
      </c>
      <c r="K11" s="69">
        <v>2.4517936987539999</v>
      </c>
      <c r="L11" s="69" t="s">
        <v>66</v>
      </c>
      <c r="M11" s="70">
        <v>3.314378848784</v>
      </c>
    </row>
    <row r="12" spans="1:13" s="2" customFormat="1" ht="12.75" customHeight="1" x14ac:dyDescent="0.2">
      <c r="A12" s="53" t="s">
        <v>30</v>
      </c>
      <c r="B12" s="12" t="s">
        <v>8</v>
      </c>
      <c r="C12" s="12" t="s">
        <v>18</v>
      </c>
      <c r="D12" s="24">
        <v>36738</v>
      </c>
      <c r="E12" s="87">
        <v>100.73988546</v>
      </c>
      <c r="F12" s="25">
        <v>48932</v>
      </c>
      <c r="G12" s="101">
        <v>2.2599999999999998</v>
      </c>
      <c r="H12" s="101">
        <v>2.21</v>
      </c>
      <c r="I12" s="92">
        <v>2.4900000000000002</v>
      </c>
      <c r="J12" s="92">
        <v>2.82</v>
      </c>
      <c r="K12" s="101">
        <v>3.05</v>
      </c>
      <c r="L12" s="101">
        <v>3.7</v>
      </c>
      <c r="M12" s="101">
        <v>4.57</v>
      </c>
    </row>
    <row r="13" spans="1:13" ht="12.75" customHeight="1" x14ac:dyDescent="0.2">
      <c r="A13" s="54" t="s">
        <v>11</v>
      </c>
      <c r="B13" s="26" t="s">
        <v>8</v>
      </c>
      <c r="C13" s="26" t="s">
        <v>18</v>
      </c>
      <c r="D13" s="27">
        <v>37816</v>
      </c>
      <c r="E13" s="111">
        <v>53.242511983338403</v>
      </c>
      <c r="F13" s="112">
        <v>49995</v>
      </c>
      <c r="G13" s="113">
        <v>2.6489841829272276</v>
      </c>
      <c r="H13" s="113">
        <v>2.7911975358588137</v>
      </c>
      <c r="I13" s="113">
        <v>2.1071209572440575</v>
      </c>
      <c r="J13" s="113">
        <v>2.33137837708981</v>
      </c>
      <c r="K13" s="13">
        <v>3.1618183889947193</v>
      </c>
      <c r="L13" s="110">
        <v>2.8050656120273354</v>
      </c>
      <c r="M13" s="13">
        <v>2.9306999113458465</v>
      </c>
    </row>
    <row r="14" spans="1:13" s="20" customFormat="1" ht="23.25" customHeight="1" x14ac:dyDescent="0.2">
      <c r="A14" s="209" t="s">
        <v>35</v>
      </c>
      <c r="B14" s="210"/>
      <c r="C14" s="210"/>
      <c r="D14" s="211"/>
      <c r="E14" s="58">
        <f>SUM(E10:E13)</f>
        <v>197.14684567333839</v>
      </c>
      <c r="F14" s="41">
        <f>SUM(F10:F13)</f>
        <v>138755</v>
      </c>
      <c r="G14" s="102">
        <f>($E$10*G10+$E$11*G11+$E$12*G12+$E$13*G13+$E$37*G37)/($E$14+$E$37)</f>
        <v>2.571657765805814</v>
      </c>
      <c r="H14" s="103">
        <f>($E$10*H10+$E$11*H11+$E$12*H12+$E$13*H13+$E$37*H37)/($E$14+$E$37)</f>
        <v>2.7867514502950317</v>
      </c>
      <c r="I14" s="103">
        <f>($E$10*I10+$E$11*I11+$E$12*I12+$E$13*I13+$E$37*I37)/($E$14+$E$37)</f>
        <v>2.4454979929919038</v>
      </c>
      <c r="J14" s="103">
        <f>($E$10*J10+$E$11*J11+$E$12*J12+$E$13*J13+$E$37*J37)/($E$14+$E$37)</f>
        <v>2.5847643728967205</v>
      </c>
      <c r="K14" s="103">
        <f>($E$10*K10+$E$11*K11+$E$12*K12+$E$13*K13+$E$37*K37)/($E$14+$E$37)</f>
        <v>3.0709897543489553</v>
      </c>
      <c r="L14" s="103">
        <f>($E$10*L10+$E$12*L12+$E$13*L13+$E$37*L37)/($E$10+$E$12+$E$13+$E$37)</f>
        <v>3.1956176784733827</v>
      </c>
      <c r="M14" s="104">
        <f>($E$10*M10+$E$11*M11+$E$12*M12+$E$13*M13+$E$37*M37)/($E$14+$E$37)</f>
        <v>4.8772073108481582</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13.569000000000001</v>
      </c>
      <c r="F17" s="59">
        <v>22967</v>
      </c>
      <c r="G17" s="68">
        <v>4.3499999999999996</v>
      </c>
      <c r="H17" s="85">
        <v>5.73</v>
      </c>
      <c r="I17" s="85">
        <v>2.88</v>
      </c>
      <c r="J17" s="85">
        <v>3.32</v>
      </c>
      <c r="K17" s="85">
        <v>3.83</v>
      </c>
      <c r="L17" s="85">
        <v>2.94</v>
      </c>
      <c r="M17" s="85">
        <v>5.1100000000000003</v>
      </c>
    </row>
    <row r="18" spans="1:13" x14ac:dyDescent="0.2">
      <c r="A18" s="56" t="s">
        <v>74</v>
      </c>
      <c r="B18" s="12" t="s">
        <v>8</v>
      </c>
      <c r="C18" s="12" t="s">
        <v>25</v>
      </c>
      <c r="D18" s="23">
        <v>42285</v>
      </c>
      <c r="E18" s="86">
        <v>3.5733999999999999E-4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0.39812476000000002</v>
      </c>
      <c r="F19" s="25">
        <v>474</v>
      </c>
      <c r="G19" s="69">
        <v>4.137577743243348</v>
      </c>
      <c r="H19" s="69">
        <v>5.4696352879507693</v>
      </c>
      <c r="I19" s="69">
        <v>2.7422782093003528</v>
      </c>
      <c r="J19" s="69">
        <v>2.4525022769895655</v>
      </c>
      <c r="K19" s="69">
        <v>4.0209410530538392</v>
      </c>
      <c r="L19" s="110" t="s">
        <v>65</v>
      </c>
      <c r="M19" s="69">
        <v>4.4876732025799226</v>
      </c>
    </row>
    <row r="20" spans="1:13" ht="13.5" customHeight="1" x14ac:dyDescent="0.2">
      <c r="A20" s="56" t="s">
        <v>50</v>
      </c>
      <c r="B20" s="12" t="s">
        <v>8</v>
      </c>
      <c r="C20" s="12" t="s">
        <v>21</v>
      </c>
      <c r="D20" s="23">
        <v>39514</v>
      </c>
      <c r="E20" s="87">
        <v>6.2496469999999998E-2</v>
      </c>
      <c r="F20" s="25">
        <v>98</v>
      </c>
      <c r="G20" s="69">
        <v>7.0414905095723901</v>
      </c>
      <c r="H20" s="69">
        <v>9.39674208340886</v>
      </c>
      <c r="I20" s="69">
        <v>4.4206609054684654</v>
      </c>
      <c r="J20" s="69">
        <v>2.9565830725133413</v>
      </c>
      <c r="K20" s="69">
        <v>3.4566797383131398</v>
      </c>
      <c r="L20" s="110" t="s">
        <v>65</v>
      </c>
      <c r="M20" s="69">
        <v>3.8744752717902564</v>
      </c>
    </row>
    <row r="21" spans="1:13" ht="12.75" customHeight="1" x14ac:dyDescent="0.2">
      <c r="A21" s="56" t="s">
        <v>51</v>
      </c>
      <c r="B21" s="12" t="s">
        <v>8</v>
      </c>
      <c r="C21" s="12" t="s">
        <v>16</v>
      </c>
      <c r="D21" s="23">
        <v>39514</v>
      </c>
      <c r="E21" s="87">
        <v>0.67697498</v>
      </c>
      <c r="F21" s="25">
        <v>1681</v>
      </c>
      <c r="G21" s="69">
        <v>5.5494853840091452</v>
      </c>
      <c r="H21" s="69">
        <v>6.9535361463497924</v>
      </c>
      <c r="I21" s="69">
        <v>3.2644116061128825</v>
      </c>
      <c r="J21" s="69">
        <v>3.8227964580541451</v>
      </c>
      <c r="K21" s="69">
        <v>4.0714353329605713</v>
      </c>
      <c r="L21" s="110" t="s">
        <v>65</v>
      </c>
      <c r="M21" s="69">
        <v>4.752340702480562</v>
      </c>
    </row>
    <row r="22" spans="1:13" ht="12.75" customHeight="1" x14ac:dyDescent="0.2">
      <c r="A22" s="56" t="s">
        <v>54</v>
      </c>
      <c r="B22" s="12" t="s">
        <v>8</v>
      </c>
      <c r="C22" s="12" t="s">
        <v>16</v>
      </c>
      <c r="D22" s="23">
        <v>42285</v>
      </c>
      <c r="E22" s="87">
        <v>3.4984849999999998E-2</v>
      </c>
      <c r="F22" s="25">
        <v>17</v>
      </c>
      <c r="G22" s="69">
        <v>2.628478067236939</v>
      </c>
      <c r="H22" s="69">
        <v>1.9216996996163305</v>
      </c>
      <c r="I22" s="69" t="s">
        <v>65</v>
      </c>
      <c r="J22" s="69" t="s">
        <v>65</v>
      </c>
      <c r="K22" s="69" t="s">
        <v>65</v>
      </c>
      <c r="L22" s="110" t="s">
        <v>65</v>
      </c>
      <c r="M22" s="69">
        <v>0.9409923502030404</v>
      </c>
    </row>
    <row r="23" spans="1:13" ht="12.75" customHeight="1" x14ac:dyDescent="0.2">
      <c r="A23" s="53" t="s">
        <v>90</v>
      </c>
      <c r="B23" s="12" t="s">
        <v>8</v>
      </c>
      <c r="C23" s="12" t="s">
        <v>19</v>
      </c>
      <c r="D23" s="24">
        <v>40834</v>
      </c>
      <c r="E23" s="108">
        <v>8.8409651999999994</v>
      </c>
      <c r="F23" s="109">
        <v>6087</v>
      </c>
      <c r="G23" s="69">
        <v>6.18</v>
      </c>
      <c r="H23" s="69">
        <v>9.11</v>
      </c>
      <c r="I23" s="110">
        <v>3.868935318838</v>
      </c>
      <c r="J23" s="110">
        <v>4.8962738034279996</v>
      </c>
      <c r="K23" s="110">
        <v>5.3440674069340002</v>
      </c>
      <c r="L23" s="110" t="s">
        <v>66</v>
      </c>
      <c r="M23" s="69">
        <v>5.2341957223259996</v>
      </c>
    </row>
    <row r="24" spans="1:13" x14ac:dyDescent="0.2">
      <c r="A24" s="53" t="s">
        <v>31</v>
      </c>
      <c r="B24" s="12" t="s">
        <v>8</v>
      </c>
      <c r="C24" s="12" t="s">
        <v>16</v>
      </c>
      <c r="D24" s="24">
        <v>38245</v>
      </c>
      <c r="E24" s="87">
        <v>44.623083880000003</v>
      </c>
      <c r="F24" s="25">
        <v>37069</v>
      </c>
      <c r="G24" s="101">
        <v>3.47</v>
      </c>
      <c r="H24" s="101">
        <v>4.59</v>
      </c>
      <c r="I24" s="92">
        <v>3.29</v>
      </c>
      <c r="J24" s="101">
        <v>3.85</v>
      </c>
      <c r="K24" s="92">
        <v>4.2699999999999996</v>
      </c>
      <c r="L24" s="92">
        <v>3.7</v>
      </c>
      <c r="M24" s="92">
        <v>4.9000000000000004</v>
      </c>
    </row>
    <row r="25" spans="1:13" ht="12.75" customHeight="1" x14ac:dyDescent="0.2">
      <c r="A25" s="55" t="s">
        <v>13</v>
      </c>
      <c r="B25" s="22" t="s">
        <v>8</v>
      </c>
      <c r="C25" s="22" t="s">
        <v>20</v>
      </c>
      <c r="D25" s="23">
        <v>37834</v>
      </c>
      <c r="E25" s="111">
        <v>62.2583357456936</v>
      </c>
      <c r="F25" s="112">
        <v>2290</v>
      </c>
      <c r="G25" s="113">
        <v>5.9371430237439071</v>
      </c>
      <c r="H25" s="113">
        <v>8.1726486164948255</v>
      </c>
      <c r="I25" s="113">
        <v>5.0963054351441439</v>
      </c>
      <c r="J25" s="113">
        <v>5.2170564835102518</v>
      </c>
      <c r="K25" s="13">
        <v>5.9380015222300297</v>
      </c>
      <c r="L25" s="110">
        <v>1.8264739588609968</v>
      </c>
      <c r="M25" s="13">
        <v>4.1201644205878463</v>
      </c>
    </row>
    <row r="26" spans="1:13" ht="12.75" customHeight="1" x14ac:dyDescent="0.2">
      <c r="A26" s="56" t="s">
        <v>28</v>
      </c>
      <c r="B26" s="22" t="s">
        <v>8</v>
      </c>
      <c r="C26" s="22" t="s">
        <v>25</v>
      </c>
      <c r="D26" s="23">
        <v>39078</v>
      </c>
      <c r="E26" s="111">
        <v>17.841145447318802</v>
      </c>
      <c r="F26" s="112">
        <v>18504</v>
      </c>
      <c r="G26" s="113">
        <v>10.232724680950401</v>
      </c>
      <c r="H26" s="113">
        <v>15.947617848165741</v>
      </c>
      <c r="I26" s="113">
        <v>8.0090279549508647</v>
      </c>
      <c r="J26" s="113">
        <v>8.019566482973417</v>
      </c>
      <c r="K26" s="13">
        <v>9.47424198136002</v>
      </c>
      <c r="L26" s="69">
        <v>1.0752913273367026</v>
      </c>
      <c r="M26" s="13">
        <v>1.7064164699450712</v>
      </c>
    </row>
    <row r="27" spans="1:13" ht="12.75" customHeight="1" x14ac:dyDescent="0.2">
      <c r="A27" s="30" t="s">
        <v>34</v>
      </c>
      <c r="B27" s="31" t="s">
        <v>8</v>
      </c>
      <c r="C27" s="31"/>
      <c r="D27" s="32"/>
      <c r="E27" s="62">
        <f>SUM(E17:E26)</f>
        <v>148.3054686730124</v>
      </c>
      <c r="F27" s="33">
        <f>SUM(F17:F26)</f>
        <v>89190</v>
      </c>
      <c r="G27" s="105">
        <f>($E$17*G17+$E$19*G19+$E$20*G20+$E$21*G21+$E$23*G23+$E$24*G24+$E$25*G25+$E$26*G26+$E$22*G22)/($E$27)</f>
        <v>5.5739060508551521</v>
      </c>
      <c r="H27" s="105">
        <f>($E$17*H17+$E$19*H19+$E$20*H20+$E$21*H21+$E$23*H23+$E$24*H24+$E$25*H25+$E$26*H26)/($E$27-$E$22)</f>
        <v>7.8499981215065615</v>
      </c>
      <c r="I27" s="105">
        <f>($E$17*I17+$E$19*I19+$E$20*I20+$E$21*I21+$E$23*I23+$E$24*I24+$E$25*I25+$E$26*I26)/($E$27-$E$22)</f>
        <v>4.6121754503308505</v>
      </c>
      <c r="J27" s="105">
        <f>($E$17*J17+$E$19*J19+$E$20*J20+$E$21*J21+$E$23*J23+$E$24*J24+$E$25*J25+$E$26*J26)/($E$27-$E$22)</f>
        <v>4.9353609836502041</v>
      </c>
      <c r="K27" s="105">
        <f>($E$17*K17+$E$19*K19+$E$20*K20+$E$21*K21+$E$23*K23+$E$24*K24+$E$25*K25+$E$26*K26)/($E$27-$E$22)</f>
        <v>5.6184553972422329</v>
      </c>
      <c r="L27" s="106">
        <f>($E$17*L17+$E$25*L25+$E$24*L24+$E$26*L26)/($E$17+$E$25+$E$24+$E$26)</f>
        <v>2.4433589142504335</v>
      </c>
      <c r="M27" s="107">
        <f>($E$17*M17+$E$19*M19+$E$20*M20+$E$21*M21+$E$23*M23+$E$24*M24+$E$25*M25+$E$26*M26+$E$22*M22)/$E$27</f>
        <v>4.2244158909296665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1.01</v>
      </c>
      <c r="F29" s="59">
        <v>596</v>
      </c>
      <c r="G29" s="68">
        <v>5.28</v>
      </c>
      <c r="H29" s="70">
        <v>3.75</v>
      </c>
      <c r="I29" s="70">
        <v>3</v>
      </c>
      <c r="J29" s="70">
        <v>2.1800000000000002</v>
      </c>
      <c r="K29" s="70">
        <v>1.77</v>
      </c>
      <c r="L29" s="70">
        <v>2.78</v>
      </c>
      <c r="M29" s="85">
        <v>3.9</v>
      </c>
    </row>
    <row r="30" spans="1:13" ht="12.75" customHeight="1" x14ac:dyDescent="0.2">
      <c r="A30" s="55" t="s">
        <v>14</v>
      </c>
      <c r="B30" s="22" t="s">
        <v>9</v>
      </c>
      <c r="C30" s="22" t="s">
        <v>20</v>
      </c>
      <c r="D30" s="23">
        <v>37816</v>
      </c>
      <c r="E30" s="111">
        <v>3.8753135850429601</v>
      </c>
      <c r="F30" s="112">
        <v>41329</v>
      </c>
      <c r="G30" s="13">
        <v>13.503102149537337</v>
      </c>
      <c r="H30" s="13">
        <v>13.586543261732009</v>
      </c>
      <c r="I30" s="13">
        <v>7.633874579521116</v>
      </c>
      <c r="J30" s="13">
        <v>5.2079107648440148</v>
      </c>
      <c r="K30" s="13">
        <v>4.7926760126928425</v>
      </c>
      <c r="L30" s="110">
        <v>1.4122862784591295</v>
      </c>
      <c r="M30" s="13">
        <v>2.8743593636473275</v>
      </c>
    </row>
    <row r="31" spans="1:13" ht="12.75" customHeight="1" x14ac:dyDescent="0.2">
      <c r="A31" s="30" t="s">
        <v>34</v>
      </c>
      <c r="B31" s="31" t="s">
        <v>9</v>
      </c>
      <c r="C31" s="35"/>
      <c r="D31" s="36"/>
      <c r="E31" s="63">
        <f>SUM(E29:E30)</f>
        <v>4.8853135850429599</v>
      </c>
      <c r="F31" s="34">
        <f>SUM(F29:F30)</f>
        <v>41925</v>
      </c>
      <c r="G31" s="105">
        <f>($E$29*G29+$E$30*G30)/$E$31</f>
        <v>11.803040725341233</v>
      </c>
      <c r="H31" s="106">
        <f t="shared" ref="H31:M31" si="0">($E$29*H29+$E$30*H30)/$E$31</f>
        <v>11.55291563038274</v>
      </c>
      <c r="I31" s="106">
        <f t="shared" si="0"/>
        <v>6.6758576080731773</v>
      </c>
      <c r="J31" s="106">
        <f t="shared" si="0"/>
        <v>4.581914128342417</v>
      </c>
      <c r="K31" s="106">
        <f t="shared" si="0"/>
        <v>4.1677616198549625</v>
      </c>
      <c r="L31" s="107">
        <f t="shared" si="0"/>
        <v>1.6950502883244514</v>
      </c>
      <c r="M31" s="107">
        <f t="shared" si="0"/>
        <v>3.0864024648082715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153.19078225805535</v>
      </c>
      <c r="F33" s="34">
        <f>F31+F27</f>
        <v>131115</v>
      </c>
      <c r="G33" s="76">
        <f>($E$27*G27+$E$31*G31)/$E$33</f>
        <v>5.7725555766279655</v>
      </c>
      <c r="H33" s="76">
        <f>($E$27*H27+$E$31*H31)/$E$33</f>
        <v>7.9680856000333904</v>
      </c>
      <c r="I33" s="76">
        <f>($E$27*I27+$E$31*I31)/$E$33</f>
        <v>4.6779870764079758</v>
      </c>
      <c r="J33" s="76">
        <f t="shared" ref="J33:M33" si="1">($E$27*J27+$E$31*J31)/$E$33</f>
        <v>4.9240894260644668</v>
      </c>
      <c r="K33" s="76">
        <f t="shared" si="1"/>
        <v>5.5721922088575111</v>
      </c>
      <c r="L33" s="76">
        <f>($E$27*L27+$E$31*L31)/$E$33</f>
        <v>2.4194950613334689</v>
      </c>
      <c r="M33" s="76">
        <f t="shared" si="1"/>
        <v>4.1881242004725552</v>
      </c>
    </row>
    <row r="34" spans="1:13" s="20" customFormat="1" ht="26.25" customHeight="1" x14ac:dyDescent="0.2">
      <c r="A34" s="225" t="s">
        <v>37</v>
      </c>
      <c r="B34" s="225"/>
      <c r="C34" s="225"/>
      <c r="D34" s="225"/>
      <c r="E34" s="65">
        <f>SUM(E7,E14,E33)</f>
        <v>350.34256407139378</v>
      </c>
      <c r="F34" s="48">
        <f>SUM(F7,F14, F33)</f>
        <v>269876</v>
      </c>
      <c r="G34" s="191"/>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67.317999999999998</v>
      </c>
      <c r="F37" s="89">
        <v>12902</v>
      </c>
      <c r="G37" s="90">
        <v>2.88</v>
      </c>
      <c r="H37" s="90">
        <v>3.34</v>
      </c>
      <c r="I37" s="90">
        <v>2.73</v>
      </c>
      <c r="J37" s="90">
        <v>2.64</v>
      </c>
      <c r="K37" s="90">
        <v>3.19</v>
      </c>
      <c r="L37" s="90">
        <v>2.85</v>
      </c>
      <c r="M37" s="91">
        <v>7.11</v>
      </c>
    </row>
    <row r="38" spans="1:13" ht="31.5" customHeight="1" x14ac:dyDescent="0.2">
      <c r="A38" s="195" t="s">
        <v>26</v>
      </c>
      <c r="B38" s="196"/>
      <c r="C38" s="196"/>
      <c r="D38" s="197"/>
      <c r="E38" s="96">
        <f>E34+E37</f>
        <v>417.66056407139376</v>
      </c>
      <c r="F38" s="97">
        <f>F34+F37</f>
        <v>282778</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92" t="s">
        <v>42</v>
      </c>
      <c r="B41" s="193"/>
      <c r="C41" s="193"/>
      <c r="D41" s="193"/>
      <c r="E41" s="193"/>
      <c r="F41" s="193"/>
      <c r="G41" s="193"/>
      <c r="H41" s="193"/>
      <c r="I41" s="193"/>
      <c r="J41" s="193"/>
      <c r="K41" s="193"/>
      <c r="L41" s="193"/>
      <c r="M41" s="194"/>
    </row>
    <row r="42" spans="1:13" ht="22.5" customHeight="1" x14ac:dyDescent="0.2">
      <c r="B42" s="11"/>
      <c r="C42" s="11"/>
      <c r="D42" s="11"/>
      <c r="E42" s="204" t="s">
        <v>39</v>
      </c>
      <c r="F42" s="205"/>
      <c r="G42" s="79">
        <f t="shared" ref="G42:M42" si="2">($E$14*G14+$E$27*G27+$E$31*G31+$E$37*G37)/$E$38</f>
        <v>3.7953603894016044</v>
      </c>
      <c r="H42" s="79">
        <f t="shared" si="2"/>
        <v>4.7763155439509699</v>
      </c>
      <c r="I42" s="79">
        <f t="shared" si="2"/>
        <v>3.3101637405501361</v>
      </c>
      <c r="J42" s="79">
        <f t="shared" si="2"/>
        <v>3.4516612245115397</v>
      </c>
      <c r="K42" s="79">
        <f t="shared" si="2"/>
        <v>4.0075338457045406</v>
      </c>
      <c r="L42" s="79">
        <f t="shared" si="2"/>
        <v>2.8552051330379276</v>
      </c>
      <c r="M42" s="79">
        <f t="shared" si="2"/>
        <v>4.9842844131606743</v>
      </c>
    </row>
    <row r="43" spans="1:13" ht="16.5" customHeight="1" x14ac:dyDescent="0.2">
      <c r="B43" s="10"/>
      <c r="C43" s="10"/>
      <c r="D43" s="10"/>
      <c r="E43" s="16"/>
      <c r="F43" s="100" t="s">
        <v>45</v>
      </c>
      <c r="G43" s="80"/>
      <c r="H43" s="80">
        <f>H42-'Aug-2017'!H42</f>
        <v>1.887666920508448</v>
      </c>
      <c r="I43" s="80">
        <f>I42-'Aug-2017'!I42</f>
        <v>0.3547293233614468</v>
      </c>
      <c r="J43" s="80">
        <f>J42-'Aug-2017'!J42</f>
        <v>0.42924827516061548</v>
      </c>
      <c r="K43" s="80">
        <f>K42-'Aug-2017'!K42</f>
        <v>0.17317913057268663</v>
      </c>
      <c r="L43" s="80">
        <f>L42-'Aug-2017'!L42</f>
        <v>-6.9054744332991636E-2</v>
      </c>
      <c r="M43" s="80">
        <f>M42-'Aug-2017'!M42</f>
        <v>7.9880280442520046E-2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92</v>
      </c>
      <c r="B47" s="81"/>
      <c r="C47" s="81"/>
      <c r="D47" s="20"/>
      <c r="E47" s="82">
        <f>E38-'Dec-2016'!E37</f>
        <v>37.064151890136714</v>
      </c>
      <c r="F47" s="83">
        <f>E47/'Dec-2016'!E37</f>
        <v>9.7384396446924745E-2</v>
      </c>
      <c r="H47" s="6"/>
      <c r="I47" s="6"/>
      <c r="J47" s="6"/>
      <c r="K47" s="6"/>
      <c r="L47" s="6"/>
      <c r="M47" s="6"/>
    </row>
    <row r="48" spans="1:13" x14ac:dyDescent="0.2">
      <c r="A48" s="20" t="s">
        <v>93</v>
      </c>
      <c r="B48" s="81"/>
      <c r="C48" s="81"/>
      <c r="D48" s="20"/>
      <c r="E48" s="84">
        <f>F38-'Dec-2016'!F37</f>
        <v>10541</v>
      </c>
      <c r="F48" s="83">
        <f>E48/'Dec-2016'!F37</f>
        <v>3.8719938876787506E-2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62</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32" t="s">
        <v>3</v>
      </c>
      <c r="I3" s="132" t="s">
        <v>4</v>
      </c>
      <c r="J3" s="132" t="s">
        <v>5</v>
      </c>
      <c r="K3" s="132" t="s">
        <v>6</v>
      </c>
      <c r="L3" s="66" t="s">
        <v>41</v>
      </c>
      <c r="M3" s="133"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06" t="s">
        <v>55</v>
      </c>
      <c r="B7" s="207"/>
      <c r="C7" s="207"/>
      <c r="D7" s="208"/>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09" t="s">
        <v>35</v>
      </c>
      <c r="B14" s="210"/>
      <c r="C14" s="210"/>
      <c r="D14" s="211"/>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2" t="s">
        <v>36</v>
      </c>
      <c r="B32" s="213"/>
      <c r="C32" s="213"/>
      <c r="D32" s="214"/>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25" t="s">
        <v>37</v>
      </c>
      <c r="B33" s="225"/>
      <c r="C33" s="225"/>
      <c r="D33" s="225"/>
      <c r="E33" s="65">
        <f>SUM(E7,E14,E32)</f>
        <v>316.72256214309641</v>
      </c>
      <c r="F33" s="48">
        <f>SUM(F7,F14, F32)</f>
        <v>260580</v>
      </c>
      <c r="G33" s="137"/>
      <c r="H33" s="226"/>
      <c r="I33" s="227"/>
      <c r="J33" s="227"/>
      <c r="K33" s="227"/>
      <c r="L33" s="227"/>
      <c r="M33" s="22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95" t="s">
        <v>26</v>
      </c>
      <c r="B37" s="196"/>
      <c r="C37" s="196"/>
      <c r="D37" s="197"/>
      <c r="E37" s="96">
        <f>E33+E36</f>
        <v>381.74356214309643</v>
      </c>
      <c r="F37" s="97">
        <f>F33+F36</f>
        <v>273398</v>
      </c>
      <c r="G37" s="98"/>
      <c r="H37" s="99"/>
      <c r="I37" s="99"/>
      <c r="J37" s="99"/>
      <c r="K37" s="99"/>
      <c r="L37" s="99"/>
      <c r="M37" s="99"/>
    </row>
    <row r="38" spans="1:13" ht="41.25" customHeight="1" x14ac:dyDescent="0.2">
      <c r="A38" s="198" t="s">
        <v>44</v>
      </c>
      <c r="B38" s="199"/>
      <c r="C38" s="199"/>
      <c r="D38" s="199"/>
      <c r="E38" s="199"/>
      <c r="F38" s="199"/>
      <c r="G38" s="199"/>
      <c r="H38" s="199"/>
      <c r="I38" s="199"/>
      <c r="J38" s="199"/>
      <c r="K38" s="199"/>
      <c r="L38" s="199"/>
      <c r="M38" s="200"/>
    </row>
    <row r="39" spans="1:13" s="4" customFormat="1" ht="24" customHeight="1" x14ac:dyDescent="0.2">
      <c r="A39" s="201" t="s">
        <v>24</v>
      </c>
      <c r="B39" s="202"/>
      <c r="C39" s="202"/>
      <c r="D39" s="202"/>
      <c r="E39" s="202"/>
      <c r="F39" s="202"/>
      <c r="G39" s="202"/>
      <c r="H39" s="202"/>
      <c r="I39" s="202"/>
      <c r="J39" s="202"/>
      <c r="K39" s="202"/>
      <c r="L39" s="202"/>
      <c r="M39" s="203"/>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04" t="s">
        <v>39</v>
      </c>
      <c r="F41" s="205"/>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61</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38" t="s">
        <v>3</v>
      </c>
      <c r="I3" s="138" t="s">
        <v>4</v>
      </c>
      <c r="J3" s="138" t="s">
        <v>5</v>
      </c>
      <c r="K3" s="138" t="s">
        <v>6</v>
      </c>
      <c r="L3" s="66" t="s">
        <v>41</v>
      </c>
      <c r="M3" s="139"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06" t="s">
        <v>55</v>
      </c>
      <c r="B7" s="207"/>
      <c r="C7" s="207"/>
      <c r="D7" s="208"/>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09" t="s">
        <v>35</v>
      </c>
      <c r="B14" s="210"/>
      <c r="C14" s="210"/>
      <c r="D14" s="211"/>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2" t="s">
        <v>36</v>
      </c>
      <c r="B32" s="213"/>
      <c r="C32" s="213"/>
      <c r="D32" s="214"/>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25" t="s">
        <v>37</v>
      </c>
      <c r="B33" s="225"/>
      <c r="C33" s="225"/>
      <c r="D33" s="225"/>
      <c r="E33" s="65">
        <f>SUM(E7,E14,E32)</f>
        <v>322.87274765228187</v>
      </c>
      <c r="F33" s="48">
        <f>SUM(F7,F14, F32)</f>
        <v>261778</v>
      </c>
      <c r="G33" s="140"/>
      <c r="H33" s="226"/>
      <c r="I33" s="227"/>
      <c r="J33" s="227"/>
      <c r="K33" s="227"/>
      <c r="L33" s="227"/>
      <c r="M33" s="22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95" t="s">
        <v>26</v>
      </c>
      <c r="B37" s="196"/>
      <c r="C37" s="196"/>
      <c r="D37" s="197"/>
      <c r="E37" s="96">
        <f>E33+E36</f>
        <v>388.51674765228188</v>
      </c>
      <c r="F37" s="97">
        <f>F33+F36</f>
        <v>274605</v>
      </c>
      <c r="G37" s="98"/>
      <c r="H37" s="99"/>
      <c r="I37" s="99"/>
      <c r="J37" s="99"/>
      <c r="K37" s="99"/>
      <c r="L37" s="99"/>
      <c r="M37" s="99"/>
    </row>
    <row r="38" spans="1:13" ht="41.25" customHeight="1" x14ac:dyDescent="0.2">
      <c r="A38" s="198" t="s">
        <v>44</v>
      </c>
      <c r="B38" s="199"/>
      <c r="C38" s="199"/>
      <c r="D38" s="199"/>
      <c r="E38" s="199"/>
      <c r="F38" s="199"/>
      <c r="G38" s="199"/>
      <c r="H38" s="199"/>
      <c r="I38" s="199"/>
      <c r="J38" s="199"/>
      <c r="K38" s="199"/>
      <c r="L38" s="199"/>
      <c r="M38" s="200"/>
    </row>
    <row r="39" spans="1:13" s="4" customFormat="1" ht="24" customHeight="1" x14ac:dyDescent="0.2">
      <c r="A39" s="201" t="s">
        <v>24</v>
      </c>
      <c r="B39" s="202"/>
      <c r="C39" s="202"/>
      <c r="D39" s="202"/>
      <c r="E39" s="202"/>
      <c r="F39" s="202"/>
      <c r="G39" s="202"/>
      <c r="H39" s="202"/>
      <c r="I39" s="202"/>
      <c r="J39" s="202"/>
      <c r="K39" s="202"/>
      <c r="L39" s="202"/>
      <c r="M39" s="203"/>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04" t="s">
        <v>39</v>
      </c>
      <c r="F41" s="205"/>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69</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44" t="s">
        <v>3</v>
      </c>
      <c r="I3" s="144" t="s">
        <v>4</v>
      </c>
      <c r="J3" s="144" t="s">
        <v>5</v>
      </c>
      <c r="K3" s="144" t="s">
        <v>6</v>
      </c>
      <c r="L3" s="66" t="s">
        <v>41</v>
      </c>
      <c r="M3" s="145"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06" t="s">
        <v>55</v>
      </c>
      <c r="B7" s="207"/>
      <c r="C7" s="207"/>
      <c r="D7" s="208"/>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09" t="s">
        <v>35</v>
      </c>
      <c r="B14" s="210"/>
      <c r="C14" s="210"/>
      <c r="D14" s="211"/>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2" t="s">
        <v>36</v>
      </c>
      <c r="B32" s="213"/>
      <c r="C32" s="213"/>
      <c r="D32" s="214"/>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25" t="s">
        <v>37</v>
      </c>
      <c r="B33" s="225"/>
      <c r="C33" s="225"/>
      <c r="D33" s="225"/>
      <c r="E33" s="65">
        <f>SUM(E7,E14,E32)</f>
        <v>325.91533782684883</v>
      </c>
      <c r="F33" s="48">
        <f>SUM(F7,F14, F32)</f>
        <v>262948</v>
      </c>
      <c r="G33" s="146"/>
      <c r="H33" s="226"/>
      <c r="I33" s="227"/>
      <c r="J33" s="227"/>
      <c r="K33" s="227"/>
      <c r="L33" s="227"/>
      <c r="M33" s="22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95" t="s">
        <v>26</v>
      </c>
      <c r="B37" s="196"/>
      <c r="C37" s="196"/>
      <c r="D37" s="197"/>
      <c r="E37" s="96">
        <f>E33+E36</f>
        <v>391.71233782684885</v>
      </c>
      <c r="F37" s="97">
        <f>F33+F36</f>
        <v>275773</v>
      </c>
      <c r="G37" s="98"/>
      <c r="H37" s="99"/>
      <c r="I37" s="99"/>
      <c r="J37" s="99"/>
      <c r="K37" s="99"/>
      <c r="L37" s="99"/>
      <c r="M37" s="99"/>
    </row>
    <row r="38" spans="1:13" ht="41.25" customHeight="1" x14ac:dyDescent="0.2">
      <c r="A38" s="198" t="s">
        <v>44</v>
      </c>
      <c r="B38" s="199"/>
      <c r="C38" s="199"/>
      <c r="D38" s="199"/>
      <c r="E38" s="199"/>
      <c r="F38" s="199"/>
      <c r="G38" s="199"/>
      <c r="H38" s="199"/>
      <c r="I38" s="199"/>
      <c r="J38" s="199"/>
      <c r="K38" s="199"/>
      <c r="L38" s="199"/>
      <c r="M38" s="200"/>
    </row>
    <row r="39" spans="1:13" s="4" customFormat="1" ht="24" customHeight="1" x14ac:dyDescent="0.2">
      <c r="A39" s="201" t="s">
        <v>24</v>
      </c>
      <c r="B39" s="202"/>
      <c r="C39" s="202"/>
      <c r="D39" s="202"/>
      <c r="E39" s="202"/>
      <c r="F39" s="202"/>
      <c r="G39" s="202"/>
      <c r="H39" s="202"/>
      <c r="I39" s="202"/>
      <c r="J39" s="202"/>
      <c r="K39" s="202"/>
      <c r="L39" s="202"/>
      <c r="M39" s="203"/>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04" t="s">
        <v>39</v>
      </c>
      <c r="F41" s="205"/>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70</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50" t="s">
        <v>3</v>
      </c>
      <c r="I3" s="150" t="s">
        <v>4</v>
      </c>
      <c r="J3" s="150" t="s">
        <v>5</v>
      </c>
      <c r="K3" s="150" t="s">
        <v>6</v>
      </c>
      <c r="L3" s="66" t="s">
        <v>41</v>
      </c>
      <c r="M3" s="151"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06" t="s">
        <v>55</v>
      </c>
      <c r="B7" s="207"/>
      <c r="C7" s="207"/>
      <c r="D7" s="208"/>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09" t="s">
        <v>35</v>
      </c>
      <c r="B14" s="210"/>
      <c r="C14" s="210"/>
      <c r="D14" s="211"/>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2" t="s">
        <v>36</v>
      </c>
      <c r="B32" s="213"/>
      <c r="C32" s="213"/>
      <c r="D32" s="214"/>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25" t="s">
        <v>37</v>
      </c>
      <c r="B33" s="225"/>
      <c r="C33" s="225"/>
      <c r="D33" s="225"/>
      <c r="E33" s="65">
        <f>SUM(E7,E14,E32)</f>
        <v>329.40648938238485</v>
      </c>
      <c r="F33" s="48">
        <f>SUM(F7,F14, F32)</f>
        <v>264263</v>
      </c>
      <c r="G33" s="152"/>
      <c r="H33" s="226"/>
      <c r="I33" s="227"/>
      <c r="J33" s="227"/>
      <c r="K33" s="227"/>
      <c r="L33" s="227"/>
      <c r="M33" s="228"/>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95" t="s">
        <v>26</v>
      </c>
      <c r="B37" s="196"/>
      <c r="C37" s="196"/>
      <c r="D37" s="197"/>
      <c r="E37" s="96">
        <f>E33+E36</f>
        <v>395.60948938238482</v>
      </c>
      <c r="F37" s="97">
        <f>F33+F36</f>
        <v>277128</v>
      </c>
      <c r="G37" s="98"/>
      <c r="H37" s="99"/>
      <c r="I37" s="99"/>
      <c r="J37" s="99"/>
      <c r="K37" s="99"/>
      <c r="L37" s="99"/>
      <c r="M37" s="99"/>
    </row>
    <row r="38" spans="1:13" ht="41.25" customHeight="1" x14ac:dyDescent="0.2">
      <c r="A38" s="198" t="s">
        <v>44</v>
      </c>
      <c r="B38" s="199"/>
      <c r="C38" s="199"/>
      <c r="D38" s="199"/>
      <c r="E38" s="199"/>
      <c r="F38" s="199"/>
      <c r="G38" s="199"/>
      <c r="H38" s="199"/>
      <c r="I38" s="199"/>
      <c r="J38" s="199"/>
      <c r="K38" s="199"/>
      <c r="L38" s="199"/>
      <c r="M38" s="200"/>
    </row>
    <row r="39" spans="1:13" s="4" customFormat="1" ht="24" customHeight="1" x14ac:dyDescent="0.2">
      <c r="A39" s="201" t="s">
        <v>24</v>
      </c>
      <c r="B39" s="202"/>
      <c r="C39" s="202"/>
      <c r="D39" s="202"/>
      <c r="E39" s="202"/>
      <c r="F39" s="202"/>
      <c r="G39" s="202"/>
      <c r="H39" s="202"/>
      <c r="I39" s="202"/>
      <c r="J39" s="202"/>
      <c r="K39" s="202"/>
      <c r="L39" s="202"/>
      <c r="M39" s="203"/>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04" t="s">
        <v>39</v>
      </c>
      <c r="F41" s="205"/>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19"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73</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61" t="s">
        <v>3</v>
      </c>
      <c r="I3" s="161" t="s">
        <v>4</v>
      </c>
      <c r="J3" s="161" t="s">
        <v>5</v>
      </c>
      <c r="K3" s="161" t="s">
        <v>6</v>
      </c>
      <c r="L3" s="66" t="s">
        <v>41</v>
      </c>
      <c r="M3" s="162"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06" t="s">
        <v>55</v>
      </c>
      <c r="B7" s="207"/>
      <c r="C7" s="207"/>
      <c r="D7" s="208"/>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09" t="s">
        <v>35</v>
      </c>
      <c r="B14" s="210"/>
      <c r="C14" s="210"/>
      <c r="D14" s="211"/>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25" t="s">
        <v>37</v>
      </c>
      <c r="B34" s="225"/>
      <c r="C34" s="225"/>
      <c r="D34" s="225"/>
      <c r="E34" s="65">
        <f>SUM(E7,E14,E33)</f>
        <v>331.37737907158487</v>
      </c>
      <c r="F34" s="48">
        <f>SUM(F7,F14, F33)</f>
        <v>265119</v>
      </c>
      <c r="G34" s="160"/>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195" t="s">
        <v>26</v>
      </c>
      <c r="B38" s="196"/>
      <c r="C38" s="196"/>
      <c r="D38" s="197"/>
      <c r="E38" s="96">
        <f>E34+E37</f>
        <v>397.7653790715849</v>
      </c>
      <c r="F38" s="97">
        <f>F34+F37</f>
        <v>277998</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04" t="s">
        <v>39</v>
      </c>
      <c r="F42" s="205"/>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77</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63" t="s">
        <v>3</v>
      </c>
      <c r="I3" s="163" t="s">
        <v>4</v>
      </c>
      <c r="J3" s="163" t="s">
        <v>5</v>
      </c>
      <c r="K3" s="163" t="s">
        <v>6</v>
      </c>
      <c r="L3" s="66" t="s">
        <v>41</v>
      </c>
      <c r="M3" s="164"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06" t="s">
        <v>55</v>
      </c>
      <c r="B7" s="207"/>
      <c r="C7" s="207"/>
      <c r="D7" s="208"/>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09" t="s">
        <v>35</v>
      </c>
      <c r="B14" s="210"/>
      <c r="C14" s="210"/>
      <c r="D14" s="211"/>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25" t="s">
        <v>37</v>
      </c>
      <c r="B34" s="225"/>
      <c r="C34" s="225"/>
      <c r="D34" s="225"/>
      <c r="E34" s="65">
        <f>SUM(E7,E14,E33)</f>
        <v>332.21184784041139</v>
      </c>
      <c r="F34" s="48">
        <f>SUM(F7,F14, F33)</f>
        <v>266038</v>
      </c>
      <c r="G34" s="165"/>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195" t="s">
        <v>26</v>
      </c>
      <c r="B38" s="196"/>
      <c r="C38" s="196"/>
      <c r="D38" s="197"/>
      <c r="E38" s="96">
        <f>E34+E37</f>
        <v>398.36289684041139</v>
      </c>
      <c r="F38" s="97">
        <f>F34+F37</f>
        <v>278925</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04" t="s">
        <v>39</v>
      </c>
      <c r="F42" s="205"/>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80</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69" t="s">
        <v>3</v>
      </c>
      <c r="I3" s="169" t="s">
        <v>4</v>
      </c>
      <c r="J3" s="169" t="s">
        <v>5</v>
      </c>
      <c r="K3" s="169" t="s">
        <v>6</v>
      </c>
      <c r="L3" s="66" t="s">
        <v>41</v>
      </c>
      <c r="M3" s="170"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06" t="s">
        <v>55</v>
      </c>
      <c r="B7" s="207"/>
      <c r="C7" s="207"/>
      <c r="D7" s="208"/>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09" t="s">
        <v>35</v>
      </c>
      <c r="B14" s="210"/>
      <c r="C14" s="210"/>
      <c r="D14" s="211"/>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25" t="s">
        <v>37</v>
      </c>
      <c r="B34" s="225"/>
      <c r="C34" s="225"/>
      <c r="D34" s="225"/>
      <c r="E34" s="65">
        <f>SUM(E7,E14,E33)</f>
        <v>335.10924904717331</v>
      </c>
      <c r="F34" s="48">
        <f>SUM(F7,F14, F33)</f>
        <v>266646</v>
      </c>
      <c r="G34" s="171"/>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195" t="s">
        <v>26</v>
      </c>
      <c r="B38" s="196"/>
      <c r="C38" s="196"/>
      <c r="D38" s="197"/>
      <c r="E38" s="96">
        <f>E34+E37</f>
        <v>401.46124904717328</v>
      </c>
      <c r="F38" s="97">
        <f>F34+F37</f>
        <v>279538</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04" t="s">
        <v>39</v>
      </c>
      <c r="F42" s="205"/>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29" t="s">
        <v>83</v>
      </c>
      <c r="B1" s="229"/>
      <c r="C1" s="229"/>
      <c r="D1" s="229"/>
      <c r="E1" s="229"/>
      <c r="F1" s="229"/>
      <c r="G1" s="229"/>
      <c r="H1" s="229"/>
      <c r="I1" s="229"/>
      <c r="J1" s="229"/>
      <c r="K1" s="229"/>
      <c r="L1" s="229"/>
      <c r="M1" s="229"/>
    </row>
    <row r="2" spans="1:13" ht="24" customHeight="1" x14ac:dyDescent="0.2">
      <c r="A2" s="230" t="s">
        <v>0</v>
      </c>
      <c r="B2" s="231" t="s">
        <v>10</v>
      </c>
      <c r="C2" s="232" t="s">
        <v>15</v>
      </c>
      <c r="D2" s="233" t="s">
        <v>29</v>
      </c>
      <c r="E2" s="234" t="s">
        <v>43</v>
      </c>
      <c r="F2" s="235" t="s">
        <v>1</v>
      </c>
      <c r="G2" s="236" t="s">
        <v>2</v>
      </c>
      <c r="H2" s="237"/>
      <c r="I2" s="237"/>
      <c r="J2" s="237"/>
      <c r="K2" s="237"/>
      <c r="L2" s="237"/>
      <c r="M2" s="238"/>
    </row>
    <row r="3" spans="1:13" ht="42.75" customHeight="1" x14ac:dyDescent="0.2">
      <c r="A3" s="230"/>
      <c r="B3" s="231"/>
      <c r="C3" s="232"/>
      <c r="D3" s="233"/>
      <c r="E3" s="234"/>
      <c r="F3" s="235"/>
      <c r="G3" s="67" t="s">
        <v>40</v>
      </c>
      <c r="H3" s="181" t="s">
        <v>3</v>
      </c>
      <c r="I3" s="181" t="s">
        <v>4</v>
      </c>
      <c r="J3" s="181" t="s">
        <v>5</v>
      </c>
      <c r="K3" s="181" t="s">
        <v>6</v>
      </c>
      <c r="L3" s="66" t="s">
        <v>41</v>
      </c>
      <c r="M3" s="182" t="s">
        <v>7</v>
      </c>
    </row>
    <row r="4" spans="1:13" ht="26.25" customHeight="1" x14ac:dyDescent="0.2">
      <c r="A4" s="215" t="s">
        <v>38</v>
      </c>
      <c r="B4" s="216"/>
      <c r="C4" s="216"/>
      <c r="D4" s="216"/>
      <c r="E4" s="216"/>
      <c r="F4" s="216"/>
      <c r="G4" s="216"/>
      <c r="H4" s="216"/>
      <c r="I4" s="216"/>
      <c r="J4" s="216"/>
      <c r="K4" s="216"/>
      <c r="L4" s="216"/>
      <c r="M4" s="217"/>
    </row>
    <row r="5" spans="1:13" ht="23.25" customHeight="1" x14ac:dyDescent="0.2">
      <c r="A5" s="218" t="s">
        <v>53</v>
      </c>
      <c r="B5" s="219"/>
      <c r="C5" s="219"/>
      <c r="D5" s="219"/>
      <c r="E5" s="219"/>
      <c r="F5" s="219"/>
      <c r="G5" s="219"/>
      <c r="H5" s="219"/>
      <c r="I5" s="219"/>
      <c r="J5" s="219"/>
      <c r="K5" s="219"/>
      <c r="L5" s="219"/>
      <c r="M5" s="220"/>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06" t="s">
        <v>55</v>
      </c>
      <c r="B7" s="207"/>
      <c r="C7" s="207"/>
      <c r="D7" s="208"/>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221" t="s">
        <v>33</v>
      </c>
      <c r="B9" s="222"/>
      <c r="C9" s="222"/>
      <c r="D9" s="222"/>
      <c r="E9" s="222"/>
      <c r="F9" s="222"/>
      <c r="G9" s="222"/>
      <c r="H9" s="222"/>
      <c r="I9" s="222"/>
      <c r="J9" s="222"/>
      <c r="K9" s="222"/>
      <c r="L9" s="222"/>
      <c r="M9" s="223"/>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09" t="s">
        <v>35</v>
      </c>
      <c r="B14" s="210"/>
      <c r="C14" s="210"/>
      <c r="D14" s="211"/>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24" t="s">
        <v>34</v>
      </c>
      <c r="B16" s="224"/>
      <c r="C16" s="224"/>
      <c r="D16" s="224"/>
      <c r="E16" s="224"/>
      <c r="F16" s="224"/>
      <c r="G16" s="224"/>
      <c r="H16" s="224"/>
      <c r="I16" s="224"/>
      <c r="J16" s="224"/>
      <c r="K16" s="224"/>
      <c r="L16" s="224"/>
      <c r="M16" s="224"/>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2" t="s">
        <v>36</v>
      </c>
      <c r="B33" s="213"/>
      <c r="C33" s="213"/>
      <c r="D33" s="214"/>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25" t="s">
        <v>37</v>
      </c>
      <c r="B34" s="225"/>
      <c r="C34" s="225"/>
      <c r="D34" s="225"/>
      <c r="E34" s="65">
        <f>SUM(E7,E14,E33)</f>
        <v>337.76265447870037</v>
      </c>
      <c r="F34" s="48">
        <f>SUM(F7,F14, F33)</f>
        <v>267409</v>
      </c>
      <c r="G34" s="180"/>
      <c r="H34" s="226"/>
      <c r="I34" s="227"/>
      <c r="J34" s="227"/>
      <c r="K34" s="227"/>
      <c r="L34" s="227"/>
      <c r="M34" s="228"/>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195" t="s">
        <v>26</v>
      </c>
      <c r="B38" s="196"/>
      <c r="C38" s="196"/>
      <c r="D38" s="197"/>
      <c r="E38" s="96">
        <f>E34+E37</f>
        <v>404.30365447870037</v>
      </c>
      <c r="F38" s="97">
        <f>F34+F37</f>
        <v>280307</v>
      </c>
      <c r="G38" s="98"/>
      <c r="H38" s="99"/>
      <c r="I38" s="99"/>
      <c r="J38" s="99"/>
      <c r="K38" s="99"/>
      <c r="L38" s="99"/>
      <c r="M38" s="99"/>
    </row>
    <row r="39" spans="1:13" ht="41.25" customHeight="1" x14ac:dyDescent="0.2">
      <c r="A39" s="198" t="s">
        <v>44</v>
      </c>
      <c r="B39" s="199"/>
      <c r="C39" s="199"/>
      <c r="D39" s="199"/>
      <c r="E39" s="199"/>
      <c r="F39" s="199"/>
      <c r="G39" s="199"/>
      <c r="H39" s="199"/>
      <c r="I39" s="199"/>
      <c r="J39" s="199"/>
      <c r="K39" s="199"/>
      <c r="L39" s="199"/>
      <c r="M39" s="200"/>
    </row>
    <row r="40" spans="1:13" s="4" customFormat="1" ht="24" customHeight="1" x14ac:dyDescent="0.2">
      <c r="A40" s="201" t="s">
        <v>24</v>
      </c>
      <c r="B40" s="202"/>
      <c r="C40" s="202"/>
      <c r="D40" s="202"/>
      <c r="E40" s="202"/>
      <c r="F40" s="202"/>
      <c r="G40" s="202"/>
      <c r="H40" s="202"/>
      <c r="I40" s="202"/>
      <c r="J40" s="202"/>
      <c r="K40" s="202"/>
      <c r="L40" s="202"/>
      <c r="M40" s="203"/>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04" t="s">
        <v>39</v>
      </c>
      <c r="F42" s="205"/>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H42-'Jul-2017'!H43</f>
        <v>4.315688707203817</v>
      </c>
      <c r="I43" s="80">
        <f>I42-'Jul-2017'!I43</f>
        <v>3.179708769022378</v>
      </c>
      <c r="J43" s="80">
        <f>J42-'Jul-2017'!J43</f>
        <v>3.0991196538431418</v>
      </c>
      <c r="K43" s="80">
        <f>K42-'Jul-2017'!K43</f>
        <v>4.241791725788401</v>
      </c>
      <c r="L43" s="80">
        <f>L42-'Jul-2017'!L43</f>
        <v>2.8894150584149152</v>
      </c>
      <c r="M43" s="80">
        <f>M42-'Jul-2017'!M43</f>
        <v>4.9276205689056658</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Dec-2016</vt:lpstr>
      <vt:lpstr>Jan-2017</vt:lpstr>
      <vt:lpstr>Feb-2017</vt:lpstr>
      <vt:lpstr>Mar-2017</vt:lpstr>
      <vt:lpstr>Apr-2017</vt:lpstr>
      <vt:lpstr>Mai-2017</vt:lpstr>
      <vt:lpstr>Jun-2017</vt:lpstr>
      <vt:lpstr>Jul-2017</vt:lpstr>
      <vt:lpstr>Aug-2017</vt:lpstr>
      <vt:lpstr>Sep-2017</vt:lpstr>
      <vt:lpstr>Oct-2017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2017-11-15T10:17:26Z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