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55" windowWidth="24645" windowHeight="11550" tabRatio="825" activeTab="7"/>
  </bookViews>
  <sheets>
    <sheet name="Dec-2016" sheetId="57" r:id="rId1"/>
    <sheet name="Jan-2017" sheetId="58" r:id="rId2"/>
    <sheet name="Feb-2017" sheetId="59" r:id="rId3"/>
    <sheet name="Mar-2017" sheetId="60" r:id="rId4"/>
    <sheet name="Apr-2017" sheetId="61" r:id="rId5"/>
    <sheet name="Mai-2017" sheetId="62" r:id="rId6"/>
    <sheet name="Jun-2017" sheetId="63" r:id="rId7"/>
    <sheet name="Jul-2017" sheetId="64" r:id="rId8"/>
  </sheets>
  <calcPr calcId="145621"/>
</workbook>
</file>

<file path=xl/calcChain.xml><?xml version="1.0" encoding="utf-8"?>
<calcChain xmlns="http://schemas.openxmlformats.org/spreadsheetml/2006/main">
  <c r="F31" i="64" l="1"/>
  <c r="E31" i="64"/>
  <c r="K31" i="64" s="1"/>
  <c r="L27" i="64"/>
  <c r="F27" i="64"/>
  <c r="E27" i="64"/>
  <c r="H27" i="64" s="1"/>
  <c r="L14" i="64"/>
  <c r="F14" i="64"/>
  <c r="E14" i="64"/>
  <c r="M7" i="64"/>
  <c r="H7" i="64"/>
  <c r="G7" i="64"/>
  <c r="F7" i="64"/>
  <c r="E7" i="64"/>
  <c r="L31" i="64" l="1"/>
  <c r="G31" i="64"/>
  <c r="H31" i="64"/>
  <c r="F33" i="64"/>
  <c r="E33" i="64"/>
  <c r="F34" i="64"/>
  <c r="F38" i="64" s="1"/>
  <c r="E48" i="64" s="1"/>
  <c r="F48" i="64" s="1"/>
  <c r="I14" i="64"/>
  <c r="M14" i="64"/>
  <c r="J14" i="64"/>
  <c r="I27" i="64"/>
  <c r="M27" i="64"/>
  <c r="G14" i="64"/>
  <c r="K14" i="64"/>
  <c r="J27" i="64"/>
  <c r="I31" i="64"/>
  <c r="M31" i="64"/>
  <c r="H14" i="64"/>
  <c r="G27" i="64"/>
  <c r="K27" i="64"/>
  <c r="J31" i="64"/>
  <c r="H33" i="64" l="1"/>
  <c r="G33" i="64"/>
  <c r="E34" i="64"/>
  <c r="E38" i="64" s="1"/>
  <c r="E47" i="64" s="1"/>
  <c r="F47" i="64" s="1"/>
  <c r="L33" i="64"/>
  <c r="I33" i="64"/>
  <c r="K33" i="64"/>
  <c r="J33" i="64"/>
  <c r="M33" i="64"/>
  <c r="L42" i="64" l="1"/>
  <c r="L43" i="64" s="1"/>
  <c r="K42" i="64"/>
  <c r="K43" i="64" s="1"/>
  <c r="J42" i="64"/>
  <c r="J43" i="64" s="1"/>
  <c r="H42" i="64"/>
  <c r="H43" i="64" s="1"/>
  <c r="I42" i="64"/>
  <c r="I43" i="64" s="1"/>
  <c r="M42" i="64"/>
  <c r="M43" i="64" s="1"/>
  <c r="G42" i="64"/>
  <c r="F31" i="63" l="1"/>
  <c r="E31" i="63"/>
  <c r="K31" i="63" s="1"/>
  <c r="L27" i="63"/>
  <c r="F27" i="63"/>
  <c r="E27" i="63"/>
  <c r="M27" i="63" s="1"/>
  <c r="L14" i="63"/>
  <c r="F14" i="63"/>
  <c r="E14" i="63"/>
  <c r="H14" i="63" s="1"/>
  <c r="M7" i="63"/>
  <c r="H7" i="63"/>
  <c r="G7" i="63"/>
  <c r="F7" i="63"/>
  <c r="E7" i="63"/>
  <c r="H31" i="63" l="1"/>
  <c r="L31" i="63"/>
  <c r="I27" i="63"/>
  <c r="F33" i="63"/>
  <c r="J14" i="63"/>
  <c r="K14" i="63"/>
  <c r="G14" i="63"/>
  <c r="F34" i="63"/>
  <c r="F38" i="63" s="1"/>
  <c r="E48" i="63" s="1"/>
  <c r="F48" i="63" s="1"/>
  <c r="J27" i="63"/>
  <c r="I31" i="63"/>
  <c r="M31" i="63"/>
  <c r="G27" i="63"/>
  <c r="K27" i="63"/>
  <c r="J31" i="63"/>
  <c r="E33" i="63"/>
  <c r="L33" i="63" s="1"/>
  <c r="I14" i="63"/>
  <c r="M14" i="63"/>
  <c r="H27" i="63"/>
  <c r="G31" i="63"/>
  <c r="F31" i="62"/>
  <c r="F38" i="62"/>
  <c r="E31" i="62"/>
  <c r="K31" i="62" s="1"/>
  <c r="L27" i="62"/>
  <c r="F27" i="62"/>
  <c r="E27" i="62"/>
  <c r="H27" i="62" s="1"/>
  <c r="L14" i="62"/>
  <c r="F14" i="62"/>
  <c r="E14" i="62"/>
  <c r="I14" i="62" s="1"/>
  <c r="M7" i="62"/>
  <c r="H7" i="62"/>
  <c r="G7" i="62"/>
  <c r="F7" i="62"/>
  <c r="E7" i="62"/>
  <c r="I33" i="63" l="1"/>
  <c r="H33" i="63"/>
  <c r="H31" i="62"/>
  <c r="G33" i="63"/>
  <c r="M33" i="63"/>
  <c r="J33" i="63"/>
  <c r="K33" i="63"/>
  <c r="E34" i="63"/>
  <c r="E38" i="63" s="1"/>
  <c r="F33" i="62"/>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I42" i="63" l="1"/>
  <c r="I43" i="63" s="1"/>
  <c r="J42" i="63"/>
  <c r="J43" i="63" s="1"/>
  <c r="K42" i="63"/>
  <c r="K43" i="63" s="1"/>
  <c r="H42" i="63"/>
  <c r="H43" i="63" s="1"/>
  <c r="E47" i="63"/>
  <c r="F47" i="63" s="1"/>
  <c r="L42" i="63"/>
  <c r="L43" i="63" s="1"/>
  <c r="G42" i="63"/>
  <c r="M42" i="63"/>
  <c r="M43" i="63" s="1"/>
  <c r="G33" i="62"/>
  <c r="H33" i="62"/>
  <c r="M33" i="62"/>
  <c r="I33" i="62"/>
  <c r="E34" i="62"/>
  <c r="E38" i="62" s="1"/>
  <c r="K42" i="62" s="1"/>
  <c r="K43"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L43" i="62" s="1"/>
  <c r="I42" i="62"/>
  <c r="I43" i="62" s="1"/>
  <c r="H42" i="62"/>
  <c r="H43" i="62" s="1"/>
  <c r="G42" i="62"/>
  <c r="M42" i="62"/>
  <c r="M43" i="62" s="1"/>
  <c r="J42" i="62"/>
  <c r="J43" i="62" s="1"/>
  <c r="K32" i="61"/>
  <c r="M32" i="61"/>
  <c r="G32" i="61"/>
  <c r="J32" i="61"/>
  <c r="L32" i="61"/>
  <c r="K41" i="61"/>
  <c r="K42" i="61" s="1"/>
  <c r="H32" i="61"/>
  <c r="G41" i="61"/>
  <c r="M41" i="61"/>
  <c r="M42" i="61" s="1"/>
  <c r="I41" i="61"/>
  <c r="I42" i="61" s="1"/>
  <c r="J41" i="61"/>
  <c r="J42" i="61" s="1"/>
  <c r="I32" i="61"/>
  <c r="L41" i="61"/>
  <c r="L42" i="61" s="1"/>
  <c r="H41" i="61"/>
  <c r="H42" i="61" s="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J42" i="60" s="1"/>
  <c r="I41" i="60"/>
  <c r="I42" i="60" s="1"/>
  <c r="L41" i="60"/>
  <c r="L42" i="60" s="1"/>
  <c r="H41" i="60"/>
  <c r="H42" i="60" s="1"/>
  <c r="K41" i="60"/>
  <c r="K42" i="60" s="1"/>
  <c r="G41" i="60"/>
  <c r="M41" i="60"/>
  <c r="M42" i="60" s="1"/>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<sst xmlns="http://schemas.openxmlformats.org/spreadsheetml/2006/main" count="780" uniqueCount="83">
  <si>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</si>
  <si>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</si>
  <si>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</si>
  <si>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</si>
  <si>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</si>
  <si>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</si>
  <si>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</si>
  <si>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</si>
  <si>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</si>
  <si>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</si>
  <si>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</si>
  <si>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</si>
  <si>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</si>
  <si>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</si>
  <si>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</si>
  <si>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</si>
  <si>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</si>
  <si>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</si>
  <si>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</si>
  <si>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</si>
  <si>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</si>
  <si>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</si>
  <si>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</si>
  <si>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</si>
  <si>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</si>
  <si>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</si>
  <si>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</si>
  <si>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</si>
  <si>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</si>
  <si>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</si>
  <si>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</si>
  <si>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</si>
  <si>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</si>
  <si>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</si>
  <si>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</si>
  <si>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</si>
  <si>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</si>
  <si>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</si>
  <si>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</si>
  <si>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</si>
  <si>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</si>
  <si>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</si>
  <si>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</si>
  <si>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</si>
  <si>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</si>
  <si>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</si>
  <si>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</si>
  <si>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</si>
  <si>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</si>
  <si>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</si>
  <si>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</si>
  <si>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</si>
  <si>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</si>
  <si>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</si>
  <si>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</si>
  <si>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</si>
  <si>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</si>
  <si>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</si>
  <si>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</si>
  <si>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</si>
  <si>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</si>
  <si>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</si>
  <si>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</si>
  <si>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</si>
  <si>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</si>
  <si>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</si>
  <si>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</si>
  <si>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</si>
  <si>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</si>
  <si>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</si>
  <si>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</si>
  <si>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</si>
  <si>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</si>
  <si>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</si>
  <si>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</si>
  <si>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</si>
  <si>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</si>
  <si>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</si>
  <si>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</si>
  <si>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</si>
  <si>
    <t>Pārskats par privāto pensiju fondu (PENSIJU 3.LĪMENIS) pensiju plāniem  31.07.2017</t>
  </si>
  <si>
    <t>Aktīvu pieaugums 7M 2017</t>
  </si>
  <si>
    <t>Dalībnieku skaita pieaugums 7M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</si>
</sst>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21">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3" fillId="0" borderId="0" xfId="0" applyNumberFormat="1" applyFont="1"/>
    <xf numFmtId="3" fontId="3" fillId="0" borderId="0" xfId="0" applyNumberFormat="1" applyFo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11" t="s">
        <v>56</v>
      </c>
      <c r="B1" s="211"/>
      <c r="C1" s="211"/>
      <c r="D1" s="211"/>
      <c r="E1" s="211"/>
      <c r="F1" s="211"/>
      <c r="G1" s="211"/>
      <c r="H1" s="211"/>
      <c r="I1" s="211"/>
      <c r="J1" s="211"/>
      <c r="K1" s="211"/>
      <c r="L1" s="211"/>
      <c r="M1" s="211"/>
    </row>
    <row r="2" spans="1:13" ht="24" customHeight="1" x14ac:dyDescent="0.2">
      <c r="A2" s="212" t="s">
        <v>0</v>
      </c>
      <c r="B2" s="213" t="s">
        <v>10</v>
      </c>
      <c r="C2" s="214" t="s">
        <v>15</v>
      </c>
      <c r="D2" s="215" t="s">
        <v>29</v>
      </c>
      <c r="E2" s="216" t="s">
        <v>43</v>
      </c>
      <c r="F2" s="217" t="s">
        <v>1</v>
      </c>
      <c r="G2" s="218" t="s">
        <v>2</v>
      </c>
      <c r="H2" s="219"/>
      <c r="I2" s="219"/>
      <c r="J2" s="219"/>
      <c r="K2" s="219"/>
      <c r="L2" s="219"/>
      <c r="M2" s="220"/>
    </row>
    <row r="3" spans="1:13" ht="42.75" customHeight="1" x14ac:dyDescent="0.2">
      <c r="A3" s="212"/>
      <c r="B3" s="213"/>
      <c r="C3" s="214"/>
      <c r="D3" s="215"/>
      <c r="E3" s="216"/>
      <c r="F3" s="217"/>
      <c r="G3" s="67" t="s">
        <v>40</v>
      </c>
      <c r="H3" s="124" t="s">
        <v>3</v>
      </c>
      <c r="I3" s="124" t="s">
        <v>4</v>
      </c>
      <c r="J3" s="124" t="s">
        <v>5</v>
      </c>
      <c r="K3" s="124" t="s">
        <v>6</v>
      </c>
      <c r="L3" s="66" t="s">
        <v>41</v>
      </c>
      <c r="M3" s="125" t="s">
        <v>7</v>
      </c>
    </row>
    <row r="4" spans="1:13" ht="26.25" customHeight="1" x14ac:dyDescent="0.2">
      <c r="A4" s="197" t="s">
        <v>38</v>
      </c>
      <c r="B4" s="198"/>
      <c r="C4" s="198"/>
      <c r="D4" s="198"/>
      <c r="E4" s="198"/>
      <c r="F4" s="198"/>
      <c r="G4" s="198"/>
      <c r="H4" s="198"/>
      <c r="I4" s="198"/>
      <c r="J4" s="198"/>
      <c r="K4" s="198"/>
      <c r="L4" s="198"/>
      <c r="M4" s="199"/>
    </row>
    <row r="5" spans="1:13" ht="23.25" customHeight="1" x14ac:dyDescent="0.2">
      <c r="A5" s="200" t="s">
        <v>53</v>
      </c>
      <c r="B5" s="201"/>
      <c r="C5" s="201"/>
      <c r="D5" s="201"/>
      <c r="E5" s="201"/>
      <c r="F5" s="201"/>
      <c r="G5" s="201"/>
      <c r="H5" s="201"/>
      <c r="I5" s="201"/>
      <c r="J5" s="201"/>
      <c r="K5" s="201"/>
      <c r="L5" s="201"/>
      <c r="M5" s="202"/>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188" t="s">
        <v>55</v>
      </c>
      <c r="B7" s="189"/>
      <c r="C7" s="189"/>
      <c r="D7" s="190"/>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203" t="s">
        <v>33</v>
      </c>
      <c r="B9" s="204"/>
      <c r="C9" s="204"/>
      <c r="D9" s="204"/>
      <c r="E9" s="204"/>
      <c r="F9" s="204"/>
      <c r="G9" s="204"/>
      <c r="H9" s="204"/>
      <c r="I9" s="204"/>
      <c r="J9" s="204"/>
      <c r="K9" s="204"/>
      <c r="L9" s="204"/>
      <c r="M9" s="205"/>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191" t="s">
        <v>35</v>
      </c>
      <c r="B14" s="192"/>
      <c r="C14" s="192"/>
      <c r="D14" s="193"/>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6" t="s">
        <v>34</v>
      </c>
      <c r="B16" s="206"/>
      <c r="C16" s="206"/>
      <c r="D16" s="206"/>
      <c r="E16" s="206"/>
      <c r="F16" s="206"/>
      <c r="G16" s="206"/>
      <c r="H16" s="206"/>
      <c r="I16" s="206"/>
      <c r="J16" s="206"/>
      <c r="K16" s="206"/>
      <c r="L16" s="206"/>
      <c r="M16" s="206"/>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94" t="s">
        <v>36</v>
      </c>
      <c r="B32" s="195"/>
      <c r="C32" s="195"/>
      <c r="D32" s="196"/>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207" t="s">
        <v>37</v>
      </c>
      <c r="B33" s="207"/>
      <c r="C33" s="207"/>
      <c r="D33" s="207"/>
      <c r="E33" s="65">
        <f>SUM(E7,E14,E32)</f>
        <v>315.69241218125705</v>
      </c>
      <c r="F33" s="48">
        <f>SUM(F7,F14, F32)</f>
        <v>259434</v>
      </c>
      <c r="G33" s="129"/>
      <c r="H33" s="208"/>
      <c r="I33" s="209"/>
      <c r="J33" s="209"/>
      <c r="K33" s="209"/>
      <c r="L33" s="209"/>
      <c r="M33" s="21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77" t="s">
        <v>26</v>
      </c>
      <c r="B37" s="178"/>
      <c r="C37" s="178"/>
      <c r="D37" s="179"/>
      <c r="E37" s="96">
        <f>E33+E36</f>
        <v>380.59641218125705</v>
      </c>
      <c r="F37" s="97">
        <f>F33+F36</f>
        <v>272237</v>
      </c>
      <c r="G37" s="98"/>
      <c r="H37" s="99"/>
      <c r="I37" s="99"/>
      <c r="J37" s="99"/>
      <c r="K37" s="99"/>
      <c r="L37" s="99"/>
      <c r="M37" s="99"/>
    </row>
    <row r="38" spans="1:13" ht="41.25" customHeight="1" x14ac:dyDescent="0.2">
      <c r="A38" s="180" t="s">
        <v>44</v>
      </c>
      <c r="B38" s="181"/>
      <c r="C38" s="181"/>
      <c r="D38" s="181"/>
      <c r="E38" s="181"/>
      <c r="F38" s="181"/>
      <c r="G38" s="181"/>
      <c r="H38" s="181"/>
      <c r="I38" s="181"/>
      <c r="J38" s="181"/>
      <c r="K38" s="181"/>
      <c r="L38" s="181"/>
      <c r="M38" s="182"/>
    </row>
    <row r="39" spans="1:13" s="4" customFormat="1" ht="24" customHeight="1" x14ac:dyDescent="0.2">
      <c r="A39" s="183" t="s">
        <v>24</v>
      </c>
      <c r="B39" s="184"/>
      <c r="C39" s="184"/>
      <c r="D39" s="184"/>
      <c r="E39" s="184"/>
      <c r="F39" s="184"/>
      <c r="G39" s="184"/>
      <c r="H39" s="184"/>
      <c r="I39" s="184"/>
      <c r="J39" s="184"/>
      <c r="K39" s="184"/>
      <c r="L39" s="184"/>
      <c r="M39" s="185"/>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186" t="s">
        <v>39</v>
      </c>
      <c r="F41" s="187"/>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11" t="s">
        <v>62</v>
      </c>
      <c r="B1" s="211"/>
      <c r="C1" s="211"/>
      <c r="D1" s="211"/>
      <c r="E1" s="211"/>
      <c r="F1" s="211"/>
      <c r="G1" s="211"/>
      <c r="H1" s="211"/>
      <c r="I1" s="211"/>
      <c r="J1" s="211"/>
      <c r="K1" s="211"/>
      <c r="L1" s="211"/>
      <c r="M1" s="211"/>
    </row>
    <row r="2" spans="1:13" ht="24" customHeight="1" x14ac:dyDescent="0.2">
      <c r="A2" s="212" t="s">
        <v>0</v>
      </c>
      <c r="B2" s="213" t="s">
        <v>10</v>
      </c>
      <c r="C2" s="214" t="s">
        <v>15</v>
      </c>
      <c r="D2" s="215" t="s">
        <v>29</v>
      </c>
      <c r="E2" s="216" t="s">
        <v>43</v>
      </c>
      <c r="F2" s="217" t="s">
        <v>1</v>
      </c>
      <c r="G2" s="218" t="s">
        <v>2</v>
      </c>
      <c r="H2" s="219"/>
      <c r="I2" s="219"/>
      <c r="J2" s="219"/>
      <c r="K2" s="219"/>
      <c r="L2" s="219"/>
      <c r="M2" s="220"/>
    </row>
    <row r="3" spans="1:13" ht="42.75" customHeight="1" x14ac:dyDescent="0.2">
      <c r="A3" s="212"/>
      <c r="B3" s="213"/>
      <c r="C3" s="214"/>
      <c r="D3" s="215"/>
      <c r="E3" s="216"/>
      <c r="F3" s="217"/>
      <c r="G3" s="67" t="s">
        <v>40</v>
      </c>
      <c r="H3" s="132" t="s">
        <v>3</v>
      </c>
      <c r="I3" s="132" t="s">
        <v>4</v>
      </c>
      <c r="J3" s="132" t="s">
        <v>5</v>
      </c>
      <c r="K3" s="132" t="s">
        <v>6</v>
      </c>
      <c r="L3" s="66" t="s">
        <v>41</v>
      </c>
      <c r="M3" s="133" t="s">
        <v>7</v>
      </c>
    </row>
    <row r="4" spans="1:13" ht="26.25" customHeight="1" x14ac:dyDescent="0.2">
      <c r="A4" s="197" t="s">
        <v>38</v>
      </c>
      <c r="B4" s="198"/>
      <c r="C4" s="198"/>
      <c r="D4" s="198"/>
      <c r="E4" s="198"/>
      <c r="F4" s="198"/>
      <c r="G4" s="198"/>
      <c r="H4" s="198"/>
      <c r="I4" s="198"/>
      <c r="J4" s="198"/>
      <c r="K4" s="198"/>
      <c r="L4" s="198"/>
      <c r="M4" s="199"/>
    </row>
    <row r="5" spans="1:13" ht="23.25" customHeight="1" x14ac:dyDescent="0.2">
      <c r="A5" s="200" t="s">
        <v>53</v>
      </c>
      <c r="B5" s="201"/>
      <c r="C5" s="201"/>
      <c r="D5" s="201"/>
      <c r="E5" s="201"/>
      <c r="F5" s="201"/>
      <c r="G5" s="201"/>
      <c r="H5" s="201"/>
      <c r="I5" s="201"/>
      <c r="J5" s="201"/>
      <c r="K5" s="201"/>
      <c r="L5" s="201"/>
      <c r="M5" s="202"/>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188" t="s">
        <v>55</v>
      </c>
      <c r="B7" s="189"/>
      <c r="C7" s="189"/>
      <c r="D7" s="190"/>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203" t="s">
        <v>33</v>
      </c>
      <c r="B9" s="204"/>
      <c r="C9" s="204"/>
      <c r="D9" s="204"/>
      <c r="E9" s="204"/>
      <c r="F9" s="204"/>
      <c r="G9" s="204"/>
      <c r="H9" s="204"/>
      <c r="I9" s="204"/>
      <c r="J9" s="204"/>
      <c r="K9" s="204"/>
      <c r="L9" s="204"/>
      <c r="M9" s="205"/>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191" t="s">
        <v>35</v>
      </c>
      <c r="B14" s="192"/>
      <c r="C14" s="192"/>
      <c r="D14" s="193"/>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6" t="s">
        <v>34</v>
      </c>
      <c r="B16" s="206"/>
      <c r="C16" s="206"/>
      <c r="D16" s="206"/>
      <c r="E16" s="206"/>
      <c r="F16" s="206"/>
      <c r="G16" s="206"/>
      <c r="H16" s="206"/>
      <c r="I16" s="206"/>
      <c r="J16" s="206"/>
      <c r="K16" s="206"/>
      <c r="L16" s="206"/>
      <c r="M16" s="206"/>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94" t="s">
        <v>36</v>
      </c>
      <c r="B32" s="195"/>
      <c r="C32" s="195"/>
      <c r="D32" s="196"/>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207" t="s">
        <v>37</v>
      </c>
      <c r="B33" s="207"/>
      <c r="C33" s="207"/>
      <c r="D33" s="207"/>
      <c r="E33" s="65">
        <f>SUM(E7,E14,E32)</f>
        <v>316.72256214309641</v>
      </c>
      <c r="F33" s="48">
        <f>SUM(F7,F14, F32)</f>
        <v>260580</v>
      </c>
      <c r="G33" s="137"/>
      <c r="H33" s="208"/>
      <c r="I33" s="209"/>
      <c r="J33" s="209"/>
      <c r="K33" s="209"/>
      <c r="L33" s="209"/>
      <c r="M33" s="21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77" t="s">
        <v>26</v>
      </c>
      <c r="B37" s="178"/>
      <c r="C37" s="178"/>
      <c r="D37" s="179"/>
      <c r="E37" s="96">
        <f>E33+E36</f>
        <v>381.74356214309643</v>
      </c>
      <c r="F37" s="97">
        <f>F33+F36</f>
        <v>273398</v>
      </c>
      <c r="G37" s="98"/>
      <c r="H37" s="99"/>
      <c r="I37" s="99"/>
      <c r="J37" s="99"/>
      <c r="K37" s="99"/>
      <c r="L37" s="99"/>
      <c r="M37" s="99"/>
    </row>
    <row r="38" spans="1:13" ht="41.25" customHeight="1" x14ac:dyDescent="0.2">
      <c r="A38" s="180" t="s">
        <v>44</v>
      </c>
      <c r="B38" s="181"/>
      <c r="C38" s="181"/>
      <c r="D38" s="181"/>
      <c r="E38" s="181"/>
      <c r="F38" s="181"/>
      <c r="G38" s="181"/>
      <c r="H38" s="181"/>
      <c r="I38" s="181"/>
      <c r="J38" s="181"/>
      <c r="K38" s="181"/>
      <c r="L38" s="181"/>
      <c r="M38" s="182"/>
    </row>
    <row r="39" spans="1:13" s="4" customFormat="1" ht="24" customHeight="1" x14ac:dyDescent="0.2">
      <c r="A39" s="183" t="s">
        <v>24</v>
      </c>
      <c r="B39" s="184"/>
      <c r="C39" s="184"/>
      <c r="D39" s="184"/>
      <c r="E39" s="184"/>
      <c r="F39" s="184"/>
      <c r="G39" s="184"/>
      <c r="H39" s="184"/>
      <c r="I39" s="184"/>
      <c r="J39" s="184"/>
      <c r="K39" s="184"/>
      <c r="L39" s="184"/>
      <c r="M39" s="185"/>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186" t="s">
        <v>39</v>
      </c>
      <c r="F41" s="187"/>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11" t="s">
        <v>61</v>
      </c>
      <c r="B1" s="211"/>
      <c r="C1" s="211"/>
      <c r="D1" s="211"/>
      <c r="E1" s="211"/>
      <c r="F1" s="211"/>
      <c r="G1" s="211"/>
      <c r="H1" s="211"/>
      <c r="I1" s="211"/>
      <c r="J1" s="211"/>
      <c r="K1" s="211"/>
      <c r="L1" s="211"/>
      <c r="M1" s="211"/>
    </row>
    <row r="2" spans="1:13" ht="24" customHeight="1" x14ac:dyDescent="0.2">
      <c r="A2" s="212" t="s">
        <v>0</v>
      </c>
      <c r="B2" s="213" t="s">
        <v>10</v>
      </c>
      <c r="C2" s="214" t="s">
        <v>15</v>
      </c>
      <c r="D2" s="215" t="s">
        <v>29</v>
      </c>
      <c r="E2" s="216" t="s">
        <v>43</v>
      </c>
      <c r="F2" s="217" t="s">
        <v>1</v>
      </c>
      <c r="G2" s="218" t="s">
        <v>2</v>
      </c>
      <c r="H2" s="219"/>
      <c r="I2" s="219"/>
      <c r="J2" s="219"/>
      <c r="K2" s="219"/>
      <c r="L2" s="219"/>
      <c r="M2" s="220"/>
    </row>
    <row r="3" spans="1:13" ht="42.75" customHeight="1" x14ac:dyDescent="0.2">
      <c r="A3" s="212"/>
      <c r="B3" s="213"/>
      <c r="C3" s="214"/>
      <c r="D3" s="215"/>
      <c r="E3" s="216"/>
      <c r="F3" s="217"/>
      <c r="G3" s="67" t="s">
        <v>40</v>
      </c>
      <c r="H3" s="138" t="s">
        <v>3</v>
      </c>
      <c r="I3" s="138" t="s">
        <v>4</v>
      </c>
      <c r="J3" s="138" t="s">
        <v>5</v>
      </c>
      <c r="K3" s="138" t="s">
        <v>6</v>
      </c>
      <c r="L3" s="66" t="s">
        <v>41</v>
      </c>
      <c r="M3" s="139" t="s">
        <v>7</v>
      </c>
    </row>
    <row r="4" spans="1:13" ht="26.25" customHeight="1" x14ac:dyDescent="0.2">
      <c r="A4" s="197" t="s">
        <v>38</v>
      </c>
      <c r="B4" s="198"/>
      <c r="C4" s="198"/>
      <c r="D4" s="198"/>
      <c r="E4" s="198"/>
      <c r="F4" s="198"/>
      <c r="G4" s="198"/>
      <c r="H4" s="198"/>
      <c r="I4" s="198"/>
      <c r="J4" s="198"/>
      <c r="K4" s="198"/>
      <c r="L4" s="198"/>
      <c r="M4" s="199"/>
    </row>
    <row r="5" spans="1:13" ht="23.25" customHeight="1" x14ac:dyDescent="0.2">
      <c r="A5" s="200" t="s">
        <v>53</v>
      </c>
      <c r="B5" s="201"/>
      <c r="C5" s="201"/>
      <c r="D5" s="201"/>
      <c r="E5" s="201"/>
      <c r="F5" s="201"/>
      <c r="G5" s="201"/>
      <c r="H5" s="201"/>
      <c r="I5" s="201"/>
      <c r="J5" s="201"/>
      <c r="K5" s="201"/>
      <c r="L5" s="201"/>
      <c r="M5" s="202"/>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188" t="s">
        <v>55</v>
      </c>
      <c r="B7" s="189"/>
      <c r="C7" s="189"/>
      <c r="D7" s="190"/>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203" t="s">
        <v>33</v>
      </c>
      <c r="B9" s="204"/>
      <c r="C9" s="204"/>
      <c r="D9" s="204"/>
      <c r="E9" s="204"/>
      <c r="F9" s="204"/>
      <c r="G9" s="204"/>
      <c r="H9" s="204"/>
      <c r="I9" s="204"/>
      <c r="J9" s="204"/>
      <c r="K9" s="204"/>
      <c r="L9" s="204"/>
      <c r="M9" s="205"/>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191" t="s">
        <v>35</v>
      </c>
      <c r="B14" s="192"/>
      <c r="C14" s="192"/>
      <c r="D14" s="193"/>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6" t="s">
        <v>34</v>
      </c>
      <c r="B16" s="206"/>
      <c r="C16" s="206"/>
      <c r="D16" s="206"/>
      <c r="E16" s="206"/>
      <c r="F16" s="206"/>
      <c r="G16" s="206"/>
      <c r="H16" s="206"/>
      <c r="I16" s="206"/>
      <c r="J16" s="206"/>
      <c r="K16" s="206"/>
      <c r="L16" s="206"/>
      <c r="M16" s="206"/>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194" t="s">
        <v>36</v>
      </c>
      <c r="B32" s="195"/>
      <c r="C32" s="195"/>
      <c r="D32" s="196"/>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207" t="s">
        <v>37</v>
      </c>
      <c r="B33" s="207"/>
      <c r="C33" s="207"/>
      <c r="D33" s="207"/>
      <c r="E33" s="65">
        <f>SUM(E7,E14,E32)</f>
        <v>322.87274765228187</v>
      </c>
      <c r="F33" s="48">
        <f>SUM(F7,F14, F32)</f>
        <v>261778</v>
      </c>
      <c r="G33" s="140"/>
      <c r="H33" s="208"/>
      <c r="I33" s="209"/>
      <c r="J33" s="209"/>
      <c r="K33" s="209"/>
      <c r="L33" s="209"/>
      <c r="M33" s="21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177" t="s">
        <v>26</v>
      </c>
      <c r="B37" s="178"/>
      <c r="C37" s="178"/>
      <c r="D37" s="179"/>
      <c r="E37" s="96">
        <f>E33+E36</f>
        <v>388.51674765228188</v>
      </c>
      <c r="F37" s="97">
        <f>F33+F36</f>
        <v>274605</v>
      </c>
      <c r="G37" s="98"/>
      <c r="H37" s="99"/>
      <c r="I37" s="99"/>
      <c r="J37" s="99"/>
      <c r="K37" s="99"/>
      <c r="L37" s="99"/>
      <c r="M37" s="99"/>
    </row>
    <row r="38" spans="1:13" ht="41.25" customHeight="1" x14ac:dyDescent="0.2">
      <c r="A38" s="180" t="s">
        <v>44</v>
      </c>
      <c r="B38" s="181"/>
      <c r="C38" s="181"/>
      <c r="D38" s="181"/>
      <c r="E38" s="181"/>
      <c r="F38" s="181"/>
      <c r="G38" s="181"/>
      <c r="H38" s="181"/>
      <c r="I38" s="181"/>
      <c r="J38" s="181"/>
      <c r="K38" s="181"/>
      <c r="L38" s="181"/>
      <c r="M38" s="182"/>
    </row>
    <row r="39" spans="1:13" s="4" customFormat="1" ht="24" customHeight="1" x14ac:dyDescent="0.2">
      <c r="A39" s="183" t="s">
        <v>24</v>
      </c>
      <c r="B39" s="184"/>
      <c r="C39" s="184"/>
      <c r="D39" s="184"/>
      <c r="E39" s="184"/>
      <c r="F39" s="184"/>
      <c r="G39" s="184"/>
      <c r="H39" s="184"/>
      <c r="I39" s="184"/>
      <c r="J39" s="184"/>
      <c r="K39" s="184"/>
      <c r="L39" s="184"/>
      <c r="M39" s="185"/>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186" t="s">
        <v>39</v>
      </c>
      <c r="F41" s="187"/>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2" workbookViewId="0">
      <selection activeCell="E53" sqref="E5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11" t="s">
        <v>69</v>
      </c>
      <c r="B1" s="211"/>
      <c r="C1" s="211"/>
      <c r="D1" s="211"/>
      <c r="E1" s="211"/>
      <c r="F1" s="211"/>
      <c r="G1" s="211"/>
      <c r="H1" s="211"/>
      <c r="I1" s="211"/>
      <c r="J1" s="211"/>
      <c r="K1" s="211"/>
      <c r="L1" s="211"/>
      <c r="M1" s="211"/>
    </row>
    <row r="2" spans="1:13" ht="24" customHeight="1" x14ac:dyDescent="0.2">
      <c r="A2" s="212" t="s">
        <v>0</v>
      </c>
      <c r="B2" s="213" t="s">
        <v>10</v>
      </c>
      <c r="C2" s="214" t="s">
        <v>15</v>
      </c>
      <c r="D2" s="215" t="s">
        <v>29</v>
      </c>
      <c r="E2" s="216" t="s">
        <v>43</v>
      </c>
      <c r="F2" s="217" t="s">
        <v>1</v>
      </c>
      <c r="G2" s="218" t="s">
        <v>2</v>
      </c>
      <c r="H2" s="219"/>
      <c r="I2" s="219"/>
      <c r="J2" s="219"/>
      <c r="K2" s="219"/>
      <c r="L2" s="219"/>
      <c r="M2" s="220"/>
    </row>
    <row r="3" spans="1:13" ht="42.75" customHeight="1" x14ac:dyDescent="0.2">
      <c r="A3" s="212"/>
      <c r="B3" s="213"/>
      <c r="C3" s="214"/>
      <c r="D3" s="215"/>
      <c r="E3" s="216"/>
      <c r="F3" s="217"/>
      <c r="G3" s="67" t="s">
        <v>40</v>
      </c>
      <c r="H3" s="144" t="s">
        <v>3</v>
      </c>
      <c r="I3" s="144" t="s">
        <v>4</v>
      </c>
      <c r="J3" s="144" t="s">
        <v>5</v>
      </c>
      <c r="K3" s="144" t="s">
        <v>6</v>
      </c>
      <c r="L3" s="66" t="s">
        <v>41</v>
      </c>
      <c r="M3" s="145" t="s">
        <v>7</v>
      </c>
    </row>
    <row r="4" spans="1:13" ht="26.25" customHeight="1" x14ac:dyDescent="0.2">
      <c r="A4" s="197" t="s">
        <v>38</v>
      </c>
      <c r="B4" s="198"/>
      <c r="C4" s="198"/>
      <c r="D4" s="198"/>
      <c r="E4" s="198"/>
      <c r="F4" s="198"/>
      <c r="G4" s="198"/>
      <c r="H4" s="198"/>
      <c r="I4" s="198"/>
      <c r="J4" s="198"/>
      <c r="K4" s="198"/>
      <c r="L4" s="198"/>
      <c r="M4" s="199"/>
    </row>
    <row r="5" spans="1:13" ht="23.25" customHeight="1" x14ac:dyDescent="0.2">
      <c r="A5" s="200" t="s">
        <v>53</v>
      </c>
      <c r="B5" s="201"/>
      <c r="C5" s="201"/>
      <c r="D5" s="201"/>
      <c r="E5" s="201"/>
      <c r="F5" s="201"/>
      <c r="G5" s="201"/>
      <c r="H5" s="201"/>
      <c r="I5" s="201"/>
      <c r="J5" s="201"/>
      <c r="K5" s="201"/>
      <c r="L5" s="201"/>
      <c r="M5" s="202"/>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188" t="s">
        <v>55</v>
      </c>
      <c r="B7" s="189"/>
      <c r="C7" s="189"/>
      <c r="D7" s="190"/>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203" t="s">
        <v>33</v>
      </c>
      <c r="B9" s="204"/>
      <c r="C9" s="204"/>
      <c r="D9" s="204"/>
      <c r="E9" s="204"/>
      <c r="F9" s="204"/>
      <c r="G9" s="204"/>
      <c r="H9" s="204"/>
      <c r="I9" s="204"/>
      <c r="J9" s="204"/>
      <c r="K9" s="204"/>
      <c r="L9" s="204"/>
      <c r="M9" s="205"/>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191" t="s">
        <v>35</v>
      </c>
      <c r="B14" s="192"/>
      <c r="C14" s="192"/>
      <c r="D14" s="193"/>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6" t="s">
        <v>34</v>
      </c>
      <c r="B16" s="206"/>
      <c r="C16" s="206"/>
      <c r="D16" s="206"/>
      <c r="E16" s="206"/>
      <c r="F16" s="206"/>
      <c r="G16" s="206"/>
      <c r="H16" s="206"/>
      <c r="I16" s="206"/>
      <c r="J16" s="206"/>
      <c r="K16" s="206"/>
      <c r="L16" s="206"/>
      <c r="M16" s="206"/>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194" t="s">
        <v>36</v>
      </c>
      <c r="B32" s="195"/>
      <c r="C32" s="195"/>
      <c r="D32" s="196"/>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207" t="s">
        <v>37</v>
      </c>
      <c r="B33" s="207"/>
      <c r="C33" s="207"/>
      <c r="D33" s="207"/>
      <c r="E33" s="65">
        <f>SUM(E7,E14,E32)</f>
        <v>325.91533782684883</v>
      </c>
      <c r="F33" s="48">
        <f>SUM(F7,F14, F32)</f>
        <v>262948</v>
      </c>
      <c r="G33" s="146"/>
      <c r="H33" s="208"/>
      <c r="I33" s="209"/>
      <c r="J33" s="209"/>
      <c r="K33" s="209"/>
      <c r="L33" s="209"/>
      <c r="M33" s="21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177" t="s">
        <v>26</v>
      </c>
      <c r="B37" s="178"/>
      <c r="C37" s="178"/>
      <c r="D37" s="179"/>
      <c r="E37" s="96">
        <f>E33+E36</f>
        <v>391.71233782684885</v>
      </c>
      <c r="F37" s="97">
        <f>F33+F36</f>
        <v>275773</v>
      </c>
      <c r="G37" s="98"/>
      <c r="H37" s="99"/>
      <c r="I37" s="99"/>
      <c r="J37" s="99"/>
      <c r="K37" s="99"/>
      <c r="L37" s="99"/>
      <c r="M37" s="99"/>
    </row>
    <row r="38" spans="1:13" ht="41.25" customHeight="1" x14ac:dyDescent="0.2">
      <c r="A38" s="180" t="s">
        <v>44</v>
      </c>
      <c r="B38" s="181"/>
      <c r="C38" s="181"/>
      <c r="D38" s="181"/>
      <c r="E38" s="181"/>
      <c r="F38" s="181"/>
      <c r="G38" s="181"/>
      <c r="H38" s="181"/>
      <c r="I38" s="181"/>
      <c r="J38" s="181"/>
      <c r="K38" s="181"/>
      <c r="L38" s="181"/>
      <c r="M38" s="182"/>
    </row>
    <row r="39" spans="1:13" s="4" customFormat="1" ht="24" customHeight="1" x14ac:dyDescent="0.2">
      <c r="A39" s="183" t="s">
        <v>24</v>
      </c>
      <c r="B39" s="184"/>
      <c r="C39" s="184"/>
      <c r="D39" s="184"/>
      <c r="E39" s="184"/>
      <c r="F39" s="184"/>
      <c r="G39" s="184"/>
      <c r="H39" s="184"/>
      <c r="I39" s="184"/>
      <c r="J39" s="184"/>
      <c r="K39" s="184"/>
      <c r="L39" s="184"/>
      <c r="M39" s="185"/>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186" t="s">
        <v>39</v>
      </c>
      <c r="F41" s="187"/>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H41-'Jan-2017'!H41</f>
        <v>0.56669382557197157</v>
      </c>
      <c r="I42" s="80">
        <f>I41-'Jan-2017'!I41</f>
        <v>-0.61552903179807039</v>
      </c>
      <c r="J42" s="80">
        <f>J41-'Jan-2017'!J41</f>
        <v>0.23394649933242828</v>
      </c>
      <c r="K42" s="80">
        <f>K41-'Jan-2017'!K41</f>
        <v>-5.7175273900210044E-2</v>
      </c>
      <c r="L42" s="80">
        <f>L41-'Jan-2017'!L41</f>
        <v>0.13527665005548517</v>
      </c>
      <c r="M42" s="80">
        <f>M41-'Jan-2017'!M41</f>
        <v>7.091670527639593E-2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row r="50" spans="5:6" x14ac:dyDescent="0.2">
      <c r="E50" s="175"/>
      <c r="F50" s="176"/>
    </row>
    <row r="51" spans="5:6" x14ac:dyDescent="0.2">
      <c r="E51" s="175"/>
      <c r="F51" s="176"/>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E32" sqref="E3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11" t="s">
        <v>70</v>
      </c>
      <c r="B1" s="211"/>
      <c r="C1" s="211"/>
      <c r="D1" s="211"/>
      <c r="E1" s="211"/>
      <c r="F1" s="211"/>
      <c r="G1" s="211"/>
      <c r="H1" s="211"/>
      <c r="I1" s="211"/>
      <c r="J1" s="211"/>
      <c r="K1" s="211"/>
      <c r="L1" s="211"/>
      <c r="M1" s="211"/>
    </row>
    <row r="2" spans="1:13" ht="24" customHeight="1" x14ac:dyDescent="0.2">
      <c r="A2" s="212" t="s">
        <v>0</v>
      </c>
      <c r="B2" s="213" t="s">
        <v>10</v>
      </c>
      <c r="C2" s="214" t="s">
        <v>15</v>
      </c>
      <c r="D2" s="215" t="s">
        <v>29</v>
      </c>
      <c r="E2" s="216" t="s">
        <v>43</v>
      </c>
      <c r="F2" s="217" t="s">
        <v>1</v>
      </c>
      <c r="G2" s="218" t="s">
        <v>2</v>
      </c>
      <c r="H2" s="219"/>
      <c r="I2" s="219"/>
      <c r="J2" s="219"/>
      <c r="K2" s="219"/>
      <c r="L2" s="219"/>
      <c r="M2" s="220"/>
    </row>
    <row r="3" spans="1:13" ht="42.75" customHeight="1" x14ac:dyDescent="0.2">
      <c r="A3" s="212"/>
      <c r="B3" s="213"/>
      <c r="C3" s="214"/>
      <c r="D3" s="215"/>
      <c r="E3" s="216"/>
      <c r="F3" s="217"/>
      <c r="G3" s="67" t="s">
        <v>40</v>
      </c>
      <c r="H3" s="150" t="s">
        <v>3</v>
      </c>
      <c r="I3" s="150" t="s">
        <v>4</v>
      </c>
      <c r="J3" s="150" t="s">
        <v>5</v>
      </c>
      <c r="K3" s="150" t="s">
        <v>6</v>
      </c>
      <c r="L3" s="66" t="s">
        <v>41</v>
      </c>
      <c r="M3" s="151" t="s">
        <v>7</v>
      </c>
    </row>
    <row r="4" spans="1:13" ht="26.25" customHeight="1" x14ac:dyDescent="0.2">
      <c r="A4" s="197" t="s">
        <v>38</v>
      </c>
      <c r="B4" s="198"/>
      <c r="C4" s="198"/>
      <c r="D4" s="198"/>
      <c r="E4" s="198"/>
      <c r="F4" s="198"/>
      <c r="G4" s="198"/>
      <c r="H4" s="198"/>
      <c r="I4" s="198"/>
      <c r="J4" s="198"/>
      <c r="K4" s="198"/>
      <c r="L4" s="198"/>
      <c r="M4" s="199"/>
    </row>
    <row r="5" spans="1:13" ht="23.25" customHeight="1" x14ac:dyDescent="0.2">
      <c r="A5" s="200" t="s">
        <v>53</v>
      </c>
      <c r="B5" s="201"/>
      <c r="C5" s="201"/>
      <c r="D5" s="201"/>
      <c r="E5" s="201"/>
      <c r="F5" s="201"/>
      <c r="G5" s="201"/>
      <c r="H5" s="201"/>
      <c r="I5" s="201"/>
      <c r="J5" s="201"/>
      <c r="K5" s="201"/>
      <c r="L5" s="201"/>
      <c r="M5" s="202"/>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188" t="s">
        <v>55</v>
      </c>
      <c r="B7" s="189"/>
      <c r="C7" s="189"/>
      <c r="D7" s="190"/>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203" t="s">
        <v>33</v>
      </c>
      <c r="B9" s="204"/>
      <c r="C9" s="204"/>
      <c r="D9" s="204"/>
      <c r="E9" s="204"/>
      <c r="F9" s="204"/>
      <c r="G9" s="204"/>
      <c r="H9" s="204"/>
      <c r="I9" s="204"/>
      <c r="J9" s="204"/>
      <c r="K9" s="204"/>
      <c r="L9" s="204"/>
      <c r="M9" s="205"/>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191" t="s">
        <v>35</v>
      </c>
      <c r="B14" s="192"/>
      <c r="C14" s="192"/>
      <c r="D14" s="193"/>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6" t="s">
        <v>34</v>
      </c>
      <c r="B16" s="206"/>
      <c r="C16" s="206"/>
      <c r="D16" s="206"/>
      <c r="E16" s="206"/>
      <c r="F16" s="206"/>
      <c r="G16" s="206"/>
      <c r="H16" s="206"/>
      <c r="I16" s="206"/>
      <c r="J16" s="206"/>
      <c r="K16" s="206"/>
      <c r="L16" s="206"/>
      <c r="M16" s="206"/>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194" t="s">
        <v>36</v>
      </c>
      <c r="B32" s="195"/>
      <c r="C32" s="195"/>
      <c r="D32" s="196"/>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207" t="s">
        <v>37</v>
      </c>
      <c r="B33" s="207"/>
      <c r="C33" s="207"/>
      <c r="D33" s="207"/>
      <c r="E33" s="65">
        <f>SUM(E7,E14,E32)</f>
        <v>329.40648938238485</v>
      </c>
      <c r="F33" s="48">
        <f>SUM(F7,F14, F32)</f>
        <v>264263</v>
      </c>
      <c r="G33" s="152"/>
      <c r="H33" s="208"/>
      <c r="I33" s="209"/>
      <c r="J33" s="209"/>
      <c r="K33" s="209"/>
      <c r="L33" s="209"/>
      <c r="M33" s="210"/>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177" t="s">
        <v>26</v>
      </c>
      <c r="B37" s="178"/>
      <c r="C37" s="178"/>
      <c r="D37" s="179"/>
      <c r="E37" s="96">
        <f>E33+E36</f>
        <v>395.60948938238482</v>
      </c>
      <c r="F37" s="97">
        <f>F33+F36</f>
        <v>277128</v>
      </c>
      <c r="G37" s="98"/>
      <c r="H37" s="99"/>
      <c r="I37" s="99"/>
      <c r="J37" s="99"/>
      <c r="K37" s="99"/>
      <c r="L37" s="99"/>
      <c r="M37" s="99"/>
    </row>
    <row r="38" spans="1:13" ht="41.25" customHeight="1" x14ac:dyDescent="0.2">
      <c r="A38" s="180" t="s">
        <v>44</v>
      </c>
      <c r="B38" s="181"/>
      <c r="C38" s="181"/>
      <c r="D38" s="181"/>
      <c r="E38" s="181"/>
      <c r="F38" s="181"/>
      <c r="G38" s="181"/>
      <c r="H38" s="181"/>
      <c r="I38" s="181"/>
      <c r="J38" s="181"/>
      <c r="K38" s="181"/>
      <c r="L38" s="181"/>
      <c r="M38" s="182"/>
    </row>
    <row r="39" spans="1:13" s="4" customFormat="1" ht="24" customHeight="1" x14ac:dyDescent="0.2">
      <c r="A39" s="183" t="s">
        <v>24</v>
      </c>
      <c r="B39" s="184"/>
      <c r="C39" s="184"/>
      <c r="D39" s="184"/>
      <c r="E39" s="184"/>
      <c r="F39" s="184"/>
      <c r="G39" s="184"/>
      <c r="H39" s="184"/>
      <c r="I39" s="184"/>
      <c r="J39" s="184"/>
      <c r="K39" s="184"/>
      <c r="L39" s="184"/>
      <c r="M39" s="185"/>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186" t="s">
        <v>39</v>
      </c>
      <c r="F41" s="187"/>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H41-'Jan-2017'!H41</f>
        <v>0.44467388676931563</v>
      </c>
      <c r="I42" s="80">
        <f>I41-'Jan-2017'!I41</f>
        <v>-0.37408042369090766</v>
      </c>
      <c r="J42" s="80">
        <f>J41-'Jan-2017'!J41</f>
        <v>0.29506070527948136</v>
      </c>
      <c r="K42" s="80">
        <f>K41-'Jan-2017'!K41</f>
        <v>2.2924130863811953E-2</v>
      </c>
      <c r="L42" s="80">
        <f>L41-'Jan-2017'!L41</f>
        <v>8.0864279356600122E-2</v>
      </c>
      <c r="M42" s="80">
        <f>M41-'Jan-2017'!M41</f>
        <v>8.1130797231698359E-2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E38" sqref="E3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11" t="s">
        <v>73</v>
      </c>
      <c r="B1" s="211"/>
      <c r="C1" s="211"/>
      <c r="D1" s="211"/>
      <c r="E1" s="211"/>
      <c r="F1" s="211"/>
      <c r="G1" s="211"/>
      <c r="H1" s="211"/>
      <c r="I1" s="211"/>
      <c r="J1" s="211"/>
      <c r="K1" s="211"/>
      <c r="L1" s="211"/>
      <c r="M1" s="211"/>
    </row>
    <row r="2" spans="1:13" ht="24" customHeight="1" x14ac:dyDescent="0.2">
      <c r="A2" s="212" t="s">
        <v>0</v>
      </c>
      <c r="B2" s="213" t="s">
        <v>10</v>
      </c>
      <c r="C2" s="214" t="s">
        <v>15</v>
      </c>
      <c r="D2" s="215" t="s">
        <v>29</v>
      </c>
      <c r="E2" s="216" t="s">
        <v>43</v>
      </c>
      <c r="F2" s="217" t="s">
        <v>1</v>
      </c>
      <c r="G2" s="218" t="s">
        <v>2</v>
      </c>
      <c r="H2" s="219"/>
      <c r="I2" s="219"/>
      <c r="J2" s="219"/>
      <c r="K2" s="219"/>
      <c r="L2" s="219"/>
      <c r="M2" s="220"/>
    </row>
    <row r="3" spans="1:13" ht="42.75" customHeight="1" x14ac:dyDescent="0.2">
      <c r="A3" s="212"/>
      <c r="B3" s="213"/>
      <c r="C3" s="214"/>
      <c r="D3" s="215"/>
      <c r="E3" s="216"/>
      <c r="F3" s="217"/>
      <c r="G3" s="67" t="s">
        <v>40</v>
      </c>
      <c r="H3" s="161" t="s">
        <v>3</v>
      </c>
      <c r="I3" s="161" t="s">
        <v>4</v>
      </c>
      <c r="J3" s="161" t="s">
        <v>5</v>
      </c>
      <c r="K3" s="161" t="s">
        <v>6</v>
      </c>
      <c r="L3" s="66" t="s">
        <v>41</v>
      </c>
      <c r="M3" s="162" t="s">
        <v>7</v>
      </c>
    </row>
    <row r="4" spans="1:13" ht="26.25" customHeight="1" x14ac:dyDescent="0.2">
      <c r="A4" s="197" t="s">
        <v>38</v>
      </c>
      <c r="B4" s="198"/>
      <c r="C4" s="198"/>
      <c r="D4" s="198"/>
      <c r="E4" s="198"/>
      <c r="F4" s="198"/>
      <c r="G4" s="198"/>
      <c r="H4" s="198"/>
      <c r="I4" s="198"/>
      <c r="J4" s="198"/>
      <c r="K4" s="198"/>
      <c r="L4" s="198"/>
      <c r="M4" s="199"/>
    </row>
    <row r="5" spans="1:13" ht="23.25" customHeight="1" x14ac:dyDescent="0.2">
      <c r="A5" s="200" t="s">
        <v>53</v>
      </c>
      <c r="B5" s="201"/>
      <c r="C5" s="201"/>
      <c r="D5" s="201"/>
      <c r="E5" s="201"/>
      <c r="F5" s="201"/>
      <c r="G5" s="201"/>
      <c r="H5" s="201"/>
      <c r="I5" s="201"/>
      <c r="J5" s="201"/>
      <c r="K5" s="201"/>
      <c r="L5" s="201"/>
      <c r="M5" s="202"/>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188" t="s">
        <v>55</v>
      </c>
      <c r="B7" s="189"/>
      <c r="C7" s="189"/>
      <c r="D7" s="190"/>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203" t="s">
        <v>33</v>
      </c>
      <c r="B9" s="204"/>
      <c r="C9" s="204"/>
      <c r="D9" s="204"/>
      <c r="E9" s="204"/>
      <c r="F9" s="204"/>
      <c r="G9" s="204"/>
      <c r="H9" s="204"/>
      <c r="I9" s="204"/>
      <c r="J9" s="204"/>
      <c r="K9" s="204"/>
      <c r="L9" s="204"/>
      <c r="M9" s="205"/>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191" t="s">
        <v>35</v>
      </c>
      <c r="B14" s="192"/>
      <c r="C14" s="192"/>
      <c r="D14" s="193"/>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6" t="s">
        <v>34</v>
      </c>
      <c r="B16" s="206"/>
      <c r="C16" s="206"/>
      <c r="D16" s="206"/>
      <c r="E16" s="206"/>
      <c r="F16" s="206"/>
      <c r="G16" s="206"/>
      <c r="H16" s="206"/>
      <c r="I16" s="206"/>
      <c r="J16" s="206"/>
      <c r="K16" s="206"/>
      <c r="L16" s="206"/>
      <c r="M16" s="206"/>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4" t="s">
        <v>36</v>
      </c>
      <c r="B33" s="195"/>
      <c r="C33" s="195"/>
      <c r="D33" s="196"/>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x14ac:dyDescent="0.2">
      <c r="A34" s="207" t="s">
        <v>37</v>
      </c>
      <c r="B34" s="207"/>
      <c r="C34" s="207"/>
      <c r="D34" s="207"/>
      <c r="E34" s="65">
        <f>SUM(E7,E14,E33)</f>
        <v>331.37737907158487</v>
      </c>
      <c r="F34" s="48">
        <f>SUM(F7,F14, F33)</f>
        <v>265119</v>
      </c>
      <c r="G34" s="160"/>
      <c r="H34" s="208"/>
      <c r="I34" s="209"/>
      <c r="J34" s="209"/>
      <c r="K34" s="209"/>
      <c r="L34" s="209"/>
      <c r="M34" s="21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177" t="s">
        <v>26</v>
      </c>
      <c r="B38" s="178"/>
      <c r="C38" s="178"/>
      <c r="D38" s="179"/>
      <c r="E38" s="96">
        <f>E34+E37</f>
        <v>397.7653790715849</v>
      </c>
      <c r="F38" s="97">
        <f>F34+F37</f>
        <v>277998</v>
      </c>
      <c r="G38" s="98"/>
      <c r="H38" s="99"/>
      <c r="I38" s="99"/>
      <c r="J38" s="99"/>
      <c r="K38" s="99"/>
      <c r="L38" s="99"/>
      <c r="M38" s="99"/>
    </row>
    <row r="39" spans="1:13" ht="41.25" customHeight="1" x14ac:dyDescent="0.2">
      <c r="A39" s="180" t="s">
        <v>44</v>
      </c>
      <c r="B39" s="181"/>
      <c r="C39" s="181"/>
      <c r="D39" s="181"/>
      <c r="E39" s="181"/>
      <c r="F39" s="181"/>
      <c r="G39" s="181"/>
      <c r="H39" s="181"/>
      <c r="I39" s="181"/>
      <c r="J39" s="181"/>
      <c r="K39" s="181"/>
      <c r="L39" s="181"/>
      <c r="M39" s="182"/>
    </row>
    <row r="40" spans="1:13" s="4" customFormat="1" ht="24" customHeight="1" x14ac:dyDescent="0.2">
      <c r="A40" s="183" t="s">
        <v>24</v>
      </c>
      <c r="B40" s="184"/>
      <c r="C40" s="184"/>
      <c r="D40" s="184"/>
      <c r="E40" s="184"/>
      <c r="F40" s="184"/>
      <c r="G40" s="184"/>
      <c r="H40" s="184"/>
      <c r="I40" s="184"/>
      <c r="J40" s="184"/>
      <c r="K40" s="184"/>
      <c r="L40" s="184"/>
      <c r="M40" s="185"/>
    </row>
    <row r="41" spans="1:13" s="4" customFormat="1" ht="24" customHeight="1" x14ac:dyDescent="0.2">
      <c r="A41" s="157" t="s">
        <v>42</v>
      </c>
      <c r="B41" s="158"/>
      <c r="C41" s="158"/>
      <c r="D41" s="158"/>
      <c r="E41" s="158"/>
      <c r="F41" s="158"/>
      <c r="G41" s="158"/>
      <c r="H41" s="158"/>
      <c r="I41" s="158"/>
      <c r="J41" s="158"/>
      <c r="K41" s="158"/>
      <c r="L41" s="158"/>
      <c r="M41" s="159"/>
    </row>
    <row r="42" spans="1:13" ht="22.5" customHeight="1" x14ac:dyDescent="0.2">
      <c r="B42" s="11"/>
      <c r="C42" s="11"/>
      <c r="D42" s="11"/>
      <c r="E42" s="186" t="s">
        <v>39</v>
      </c>
      <c r="F42" s="187"/>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x14ac:dyDescent="0.2">
      <c r="B43" s="10"/>
      <c r="C43" s="10"/>
      <c r="D43" s="10"/>
      <c r="E43" s="16"/>
      <c r="F43" s="100" t="s">
        <v>45</v>
      </c>
      <c r="G43" s="80"/>
      <c r="H43" s="80">
        <f>H42-'Jan-2017'!H41</f>
        <v>6.6695839844158833E-2</v>
      </c>
      <c r="I43" s="80">
        <f>I42-'Jan-2017'!I41</f>
        <v>-0.40650912815311835</v>
      </c>
      <c r="J43" s="80">
        <f>J42-'Jan-2017'!J41</f>
        <v>-6.7787694947378352E-2</v>
      </c>
      <c r="K43" s="80">
        <f>K42-'Jan-2017'!K41</f>
        <v>0.30580133849357782</v>
      </c>
      <c r="L43" s="80">
        <f>L42-'Jan-2017'!L41</f>
        <v>-5.4931217828055878E-3</v>
      </c>
      <c r="M43" s="80">
        <f>M42-'Jan-2017'!M41</f>
        <v>5.7213991367270012E-2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17.168966890327852</v>
      </c>
      <c r="F47" s="83">
        <f>E47/'Dec-2016'!E37</f>
        <v>4.5110690329238368E-2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A4" sqref="A4:M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11" t="s">
        <v>77</v>
      </c>
      <c r="B1" s="211"/>
      <c r="C1" s="211"/>
      <c r="D1" s="211"/>
      <c r="E1" s="211"/>
      <c r="F1" s="211"/>
      <c r="G1" s="211"/>
      <c r="H1" s="211"/>
      <c r="I1" s="211"/>
      <c r="J1" s="211"/>
      <c r="K1" s="211"/>
      <c r="L1" s="211"/>
      <c r="M1" s="211"/>
    </row>
    <row r="2" spans="1:13" ht="24" customHeight="1" x14ac:dyDescent="0.2">
      <c r="A2" s="212" t="s">
        <v>0</v>
      </c>
      <c r="B2" s="213" t="s">
        <v>10</v>
      </c>
      <c r="C2" s="214" t="s">
        <v>15</v>
      </c>
      <c r="D2" s="215" t="s">
        <v>29</v>
      </c>
      <c r="E2" s="216" t="s">
        <v>43</v>
      </c>
      <c r="F2" s="217" t="s">
        <v>1</v>
      </c>
      <c r="G2" s="218" t="s">
        <v>2</v>
      </c>
      <c r="H2" s="219"/>
      <c r="I2" s="219"/>
      <c r="J2" s="219"/>
      <c r="K2" s="219"/>
      <c r="L2" s="219"/>
      <c r="M2" s="220"/>
    </row>
    <row r="3" spans="1:13" ht="42.75" customHeight="1" x14ac:dyDescent="0.2">
      <c r="A3" s="212"/>
      <c r="B3" s="213"/>
      <c r="C3" s="214"/>
      <c r="D3" s="215"/>
      <c r="E3" s="216"/>
      <c r="F3" s="217"/>
      <c r="G3" s="67" t="s">
        <v>40</v>
      </c>
      <c r="H3" s="163" t="s">
        <v>3</v>
      </c>
      <c r="I3" s="163" t="s">
        <v>4</v>
      </c>
      <c r="J3" s="163" t="s">
        <v>5</v>
      </c>
      <c r="K3" s="163" t="s">
        <v>6</v>
      </c>
      <c r="L3" s="66" t="s">
        <v>41</v>
      </c>
      <c r="M3" s="164" t="s">
        <v>7</v>
      </c>
    </row>
    <row r="4" spans="1:13" ht="26.25" customHeight="1" x14ac:dyDescent="0.2">
      <c r="A4" s="197" t="s">
        <v>38</v>
      </c>
      <c r="B4" s="198"/>
      <c r="C4" s="198"/>
      <c r="D4" s="198"/>
      <c r="E4" s="198"/>
      <c r="F4" s="198"/>
      <c r="G4" s="198"/>
      <c r="H4" s="198"/>
      <c r="I4" s="198"/>
      <c r="J4" s="198"/>
      <c r="K4" s="198"/>
      <c r="L4" s="198"/>
      <c r="M4" s="199"/>
    </row>
    <row r="5" spans="1:13" ht="23.25" customHeight="1" x14ac:dyDescent="0.2">
      <c r="A5" s="200" t="s">
        <v>53</v>
      </c>
      <c r="B5" s="201"/>
      <c r="C5" s="201"/>
      <c r="D5" s="201"/>
      <c r="E5" s="201"/>
      <c r="F5" s="201"/>
      <c r="G5" s="201"/>
      <c r="H5" s="201"/>
      <c r="I5" s="201"/>
      <c r="J5" s="201"/>
      <c r="K5" s="201"/>
      <c r="L5" s="201"/>
      <c r="M5" s="202"/>
    </row>
    <row r="6" spans="1:13" x14ac:dyDescent="0.2">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x14ac:dyDescent="0.2">
      <c r="A7" s="188" t="s">
        <v>55</v>
      </c>
      <c r="B7" s="189"/>
      <c r="C7" s="189"/>
      <c r="D7" s="190"/>
      <c r="E7" s="130">
        <f>SUM(E6:E6)</f>
        <v>4.6543299999999999E-3</v>
      </c>
      <c r="F7" s="131">
        <f>SUM(F6:F6)</f>
        <v>4</v>
      </c>
      <c r="G7" s="102">
        <f>G6</f>
        <v>-0.64951166940254712</v>
      </c>
      <c r="H7" s="102">
        <f>H6</f>
        <v>-3.088033968896009</v>
      </c>
      <c r="I7" s="103"/>
      <c r="J7" s="103"/>
      <c r="K7" s="103"/>
      <c r="L7" s="103"/>
      <c r="M7" s="104">
        <f>M6</f>
        <v>-2.3928658154455551</v>
      </c>
    </row>
    <row r="8" spans="1:13" x14ac:dyDescent="0.2">
      <c r="A8" s="118"/>
      <c r="B8" s="119"/>
      <c r="C8" s="119"/>
      <c r="D8" s="120"/>
      <c r="E8" s="121"/>
      <c r="F8" s="122"/>
      <c r="G8" s="114"/>
      <c r="H8" s="114"/>
      <c r="I8" s="114"/>
      <c r="J8" s="114"/>
      <c r="K8" s="115"/>
      <c r="L8" s="116"/>
      <c r="M8" s="117"/>
    </row>
    <row r="9" spans="1:13" ht="23.25" customHeight="1" x14ac:dyDescent="0.2">
      <c r="A9" s="203" t="s">
        <v>33</v>
      </c>
      <c r="B9" s="204"/>
      <c r="C9" s="204"/>
      <c r="D9" s="204"/>
      <c r="E9" s="204"/>
      <c r="F9" s="204"/>
      <c r="G9" s="204"/>
      <c r="H9" s="204"/>
      <c r="I9" s="204"/>
      <c r="J9" s="204"/>
      <c r="K9" s="204"/>
      <c r="L9" s="204"/>
      <c r="M9" s="205"/>
    </row>
    <row r="10" spans="1:13" s="14" customFormat="1" x14ac:dyDescent="0.2">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x14ac:dyDescent="0.2">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x14ac:dyDescent="0.2">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x14ac:dyDescent="0.2">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x14ac:dyDescent="0.2">
      <c r="A14" s="191" t="s">
        <v>35</v>
      </c>
      <c r="B14" s="192"/>
      <c r="C14" s="192"/>
      <c r="D14" s="193"/>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6" t="s">
        <v>34</v>
      </c>
      <c r="B16" s="206"/>
      <c r="C16" s="206"/>
      <c r="D16" s="206"/>
      <c r="E16" s="206"/>
      <c r="F16" s="206"/>
      <c r="G16" s="206"/>
      <c r="H16" s="206"/>
      <c r="I16" s="206"/>
      <c r="J16" s="206"/>
      <c r="K16" s="206"/>
      <c r="L16" s="206"/>
      <c r="M16" s="206"/>
    </row>
    <row r="17" spans="1:13" x14ac:dyDescent="0.2">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x14ac:dyDescent="0.2">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x14ac:dyDescent="0.2">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x14ac:dyDescent="0.2">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x14ac:dyDescent="0.2">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x14ac:dyDescent="0.2">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x14ac:dyDescent="0.2">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x14ac:dyDescent="0.2">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x14ac:dyDescent="0.2">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x14ac:dyDescent="0.2">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x14ac:dyDescent="0.2">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x14ac:dyDescent="0.2">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4" t="s">
        <v>36</v>
      </c>
      <c r="B33" s="195"/>
      <c r="C33" s="195"/>
      <c r="D33" s="196"/>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x14ac:dyDescent="0.2">
      <c r="A34" s="207" t="s">
        <v>37</v>
      </c>
      <c r="B34" s="207"/>
      <c r="C34" s="207"/>
      <c r="D34" s="207"/>
      <c r="E34" s="65">
        <f>SUM(E7,E14,E33)</f>
        <v>332.21184784041139</v>
      </c>
      <c r="F34" s="48">
        <f>SUM(F7,F14, F33)</f>
        <v>266038</v>
      </c>
      <c r="G34" s="165"/>
      <c r="H34" s="208"/>
      <c r="I34" s="209"/>
      <c r="J34" s="209"/>
      <c r="K34" s="209"/>
      <c r="L34" s="209"/>
      <c r="M34" s="21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x14ac:dyDescent="0.2">
      <c r="A38" s="177" t="s">
        <v>26</v>
      </c>
      <c r="B38" s="178"/>
      <c r="C38" s="178"/>
      <c r="D38" s="179"/>
      <c r="E38" s="96">
        <f>E34+E37</f>
        <v>398.36289684041139</v>
      </c>
      <c r="F38" s="97">
        <f>F34+F37</f>
        <v>278925</v>
      </c>
      <c r="G38" s="98"/>
      <c r="H38" s="99"/>
      <c r="I38" s="99"/>
      <c r="J38" s="99"/>
      <c r="K38" s="99"/>
      <c r="L38" s="99"/>
      <c r="M38" s="99"/>
    </row>
    <row r="39" spans="1:13" ht="41.25" customHeight="1" x14ac:dyDescent="0.2">
      <c r="A39" s="180" t="s">
        <v>44</v>
      </c>
      <c r="B39" s="181"/>
      <c r="C39" s="181"/>
      <c r="D39" s="181"/>
      <c r="E39" s="181"/>
      <c r="F39" s="181"/>
      <c r="G39" s="181"/>
      <c r="H39" s="181"/>
      <c r="I39" s="181"/>
      <c r="J39" s="181"/>
      <c r="K39" s="181"/>
      <c r="L39" s="181"/>
      <c r="M39" s="182"/>
    </row>
    <row r="40" spans="1:13" s="4" customFormat="1" ht="24" customHeight="1" x14ac:dyDescent="0.2">
      <c r="A40" s="183" t="s">
        <v>24</v>
      </c>
      <c r="B40" s="184"/>
      <c r="C40" s="184"/>
      <c r="D40" s="184"/>
      <c r="E40" s="184"/>
      <c r="F40" s="184"/>
      <c r="G40" s="184"/>
      <c r="H40" s="184"/>
      <c r="I40" s="184"/>
      <c r="J40" s="184"/>
      <c r="K40" s="184"/>
      <c r="L40" s="184"/>
      <c r="M40" s="185"/>
    </row>
    <row r="41" spans="1:13" s="4" customFormat="1" ht="24" customHeight="1" x14ac:dyDescent="0.2">
      <c r="A41" s="166" t="s">
        <v>42</v>
      </c>
      <c r="B41" s="167"/>
      <c r="C41" s="167"/>
      <c r="D41" s="167"/>
      <c r="E41" s="167"/>
      <c r="F41" s="167"/>
      <c r="G41" s="167"/>
      <c r="H41" s="167"/>
      <c r="I41" s="167"/>
      <c r="J41" s="167"/>
      <c r="K41" s="167"/>
      <c r="L41" s="167"/>
      <c r="M41" s="168"/>
    </row>
    <row r="42" spans="1:13" ht="22.5" customHeight="1" x14ac:dyDescent="0.2">
      <c r="B42" s="11"/>
      <c r="C42" s="11"/>
      <c r="D42" s="11"/>
      <c r="E42" s="186" t="s">
        <v>39</v>
      </c>
      <c r="F42" s="187"/>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x14ac:dyDescent="0.2">
      <c r="B43" s="10"/>
      <c r="C43" s="10"/>
      <c r="D43" s="10"/>
      <c r="E43" s="16"/>
      <c r="F43" s="100" t="s">
        <v>45</v>
      </c>
      <c r="G43" s="80"/>
      <c r="H43" s="80">
        <f>H42-'Jan-2017'!H41</f>
        <v>-0.45764143044810268</v>
      </c>
      <c r="I43" s="80">
        <f>I42-'Jan-2017'!I41</f>
        <v>0.31364155553086137</v>
      </c>
      <c r="J43" s="80">
        <f>J42-'Jan-2017'!J41</f>
        <v>-0.58714484673473688</v>
      </c>
      <c r="K43" s="80">
        <f>K42-'Jan-2017'!K41</f>
        <v>1.0753432045067512E-2</v>
      </c>
      <c r="L43" s="80">
        <f>L42-'Jan-2017'!L41</f>
        <v>-0.15083321325309651</v>
      </c>
      <c r="M43" s="80">
        <f>M42-'Jan-2017'!M41</f>
        <v>-2.820273443613619E-2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78</v>
      </c>
      <c r="B47" s="81"/>
      <c r="C47" s="81"/>
      <c r="D47" s="20"/>
      <c r="E47" s="82">
        <f>E38-'Dec-2016'!E37</f>
        <v>17.766484659154344</v>
      </c>
      <c r="F47" s="83">
        <f>E47/'Dec-2016'!E37</f>
        <v>4.6680641463044452E-2</v>
      </c>
      <c r="H47" s="6"/>
      <c r="I47" s="6"/>
      <c r="J47" s="6"/>
      <c r="K47" s="6"/>
      <c r="L47" s="6"/>
      <c r="M47" s="6"/>
    </row>
    <row r="48" spans="1:13" x14ac:dyDescent="0.2">
      <c r="A48" s="20" t="s">
        <v>79</v>
      </c>
      <c r="B48" s="81"/>
      <c r="C48" s="81"/>
      <c r="D48" s="20"/>
      <c r="E48" s="84">
        <f>F38-'Dec-2016'!F37</f>
        <v>6688</v>
      </c>
      <c r="F48" s="83">
        <f>E48/'Dec-2016'!F37</f>
        <v>2.4566829637411521E-2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11" t="s">
        <v>80</v>
      </c>
      <c r="B1" s="211"/>
      <c r="C1" s="211"/>
      <c r="D1" s="211"/>
      <c r="E1" s="211"/>
      <c r="F1" s="211"/>
      <c r="G1" s="211"/>
      <c r="H1" s="211"/>
      <c r="I1" s="211"/>
      <c r="J1" s="211"/>
      <c r="K1" s="211"/>
      <c r="L1" s="211"/>
      <c r="M1" s="211"/>
    </row>
    <row r="2" spans="1:13" ht="24" customHeight="1" x14ac:dyDescent="0.2">
      <c r="A2" s="212" t="s">
        <v>0</v>
      </c>
      <c r="B2" s="213" t="s">
        <v>10</v>
      </c>
      <c r="C2" s="214" t="s">
        <v>15</v>
      </c>
      <c r="D2" s="215" t="s">
        <v>29</v>
      </c>
      <c r="E2" s="216" t="s">
        <v>43</v>
      </c>
      <c r="F2" s="217" t="s">
        <v>1</v>
      </c>
      <c r="G2" s="218" t="s">
        <v>2</v>
      </c>
      <c r="H2" s="219"/>
      <c r="I2" s="219"/>
      <c r="J2" s="219"/>
      <c r="K2" s="219"/>
      <c r="L2" s="219"/>
      <c r="M2" s="220"/>
    </row>
    <row r="3" spans="1:13" ht="42.75" customHeight="1" x14ac:dyDescent="0.2">
      <c r="A3" s="212"/>
      <c r="B3" s="213"/>
      <c r="C3" s="214"/>
      <c r="D3" s="215"/>
      <c r="E3" s="216"/>
      <c r="F3" s="217"/>
      <c r="G3" s="67" t="s">
        <v>40</v>
      </c>
      <c r="H3" s="169" t="s">
        <v>3</v>
      </c>
      <c r="I3" s="169" t="s">
        <v>4</v>
      </c>
      <c r="J3" s="169" t="s">
        <v>5</v>
      </c>
      <c r="K3" s="169" t="s">
        <v>6</v>
      </c>
      <c r="L3" s="66" t="s">
        <v>41</v>
      </c>
      <c r="M3" s="170" t="s">
        <v>7</v>
      </c>
    </row>
    <row r="4" spans="1:13" ht="26.25" customHeight="1" x14ac:dyDescent="0.2">
      <c r="A4" s="197" t="s">
        <v>38</v>
      </c>
      <c r="B4" s="198"/>
      <c r="C4" s="198"/>
      <c r="D4" s="198"/>
      <c r="E4" s="198"/>
      <c r="F4" s="198"/>
      <c r="G4" s="198"/>
      <c r="H4" s="198"/>
      <c r="I4" s="198"/>
      <c r="J4" s="198"/>
      <c r="K4" s="198"/>
      <c r="L4" s="198"/>
      <c r="M4" s="199"/>
    </row>
    <row r="5" spans="1:13" ht="23.25" customHeight="1" x14ac:dyDescent="0.2">
      <c r="A5" s="200" t="s">
        <v>53</v>
      </c>
      <c r="B5" s="201"/>
      <c r="C5" s="201"/>
      <c r="D5" s="201"/>
      <c r="E5" s="201"/>
      <c r="F5" s="201"/>
      <c r="G5" s="201"/>
      <c r="H5" s="201"/>
      <c r="I5" s="201"/>
      <c r="J5" s="201"/>
      <c r="K5" s="201"/>
      <c r="L5" s="201"/>
      <c r="M5" s="202"/>
    </row>
    <row r="6" spans="1:13" x14ac:dyDescent="0.2">
      <c r="A6" s="53" t="s">
        <v>52</v>
      </c>
      <c r="B6" s="12" t="s">
        <v>8</v>
      </c>
      <c r="C6" s="123">
        <v>0</v>
      </c>
      <c r="D6" s="23">
        <v>42285</v>
      </c>
      <c r="E6" s="86">
        <v>4.7180500000000005E-3</v>
      </c>
      <c r="F6" s="59">
        <v>5</v>
      </c>
      <c r="G6" s="68">
        <v>-0.66807950182615761</v>
      </c>
      <c r="H6" s="85">
        <v>-1.1972541662001679</v>
      </c>
      <c r="I6" s="85" t="s">
        <v>65</v>
      </c>
      <c r="J6" s="85" t="s">
        <v>65</v>
      </c>
      <c r="K6" s="85" t="s">
        <v>65</v>
      </c>
      <c r="L6" s="85" t="s">
        <v>65</v>
      </c>
      <c r="M6" s="85">
        <v>-2.2539712992185046</v>
      </c>
    </row>
    <row r="7" spans="1:13" ht="21" customHeight="1" x14ac:dyDescent="0.2">
      <c r="A7" s="188" t="s">
        <v>55</v>
      </c>
      <c r="B7" s="189"/>
      <c r="C7" s="189"/>
      <c r="D7" s="190"/>
      <c r="E7" s="130">
        <f>SUM(E6:E6)</f>
        <v>4.7180500000000005E-3</v>
      </c>
      <c r="F7" s="131">
        <f>SUM(F6:F6)</f>
        <v>5</v>
      </c>
      <c r="G7" s="102">
        <f>G6</f>
        <v>-0.66807950182615761</v>
      </c>
      <c r="H7" s="102">
        <f>H6</f>
        <v>-1.1972541662001679</v>
      </c>
      <c r="I7" s="103"/>
      <c r="J7" s="103"/>
      <c r="K7" s="103"/>
      <c r="L7" s="103"/>
      <c r="M7" s="104">
        <f>M6</f>
        <v>-2.2539712992185046</v>
      </c>
    </row>
    <row r="8" spans="1:13" x14ac:dyDescent="0.2">
      <c r="A8" s="118"/>
      <c r="B8" s="119"/>
      <c r="C8" s="119"/>
      <c r="D8" s="120"/>
      <c r="E8" s="121"/>
      <c r="F8" s="122"/>
      <c r="G8" s="114"/>
      <c r="H8" s="114"/>
      <c r="I8" s="114"/>
      <c r="J8" s="114"/>
      <c r="K8" s="115"/>
      <c r="L8" s="116"/>
      <c r="M8" s="117"/>
    </row>
    <row r="9" spans="1:13" ht="23.25" customHeight="1" x14ac:dyDescent="0.2">
      <c r="A9" s="203" t="s">
        <v>33</v>
      </c>
      <c r="B9" s="204"/>
      <c r="C9" s="204"/>
      <c r="D9" s="204"/>
      <c r="E9" s="204"/>
      <c r="F9" s="204"/>
      <c r="G9" s="204"/>
      <c r="H9" s="204"/>
      <c r="I9" s="204"/>
      <c r="J9" s="204"/>
      <c r="K9" s="204"/>
      <c r="L9" s="204"/>
      <c r="M9" s="205"/>
    </row>
    <row r="10" spans="1:13" s="14" customFormat="1" x14ac:dyDescent="0.2">
      <c r="A10" s="53" t="s">
        <v>46</v>
      </c>
      <c r="B10" s="12" t="s">
        <v>8</v>
      </c>
      <c r="C10" s="12" t="s">
        <v>23</v>
      </c>
      <c r="D10" s="23">
        <v>36433</v>
      </c>
      <c r="E10" s="86">
        <v>28.196999999999999</v>
      </c>
      <c r="F10" s="59">
        <v>29611</v>
      </c>
      <c r="G10" s="68">
        <v>1.67</v>
      </c>
      <c r="H10" s="85">
        <v>2.25</v>
      </c>
      <c r="I10" s="85">
        <v>1.36</v>
      </c>
      <c r="J10" s="85">
        <v>2.02</v>
      </c>
      <c r="K10" s="85">
        <v>3.26</v>
      </c>
      <c r="L10" s="85">
        <v>2.92</v>
      </c>
      <c r="M10" s="85">
        <v>5.13</v>
      </c>
    </row>
    <row r="11" spans="1:13" s="2" customFormat="1" ht="12.75" customHeight="1" x14ac:dyDescent="0.2">
      <c r="A11" s="53" t="s">
        <v>27</v>
      </c>
      <c r="B11" s="12" t="s">
        <v>8</v>
      </c>
      <c r="C11" s="12" t="s">
        <v>18</v>
      </c>
      <c r="D11" s="24">
        <v>40834</v>
      </c>
      <c r="E11" s="108">
        <v>13.831</v>
      </c>
      <c r="F11" s="109">
        <v>9554</v>
      </c>
      <c r="G11" s="69">
        <v>1</v>
      </c>
      <c r="H11" s="69">
        <v>0.8</v>
      </c>
      <c r="I11" s="69">
        <v>0.57999999999999996</v>
      </c>
      <c r="J11" s="69">
        <v>1.86</v>
      </c>
      <c r="K11" s="69">
        <v>2.36</v>
      </c>
      <c r="L11" s="69" t="s">
        <v>66</v>
      </c>
      <c r="M11" s="70">
        <v>3.18</v>
      </c>
    </row>
    <row r="12" spans="1:13" s="2" customFormat="1" ht="12.75" customHeight="1" x14ac:dyDescent="0.2">
      <c r="A12" s="53" t="s">
        <v>30</v>
      </c>
      <c r="B12" s="12" t="s">
        <v>8</v>
      </c>
      <c r="C12" s="12" t="s">
        <v>18</v>
      </c>
      <c r="D12" s="24">
        <v>36738</v>
      </c>
      <c r="E12" s="87">
        <v>98.337922500000005</v>
      </c>
      <c r="F12" s="25">
        <v>48712</v>
      </c>
      <c r="G12" s="101">
        <v>1.35</v>
      </c>
      <c r="H12" s="101">
        <v>1.69</v>
      </c>
      <c r="I12" s="92">
        <v>1.48</v>
      </c>
      <c r="J12" s="92">
        <v>2.81</v>
      </c>
      <c r="K12" s="101">
        <v>3.16</v>
      </c>
      <c r="L12" s="101">
        <v>3.74</v>
      </c>
      <c r="M12" s="101">
        <v>4.58</v>
      </c>
    </row>
    <row r="13" spans="1:13" ht="12.75" customHeight="1" x14ac:dyDescent="0.2">
      <c r="A13" s="54" t="s">
        <v>11</v>
      </c>
      <c r="B13" s="26" t="s">
        <v>8</v>
      </c>
      <c r="C13" s="26" t="s">
        <v>18</v>
      </c>
      <c r="D13" s="27">
        <v>37816</v>
      </c>
      <c r="E13" s="111">
        <v>49.890517518350102</v>
      </c>
      <c r="F13" s="112">
        <v>40746</v>
      </c>
      <c r="G13" s="113">
        <v>0.9578138262813285</v>
      </c>
      <c r="H13" s="113">
        <v>1.1932072068101096</v>
      </c>
      <c r="I13" s="113">
        <v>1.2471232685849154</v>
      </c>
      <c r="J13" s="113">
        <v>2.3126943019245783</v>
      </c>
      <c r="K13" s="13">
        <v>3.2585684973563733</v>
      </c>
      <c r="L13" s="110">
        <v>2.8362714275671053</v>
      </c>
      <c r="M13" s="13">
        <v>2.8624081676177138</v>
      </c>
    </row>
    <row r="14" spans="1:13" s="20" customFormat="1" ht="23.25" customHeight="1" x14ac:dyDescent="0.2">
      <c r="A14" s="191" t="s">
        <v>35</v>
      </c>
      <c r="B14" s="192"/>
      <c r="C14" s="192"/>
      <c r="D14" s="193"/>
      <c r="E14" s="58">
        <f>SUM(E10:E13)</f>
        <v>190.2564400183501</v>
      </c>
      <c r="F14" s="41">
        <f>SUM(F10:F13)</f>
        <v>128623</v>
      </c>
      <c r="G14" s="102">
        <f>($E$10*G10+$E$11*G11+$E$12*G12+$E$13*G13+$E$37*G37)/($E$14+$E$37)</f>
        <v>1.3055624079646382</v>
      </c>
      <c r="H14" s="103">
        <f>($E$10*H10+$E$11*H11+$E$12*H12+$E$13*H13+$E$37*H37)/($E$14+$E$37)</f>
        <v>1.8526208414866854</v>
      </c>
      <c r="I14" s="103">
        <f>($E$10*I10+$E$11*I11+$E$12*I12+$E$13*I13+$E$37*I37)/($E$14+$E$37)</f>
        <v>1.4531857586298085</v>
      </c>
      <c r="J14" s="103">
        <f>($E$10*J10+$E$11*J11+$E$12*J12+$E$13*J13+$E$37*J37)/($E$14+$E$37)</f>
        <v>2.5106570842474465</v>
      </c>
      <c r="K14" s="103">
        <f>($E$10*K10+$E$11*K11+$E$12*K12+$E$13*K13+$E$37*K37)/($E$14+$E$37)</f>
        <v>3.2065046798276091</v>
      </c>
      <c r="L14" s="103">
        <f>($E$10*L10+$E$12*L12+$E$13*L13+$E$37*L37)/($E$10+$E$12+$E$13+$E$37)</f>
        <v>3.2158067052474979</v>
      </c>
      <c r="M14" s="104">
        <f>($E$10*M10+$E$11*M11+$E$12*M12+$E$13*M13+$E$37*M37)/($E$14+$E$37)</f>
        <v>4.8645417110673961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06" t="s">
        <v>34</v>
      </c>
      <c r="B16" s="206"/>
      <c r="C16" s="206"/>
      <c r="D16" s="206"/>
      <c r="E16" s="206"/>
      <c r="F16" s="206"/>
      <c r="G16" s="206"/>
      <c r="H16" s="206"/>
      <c r="I16" s="206"/>
      <c r="J16" s="206"/>
      <c r="K16" s="206"/>
      <c r="L16" s="206"/>
      <c r="M16" s="206"/>
    </row>
    <row r="17" spans="1:13" x14ac:dyDescent="0.2">
      <c r="A17" s="56" t="s">
        <v>47</v>
      </c>
      <c r="B17" s="12" t="s">
        <v>8</v>
      </c>
      <c r="C17" s="12" t="s">
        <v>16</v>
      </c>
      <c r="D17" s="23">
        <v>36606</v>
      </c>
      <c r="E17" s="86">
        <v>13.33</v>
      </c>
      <c r="F17" s="59">
        <v>23021</v>
      </c>
      <c r="G17" s="68">
        <v>2.66</v>
      </c>
      <c r="H17" s="85">
        <v>3.94</v>
      </c>
      <c r="I17" s="85">
        <v>1.56</v>
      </c>
      <c r="J17" s="85">
        <v>2.75</v>
      </c>
      <c r="K17" s="85">
        <v>4.05</v>
      </c>
      <c r="L17" s="85">
        <v>2.89</v>
      </c>
      <c r="M17" s="85">
        <v>5.09</v>
      </c>
    </row>
    <row r="18" spans="1:13" x14ac:dyDescent="0.2">
      <c r="A18" s="56" t="s">
        <v>74</v>
      </c>
      <c r="B18" s="12" t="s">
        <v>8</v>
      </c>
      <c r="C18" s="12" t="s">
        <v>25</v>
      </c>
      <c r="D18" s="23">
        <v>42285</v>
      </c>
      <c r="E18" s="86">
        <v>2.8425999999999999E-4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0.41141639000000002</v>
      </c>
      <c r="F19" s="25">
        <v>479</v>
      </c>
      <c r="G19" s="69">
        <v>2.460286895352426</v>
      </c>
      <c r="H19" s="69">
        <v>4.0708829503337762</v>
      </c>
      <c r="I19" s="69">
        <v>2.1709520071144128</v>
      </c>
      <c r="J19" s="69">
        <v>2.1706314241239255</v>
      </c>
      <c r="K19" s="69">
        <v>4.1452659097389599</v>
      </c>
      <c r="L19" s="110" t="s">
        <v>65</v>
      </c>
      <c r="M19" s="69">
        <v>4.4282339568912699</v>
      </c>
    </row>
    <row r="20" spans="1:13" ht="13.5" customHeight="1" x14ac:dyDescent="0.2">
      <c r="A20" s="56" t="s">
        <v>50</v>
      </c>
      <c r="B20" s="12" t="s">
        <v>8</v>
      </c>
      <c r="C20" s="12" t="s">
        <v>21</v>
      </c>
      <c r="D20" s="23">
        <v>39514</v>
      </c>
      <c r="E20" s="87">
        <v>6.1501180000000003E-2</v>
      </c>
      <c r="F20" s="25">
        <v>99</v>
      </c>
      <c r="G20" s="69">
        <v>4.483120845536015</v>
      </c>
      <c r="H20" s="69">
        <v>7.7958058547687115</v>
      </c>
      <c r="I20" s="69">
        <v>2.4242499749206115</v>
      </c>
      <c r="J20" s="69">
        <v>2.2883968983807845</v>
      </c>
      <c r="K20" s="69">
        <v>3.5045406027796489</v>
      </c>
      <c r="L20" s="110" t="s">
        <v>65</v>
      </c>
      <c r="M20" s="69">
        <v>3.7076678420700615</v>
      </c>
    </row>
    <row r="21" spans="1:13" ht="12.75" customHeight="1" x14ac:dyDescent="0.2">
      <c r="A21" s="56" t="s">
        <v>51</v>
      </c>
      <c r="B21" s="12" t="s">
        <v>8</v>
      </c>
      <c r="C21" s="12" t="s">
        <v>16</v>
      </c>
      <c r="D21" s="23">
        <v>39514</v>
      </c>
      <c r="E21" s="87">
        <v>0.66273322000000001</v>
      </c>
      <c r="F21" s="25">
        <v>1685</v>
      </c>
      <c r="G21" s="69">
        <v>2.8121260500200584</v>
      </c>
      <c r="H21" s="69">
        <v>4.4893348996142723</v>
      </c>
      <c r="I21" s="69">
        <v>3.6850049477708646</v>
      </c>
      <c r="J21" s="69">
        <v>3.2356971115108601</v>
      </c>
      <c r="K21" s="69">
        <v>3.7942964219710884</v>
      </c>
      <c r="L21" s="110" t="s">
        <v>65</v>
      </c>
      <c r="M21" s="69">
        <v>4.5845332248684256</v>
      </c>
    </row>
    <row r="22" spans="1:13" ht="12.75" customHeight="1" x14ac:dyDescent="0.2">
      <c r="A22" s="56" t="s">
        <v>54</v>
      </c>
      <c r="B22" s="12" t="s">
        <v>8</v>
      </c>
      <c r="C22" s="12" t="s">
        <v>16</v>
      </c>
      <c r="D22" s="23">
        <v>42285</v>
      </c>
      <c r="E22" s="87">
        <v>3.1785849999999997E-2</v>
      </c>
      <c r="F22" s="25">
        <v>13</v>
      </c>
      <c r="G22" s="69">
        <v>0.1591253061373088</v>
      </c>
      <c r="H22" s="69">
        <v>-0.4523638824229681</v>
      </c>
      <c r="I22" s="69" t="s">
        <v>65</v>
      </c>
      <c r="J22" s="69" t="s">
        <v>65</v>
      </c>
      <c r="K22" s="69" t="s">
        <v>65</v>
      </c>
      <c r="L22" s="110" t="s">
        <v>65</v>
      </c>
      <c r="M22" s="69">
        <v>-0.62031302763119189</v>
      </c>
    </row>
    <row r="23" spans="1:13" ht="12.75" customHeight="1" x14ac:dyDescent="0.2">
      <c r="A23" s="53" t="s">
        <v>12</v>
      </c>
      <c r="B23" s="12" t="s">
        <v>8</v>
      </c>
      <c r="C23" s="12" t="s">
        <v>19</v>
      </c>
      <c r="D23" s="24">
        <v>40834</v>
      </c>
      <c r="E23" s="108">
        <v>8.08</v>
      </c>
      <c r="F23" s="109">
        <v>5734</v>
      </c>
      <c r="G23" s="69">
        <v>3.13</v>
      </c>
      <c r="H23" s="69">
        <v>6.4</v>
      </c>
      <c r="I23" s="110">
        <v>0.82</v>
      </c>
      <c r="J23" s="110">
        <v>4.17</v>
      </c>
      <c r="K23" s="110">
        <v>4.55</v>
      </c>
      <c r="L23" s="110" t="s">
        <v>66</v>
      </c>
      <c r="M23" s="69">
        <v>4.9400000000000004</v>
      </c>
    </row>
    <row r="24" spans="1:13" x14ac:dyDescent="0.2">
      <c r="A24" s="53" t="s">
        <v>31</v>
      </c>
      <c r="B24" s="12" t="s">
        <v>8</v>
      </c>
      <c r="C24" s="12" t="s">
        <v>16</v>
      </c>
      <c r="D24" s="24">
        <v>38245</v>
      </c>
      <c r="E24" s="87">
        <v>43.168419880000002</v>
      </c>
      <c r="F24" s="25">
        <v>36891</v>
      </c>
      <c r="G24" s="101">
        <v>1.81</v>
      </c>
      <c r="H24" s="101">
        <v>3.21</v>
      </c>
      <c r="I24" s="92">
        <v>1.52</v>
      </c>
      <c r="J24" s="101">
        <v>3.67</v>
      </c>
      <c r="K24" s="92">
        <v>4.22</v>
      </c>
      <c r="L24" s="92">
        <v>3.68</v>
      </c>
      <c r="M24" s="92">
        <v>4.87</v>
      </c>
    </row>
    <row r="25" spans="1:13" ht="12.75" customHeight="1" x14ac:dyDescent="0.2">
      <c r="A25" s="55" t="s">
        <v>13</v>
      </c>
      <c r="B25" s="22" t="s">
        <v>8</v>
      </c>
      <c r="C25" s="22" t="s">
        <v>20</v>
      </c>
      <c r="D25" s="23">
        <v>37834</v>
      </c>
      <c r="E25" s="111">
        <v>58.207190715362401</v>
      </c>
      <c r="F25" s="112">
        <v>49028</v>
      </c>
      <c r="G25" s="113">
        <v>2.5520327569075629</v>
      </c>
      <c r="H25" s="113">
        <v>5.6282949557163287</v>
      </c>
      <c r="I25" s="113">
        <v>2.6061868328010052</v>
      </c>
      <c r="J25" s="113">
        <v>4.5873267991829447</v>
      </c>
      <c r="K25" s="13">
        <v>5.5184899967212431</v>
      </c>
      <c r="L25" s="110">
        <v>1.74258309854467</v>
      </c>
      <c r="M25" s="13">
        <v>3.9545863830663608</v>
      </c>
    </row>
    <row r="26" spans="1:13" ht="12.75" customHeight="1" x14ac:dyDescent="0.2">
      <c r="A26" s="56" t="s">
        <v>28</v>
      </c>
      <c r="B26" s="22" t="s">
        <v>8</v>
      </c>
      <c r="C26" s="22" t="s">
        <v>25</v>
      </c>
      <c r="D26" s="23">
        <v>39078</v>
      </c>
      <c r="E26" s="111">
        <v>16.227994957572701</v>
      </c>
      <c r="F26" s="112">
        <v>18161</v>
      </c>
      <c r="G26" s="113">
        <v>4.295171058512115</v>
      </c>
      <c r="H26" s="113">
        <v>11.579807922966246</v>
      </c>
      <c r="I26" s="113">
        <v>2.5096390493709819</v>
      </c>
      <c r="J26" s="113">
        <v>7.4637815594969625</v>
      </c>
      <c r="K26" s="13">
        <v>8.2167241648127387</v>
      </c>
      <c r="L26" s="69">
        <v>0.83972624483961145</v>
      </c>
      <c r="M26" s="13">
        <v>1.217383283009088</v>
      </c>
    </row>
    <row r="27" spans="1:13" ht="12.75" customHeight="1" x14ac:dyDescent="0.2">
      <c r="A27" s="30" t="s">
        <v>34</v>
      </c>
      <c r="B27" s="31" t="s">
        <v>8</v>
      </c>
      <c r="C27" s="31"/>
      <c r="D27" s="32"/>
      <c r="E27" s="62">
        <f>SUM(E17:E26)</f>
        <v>140.18132645293511</v>
      </c>
      <c r="F27" s="33">
        <f>SUM(F17:F26)</f>
        <v>135114</v>
      </c>
      <c r="G27" s="105">
        <f>($E$17*G17+$E$19*G19+$E$20*G20+$E$21*G21+$E$23*G23+$E$24*G24+$E$25*G25+$E$26*G26+$E$22*G22)/($E$27)</f>
        <v>2.5701595756878697</v>
      </c>
      <c r="H27" s="105">
        <f>($E$17*H17+$E$19*H19+$E$20*H20+$E$21*H21+$E$23*H23+$E$24*H24+$E$25*H25+$E$26*H26)/($E$27-$E$22)</f>
        <v>5.4474430497876218</v>
      </c>
      <c r="I27" s="105">
        <f>($E$17*I17+$E$19*I19+$E$20*I20+$E$21*I21+$E$23*I23+$E$24*I24+$E$25*I25+$E$26*I26)/($E$27-$E$22)</f>
        <v>2.0616982081869053</v>
      </c>
      <c r="J27" s="105">
        <f>($E$17*J17+$E$19*J19+$E$20*J20+$E$21*J21+$E$23*J23+$E$24*J24+$E$25*J25+$E$26*J26)/($E$27-$E$22)</f>
        <v>4.4245239056605064</v>
      </c>
      <c r="K27" s="105">
        <f>($E$17*K17+$E$19*K19+$E$20*K20+$E$21*K21+$E$23*K23+$E$24*K24+$E$25*K25+$E$26*K26)/($E$27-$E$22)</f>
        <v>5.222375733542453</v>
      </c>
      <c r="L27" s="106">
        <f>($E$17*L17+$E$25*L25+$E$24*L24+$E$26*L26)/($E$17+$E$25+$E$24+$E$26)</f>
        <v>2.3862584693998867</v>
      </c>
      <c r="M27" s="107">
        <f>($E$17*M17+$E$19*M19+$E$20*M20+$E$21*M21+$E$23*M23+$E$24*M24+$E$25*M25+$E$26*M26+$E$22*M22)/$E$27</f>
        <v>4.0875960597435608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v>
      </c>
      <c r="F29" s="59">
        <v>606</v>
      </c>
      <c r="G29" s="68">
        <v>3.59</v>
      </c>
      <c r="H29" s="70">
        <v>1.61</v>
      </c>
      <c r="I29" s="70">
        <v>2.2599999999999998</v>
      </c>
      <c r="J29" s="70">
        <v>1.25</v>
      </c>
      <c r="K29" s="70">
        <v>2.08</v>
      </c>
      <c r="L29" s="70">
        <v>2.85</v>
      </c>
      <c r="M29" s="85">
        <v>3.84</v>
      </c>
    </row>
    <row r="30" spans="1:13" ht="12.75" customHeight="1" x14ac:dyDescent="0.2">
      <c r="A30" s="55" t="s">
        <v>14</v>
      </c>
      <c r="B30" s="22" t="s">
        <v>9</v>
      </c>
      <c r="C30" s="22" t="s">
        <v>20</v>
      </c>
      <c r="D30" s="23">
        <v>37816</v>
      </c>
      <c r="E30" s="111">
        <v>3.6667645258881199</v>
      </c>
      <c r="F30" s="112">
        <v>2298</v>
      </c>
      <c r="G30" s="13">
        <v>9.5766900667939794</v>
      </c>
      <c r="H30" s="13">
        <v>9.526990495480403</v>
      </c>
      <c r="I30" s="13">
        <v>5.1159529745280929</v>
      </c>
      <c r="J30" s="13">
        <v>3.88615232575662</v>
      </c>
      <c r="K30" s="13">
        <v>4.3699812392006487</v>
      </c>
      <c r="L30" s="110">
        <v>1.2969515978828561</v>
      </c>
      <c r="M30" s="13">
        <v>2.6692386108164268</v>
      </c>
    </row>
    <row r="31" spans="1:13" ht="12.75" customHeight="1" x14ac:dyDescent="0.2">
      <c r="A31" s="30" t="s">
        <v>34</v>
      </c>
      <c r="B31" s="31" t="s">
        <v>9</v>
      </c>
      <c r="C31" s="35"/>
      <c r="D31" s="36"/>
      <c r="E31" s="63">
        <f>SUM(E29:E30)</f>
        <v>4.6667645258881194</v>
      </c>
      <c r="F31" s="34">
        <f>SUM(F29:F30)</f>
        <v>2904</v>
      </c>
      <c r="G31" s="105">
        <f>($E$29*G29+$E$30*G30)/$E$31</f>
        <v>8.2938548104651488</v>
      </c>
      <c r="H31" s="106">
        <f t="shared" ref="H31:M31" si="0">($E$29*H29+$E$30*H30)/$E$31</f>
        <v>7.8305281066964438</v>
      </c>
      <c r="I31" s="106">
        <f t="shared" si="0"/>
        <v>4.5039758844724114</v>
      </c>
      <c r="J31" s="106">
        <f t="shared" si="0"/>
        <v>3.3212743870620507</v>
      </c>
      <c r="K31" s="106">
        <f t="shared" si="0"/>
        <v>3.8792812635542777</v>
      </c>
      <c r="L31" s="107">
        <f t="shared" si="0"/>
        <v>1.6297407055187481</v>
      </c>
      <c r="M31" s="107">
        <f t="shared" si="0"/>
        <v>2.9201107906080073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94" t="s">
        <v>36</v>
      </c>
      <c r="B33" s="195"/>
      <c r="C33" s="195"/>
      <c r="D33" s="196"/>
      <c r="E33" s="63">
        <f>E31+E27</f>
        <v>144.84809097882322</v>
      </c>
      <c r="F33" s="34">
        <f>F31+F27</f>
        <v>138018</v>
      </c>
      <c r="G33" s="76">
        <f>($E$27*G27+$E$31*G31)/$E$33</f>
        <v>2.7545675143645254</v>
      </c>
      <c r="H33" s="76">
        <f>($E$27*H27+$E$31*H31)/$E$33</f>
        <v>5.5242220858840119</v>
      </c>
      <c r="I33" s="76">
        <f>($E$27*I27+$E$31*I31)/$E$33</f>
        <v>2.1403843320083369</v>
      </c>
      <c r="J33" s="76">
        <f t="shared" ref="J33:M33" si="1">($E$27*J27+$E$31*J31)/$E$33</f>
        <v>4.388979041507957</v>
      </c>
      <c r="K33" s="76">
        <f t="shared" si="1"/>
        <v>5.1791034640558387</v>
      </c>
      <c r="L33" s="76">
        <f>($E$27*L27+$E$31*L31)/$E$33</f>
        <v>2.3618847255705613</v>
      </c>
      <c r="M33" s="76">
        <f t="shared" si="1"/>
        <v>4.0499816265696005</v>
      </c>
    </row>
    <row r="34" spans="1:13" s="20" customFormat="1" ht="26.25" customHeight="1" x14ac:dyDescent="0.2">
      <c r="A34" s="207" t="s">
        <v>37</v>
      </c>
      <c r="B34" s="207"/>
      <c r="C34" s="207"/>
      <c r="D34" s="207"/>
      <c r="E34" s="65">
        <f>SUM(E7,E14,E33)</f>
        <v>335.10924904717331</v>
      </c>
      <c r="F34" s="48">
        <f>SUM(F7,F14, F33)</f>
        <v>266646</v>
      </c>
      <c r="G34" s="171"/>
      <c r="H34" s="208"/>
      <c r="I34" s="209"/>
      <c r="J34" s="209"/>
      <c r="K34" s="209"/>
      <c r="L34" s="209"/>
      <c r="M34" s="21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66.352000000000004</v>
      </c>
      <c r="F37" s="89">
        <v>12892</v>
      </c>
      <c r="G37" s="90">
        <v>1.41</v>
      </c>
      <c r="H37" s="90">
        <v>2.64</v>
      </c>
      <c r="I37" s="90">
        <v>1.79</v>
      </c>
      <c r="J37" s="90">
        <v>2.56</v>
      </c>
      <c r="K37" s="90">
        <v>3.39</v>
      </c>
      <c r="L37" s="90">
        <v>2.85</v>
      </c>
      <c r="M37" s="91">
        <v>7.03</v>
      </c>
    </row>
    <row r="38" spans="1:13" ht="31.5" customHeight="1" x14ac:dyDescent="0.2">
      <c r="A38" s="177" t="s">
        <v>26</v>
      </c>
      <c r="B38" s="178"/>
      <c r="C38" s="178"/>
      <c r="D38" s="179"/>
      <c r="E38" s="96">
        <f>E34+E37</f>
        <v>401.46124904717328</v>
      </c>
      <c r="F38" s="97">
        <f>F34+F37</f>
        <v>279538</v>
      </c>
      <c r="G38" s="98"/>
      <c r="H38" s="99"/>
      <c r="I38" s="99"/>
      <c r="J38" s="99"/>
      <c r="K38" s="99"/>
      <c r="L38" s="99"/>
      <c r="M38" s="99"/>
    </row>
    <row r="39" spans="1:13" ht="41.25" customHeight="1" x14ac:dyDescent="0.2">
      <c r="A39" s="180" t="s">
        <v>44</v>
      </c>
      <c r="B39" s="181"/>
      <c r="C39" s="181"/>
      <c r="D39" s="181"/>
      <c r="E39" s="181"/>
      <c r="F39" s="181"/>
      <c r="G39" s="181"/>
      <c r="H39" s="181"/>
      <c r="I39" s="181"/>
      <c r="J39" s="181"/>
      <c r="K39" s="181"/>
      <c r="L39" s="181"/>
      <c r="M39" s="182"/>
    </row>
    <row r="40" spans="1:13" s="4" customFormat="1" ht="24" customHeight="1" x14ac:dyDescent="0.2">
      <c r="A40" s="183" t="s">
        <v>24</v>
      </c>
      <c r="B40" s="184"/>
      <c r="C40" s="184"/>
      <c r="D40" s="184"/>
      <c r="E40" s="184"/>
      <c r="F40" s="184"/>
      <c r="G40" s="184"/>
      <c r="H40" s="184"/>
      <c r="I40" s="184"/>
      <c r="J40" s="184"/>
      <c r="K40" s="184"/>
      <c r="L40" s="184"/>
      <c r="M40" s="185"/>
    </row>
    <row r="41" spans="1:13" s="4" customFormat="1" ht="24" customHeight="1" x14ac:dyDescent="0.2">
      <c r="A41" s="172" t="s">
        <v>42</v>
      </c>
      <c r="B41" s="173"/>
      <c r="C41" s="173"/>
      <c r="D41" s="173"/>
      <c r="E41" s="173"/>
      <c r="F41" s="173"/>
      <c r="G41" s="173"/>
      <c r="H41" s="173"/>
      <c r="I41" s="173"/>
      <c r="J41" s="173"/>
      <c r="K41" s="173"/>
      <c r="L41" s="173"/>
      <c r="M41" s="174"/>
    </row>
    <row r="42" spans="1:13" ht="22.5" customHeight="1" x14ac:dyDescent="0.2">
      <c r="B42" s="11"/>
      <c r="C42" s="11"/>
      <c r="D42" s="11"/>
      <c r="E42" s="186" t="s">
        <v>39</v>
      </c>
      <c r="F42" s="187"/>
      <c r="G42" s="79">
        <f t="shared" ref="G42:M42" si="2">($E$14*G14+$E$27*G27+$E$31*G31+$E$37*G37)/$E$38</f>
        <v>1.845612306661401</v>
      </c>
      <c r="H42" s="79">
        <f t="shared" si="2"/>
        <v>3.3074558315150995</v>
      </c>
      <c r="I42" s="79">
        <f t="shared" si="2"/>
        <v>1.7567788055474096</v>
      </c>
      <c r="J42" s="79">
        <f t="shared" si="2"/>
        <v>3.196485432927735</v>
      </c>
      <c r="K42" s="79">
        <f t="shared" si="2"/>
        <v>3.9485123378625633</v>
      </c>
      <c r="L42" s="79">
        <f t="shared" si="2"/>
        <v>2.8472128551668852</v>
      </c>
      <c r="M42" s="79">
        <f t="shared" si="2"/>
        <v>4.9284882664824252</v>
      </c>
    </row>
    <row r="43" spans="1:13" ht="16.5" customHeight="1" x14ac:dyDescent="0.2">
      <c r="B43" s="10"/>
      <c r="C43" s="10"/>
      <c r="D43" s="10"/>
      <c r="E43" s="16"/>
      <c r="F43" s="100" t="s">
        <v>45</v>
      </c>
      <c r="G43" s="80"/>
      <c r="H43" s="80">
        <f>H42-'Jan-2017'!H41</f>
        <v>-1.8846815142093973</v>
      </c>
      <c r="I43" s="80">
        <f>I42-'Jan-2017'!I41</f>
        <v>8.9367203697172437E-2</v>
      </c>
      <c r="J43" s="80">
        <f>J42-'Jan-2017'!J41</f>
        <v>-0.66385155122695449</v>
      </c>
      <c r="K43" s="80">
        <f>K42-'Jan-2017'!K41</f>
        <v>-0.39668357861147951</v>
      </c>
      <c r="L43" s="80">
        <f>L42-'Jan-2017'!L41</f>
        <v>-0.11598839429709251</v>
      </c>
      <c r="M43" s="80">
        <f>M42-'Jan-2017'!M41</f>
        <v>-5.1419170623647759E-2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81</v>
      </c>
      <c r="B47" s="81"/>
      <c r="C47" s="81"/>
      <c r="D47" s="20"/>
      <c r="E47" s="82">
        <f>E38-'Dec-2016'!E37</f>
        <v>20.864836865916232</v>
      </c>
      <c r="F47" s="83">
        <f>E47/'Dec-2016'!E37</f>
        <v>5.4821422898698957E-2</v>
      </c>
      <c r="H47" s="6"/>
      <c r="I47" s="6"/>
      <c r="J47" s="6"/>
      <c r="K47" s="6"/>
      <c r="L47" s="6"/>
      <c r="M47" s="6"/>
    </row>
    <row r="48" spans="1:13" x14ac:dyDescent="0.2">
      <c r="A48" s="20" t="s">
        <v>82</v>
      </c>
      <c r="B48" s="81"/>
      <c r="C48" s="81"/>
      <c r="D48" s="20"/>
      <c r="E48" s="84">
        <f>F38-'Dec-2016'!F37</f>
        <v>7301</v>
      </c>
      <c r="F48" s="83">
        <f>E48/'Dec-2016'!F37</f>
        <v>2.6818544136175466E-2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Dec-2016</vt:lpstr>
      <vt:lpstr>Jan-2017</vt:lpstr>
      <vt:lpstr>Feb-2017</vt:lpstr>
      <vt:lpstr>Mar-2017</vt:lpstr>
      <vt:lpstr>Apr-2017</vt:lpstr>
      <vt:lpstr>Mai-2017</vt:lpstr>
      <vt:lpstr>Jun-2017</vt:lpstr>
      <vt:lpstr>Jul-2017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2017-08-14T13:07:01Z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