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75" windowWidth="24645" windowHeight="11730" tabRatio="825" activeTab="12"/>
  </bookViews>
  <sheets>
    <sheet name="DEC-2015" sheetId="45" r:id="rId1"/>
    <sheet name="JAN-2016" sheetId="46" r:id="rId2"/>
    <sheet name="FEB-2016" sheetId="47" r:id="rId3"/>
    <sheet name="MAR-2016" sheetId="48" r:id="rId4"/>
    <sheet name="APR-2016" sheetId="49" r:id="rId5"/>
    <sheet name="MAI-2016" sheetId="50" r:id="rId6"/>
    <sheet name="JUN-2016" sheetId="51" r:id="rId7"/>
    <sheet name="JUL-2016" sheetId="52" r:id="rId8"/>
    <sheet name="Aug-2016" sheetId="53" r:id="rId9"/>
    <sheet name="Sept-2016" sheetId="54" r:id="rId10"/>
    <sheet name="Okt-2016" sheetId="55" r:id="rId11"/>
    <sheet name="Nov-2016" sheetId="56" r:id="rId12"/>
    <sheet name="Dec-2016" sheetId="57" r:id="rId13"/>
  </sheets>
  <calcPr calcId="152511"/>
</workbook>
</file>

<file path=xl/calcChain.xml><?xml version="1.0" encoding="utf-8"?>
<calcChain xmlns="http://schemas.openxmlformats.org/spreadsheetml/2006/main">
  <c r="M26" i="57" l="1"/>
  <c r="L26" i="57"/>
  <c r="K26" i="57"/>
  <c r="J26" i="57"/>
  <c r="I26" i="57"/>
  <c r="H26" i="57"/>
  <c r="G26" i="57"/>
  <c r="L14" i="57"/>
  <c r="M14" i="57"/>
  <c r="K14" i="57"/>
  <c r="J14" i="57"/>
  <c r="I14" i="57"/>
  <c r="H14" i="57"/>
  <c r="G14" i="57"/>
  <c r="F30" i="57"/>
  <c r="E30" i="57"/>
  <c r="L30" i="57" s="1"/>
  <c r="F26" i="57"/>
  <c r="E26" i="57"/>
  <c r="F14" i="57"/>
  <c r="E14" i="57"/>
  <c r="M7" i="57"/>
  <c r="F7" i="57"/>
  <c r="E7" i="57"/>
  <c r="G30" i="57" l="1"/>
  <c r="H30" i="57"/>
  <c r="K30" i="57"/>
  <c r="E32" i="57"/>
  <c r="E33" i="57" s="1"/>
  <c r="E37" i="57" s="1"/>
  <c r="E46" i="57" s="1"/>
  <c r="F46" i="57" s="1"/>
  <c r="F32" i="57"/>
  <c r="F33" i="57" s="1"/>
  <c r="F37" i="57" s="1"/>
  <c r="E47" i="57" s="1"/>
  <c r="F47" i="57" s="1"/>
  <c r="J32" i="57"/>
  <c r="I30" i="57"/>
  <c r="M30" i="57"/>
  <c r="J30" i="57"/>
  <c r="I32" i="56"/>
  <c r="H32" i="56"/>
  <c r="G32" i="56"/>
  <c r="E32" i="56"/>
  <c r="L14" i="56"/>
  <c r="L26" i="56"/>
  <c r="H26" i="56"/>
  <c r="I26" i="56"/>
  <c r="J26" i="56"/>
  <c r="K26" i="56"/>
  <c r="G26" i="56"/>
  <c r="M26" i="56"/>
  <c r="F26" i="56"/>
  <c r="E26" i="56"/>
  <c r="M7" i="56"/>
  <c r="M32" i="57" l="1"/>
  <c r="H32" i="57"/>
  <c r="L32" i="57"/>
  <c r="M41" i="57"/>
  <c r="M42" i="57" s="1"/>
  <c r="K32" i="57"/>
  <c r="G32" i="57"/>
  <c r="I32" i="57"/>
  <c r="I41" i="57"/>
  <c r="I42" i="57" s="1"/>
  <c r="K41" i="57"/>
  <c r="K42" i="57" s="1"/>
  <c r="G41" i="57"/>
  <c r="H41" i="57"/>
  <c r="H42" i="57" s="1"/>
  <c r="J41" i="57"/>
  <c r="J42" i="57" s="1"/>
  <c r="L41" i="57"/>
  <c r="L42" i="57" s="1"/>
  <c r="F7" i="56"/>
  <c r="E7" i="56"/>
  <c r="F30" i="56" l="1"/>
  <c r="E30" i="56"/>
  <c r="M30" i="56" s="1"/>
  <c r="F14" i="56"/>
  <c r="E14" i="56"/>
  <c r="H14" i="56" l="1"/>
  <c r="J30" i="56"/>
  <c r="K30" i="56"/>
  <c r="G30" i="56"/>
  <c r="L30" i="56"/>
  <c r="H30" i="56"/>
  <c r="E33" i="56"/>
  <c r="F32" i="56"/>
  <c r="I14" i="56"/>
  <c r="M14" i="56"/>
  <c r="J14" i="56"/>
  <c r="G14" i="56"/>
  <c r="K14" i="56"/>
  <c r="I30" i="56"/>
  <c r="M21" i="55"/>
  <c r="L21" i="55"/>
  <c r="K21" i="55"/>
  <c r="J21" i="55"/>
  <c r="K10" i="55"/>
  <c r="L10" i="55"/>
  <c r="M37" i="55"/>
  <c r="L37" i="55"/>
  <c r="K37" i="55"/>
  <c r="J37" i="55"/>
  <c r="I37" i="55"/>
  <c r="H37" i="55"/>
  <c r="I21" i="55"/>
  <c r="H21" i="55"/>
  <c r="G21" i="55"/>
  <c r="M10" i="55"/>
  <c r="J10" i="55"/>
  <c r="I10" i="55"/>
  <c r="H10" i="55"/>
  <c r="G10" i="55"/>
  <c r="F25" i="55"/>
  <c r="E25" i="55"/>
  <c r="M25" i="55" s="1"/>
  <c r="F21" i="55"/>
  <c r="E21" i="55"/>
  <c r="F10" i="55"/>
  <c r="E10" i="55"/>
  <c r="F33" i="56" l="1"/>
  <c r="F37" i="56" s="1"/>
  <c r="E47" i="56" s="1"/>
  <c r="F47" i="56" s="1"/>
  <c r="L32" i="56"/>
  <c r="K32" i="56"/>
  <c r="J32" i="56"/>
  <c r="E37" i="56"/>
  <c r="E46" i="56" s="1"/>
  <c r="F46" i="56" s="1"/>
  <c r="M32" i="56"/>
  <c r="H25" i="55"/>
  <c r="J25" i="55"/>
  <c r="K25" i="55"/>
  <c r="G25" i="55"/>
  <c r="L25" i="55"/>
  <c r="F27" i="55"/>
  <c r="F28" i="55" s="1"/>
  <c r="F32" i="55" s="1"/>
  <c r="E42" i="55" s="1"/>
  <c r="F42" i="55" s="1"/>
  <c r="I25" i="55"/>
  <c r="E27" i="55"/>
  <c r="G27" i="55" s="1"/>
  <c r="F25" i="54"/>
  <c r="E25" i="54"/>
  <c r="K25" i="54" s="1"/>
  <c r="L21" i="54"/>
  <c r="F21" i="54"/>
  <c r="E21" i="54"/>
  <c r="L10" i="54"/>
  <c r="K10" i="54"/>
  <c r="J10" i="54"/>
  <c r="F10" i="54"/>
  <c r="E10" i="54"/>
  <c r="H10" i="54" s="1"/>
  <c r="M41" i="56" l="1"/>
  <c r="M42" i="56" s="1"/>
  <c r="K41" i="56"/>
  <c r="K42" i="56" s="1"/>
  <c r="J41" i="56"/>
  <c r="J42" i="56" s="1"/>
  <c r="G41" i="56"/>
  <c r="I41" i="56"/>
  <c r="I42" i="56" s="1"/>
  <c r="H41" i="56"/>
  <c r="H42" i="56" s="1"/>
  <c r="L41" i="56"/>
  <c r="L42" i="56" s="1"/>
  <c r="J27" i="55"/>
  <c r="E28" i="55"/>
  <c r="E32" i="55" s="1"/>
  <c r="E41" i="55" s="1"/>
  <c r="F41" i="55" s="1"/>
  <c r="I27" i="55"/>
  <c r="H27" i="55"/>
  <c r="M27" i="55"/>
  <c r="K27" i="55"/>
  <c r="L27" i="55"/>
  <c r="H25" i="54"/>
  <c r="L25" i="54"/>
  <c r="F27" i="54"/>
  <c r="F28" i="54" s="1"/>
  <c r="F32" i="54" s="1"/>
  <c r="E42" i="54" s="1"/>
  <c r="F42" i="54" s="1"/>
  <c r="G10" i="54"/>
  <c r="I21" i="54"/>
  <c r="M21" i="54"/>
  <c r="J21" i="54"/>
  <c r="I25" i="54"/>
  <c r="M25" i="54"/>
  <c r="G21" i="54"/>
  <c r="K21" i="54"/>
  <c r="J25" i="54"/>
  <c r="E27" i="54"/>
  <c r="E28" i="54" s="1"/>
  <c r="E32" i="54" s="1"/>
  <c r="I10" i="54"/>
  <c r="M10" i="54"/>
  <c r="H21" i="54"/>
  <c r="G25" i="54"/>
  <c r="M37" i="53"/>
  <c r="L37" i="53"/>
  <c r="K37" i="53"/>
  <c r="J37" i="53"/>
  <c r="I37" i="53"/>
  <c r="H37" i="53"/>
  <c r="K36" i="55" l="1"/>
  <c r="H36" i="55"/>
  <c r="L36" i="55"/>
  <c r="M36" i="55"/>
  <c r="G36" i="55"/>
  <c r="J36" i="55"/>
  <c r="I36" i="55"/>
  <c r="K27" i="54"/>
  <c r="M27" i="54"/>
  <c r="I27" i="54"/>
  <c r="H36" i="54"/>
  <c r="H37" i="54" s="1"/>
  <c r="J27" i="54"/>
  <c r="G27" i="54"/>
  <c r="E41" i="54"/>
  <c r="F41" i="54" s="1"/>
  <c r="K36" i="54"/>
  <c r="K37" i="54" s="1"/>
  <c r="L36" i="54"/>
  <c r="L37" i="54" s="1"/>
  <c r="G36" i="54"/>
  <c r="M36" i="54"/>
  <c r="M37" i="54" s="1"/>
  <c r="L27" i="54"/>
  <c r="J36" i="54"/>
  <c r="J37" i="54" s="1"/>
  <c r="I36" i="54"/>
  <c r="I37" i="54" s="1"/>
  <c r="H27" i="54"/>
  <c r="F25" i="53"/>
  <c r="E25" i="53"/>
  <c r="M25" i="53" s="1"/>
  <c r="L21" i="53"/>
  <c r="F21" i="53"/>
  <c r="E21" i="53"/>
  <c r="L10" i="53"/>
  <c r="K10" i="53"/>
  <c r="J10" i="53"/>
  <c r="F10" i="53"/>
  <c r="E10" i="53"/>
  <c r="H10" i="53" s="1"/>
  <c r="K25" i="53" l="1"/>
  <c r="E27" i="53"/>
  <c r="G25" i="53"/>
  <c r="J25" i="53"/>
  <c r="K21" i="53"/>
  <c r="G21" i="53"/>
  <c r="H21" i="53"/>
  <c r="F27" i="53"/>
  <c r="F28" i="53" s="1"/>
  <c r="F32" i="53" s="1"/>
  <c r="E42" i="53" s="1"/>
  <c r="F42" i="53" s="1"/>
  <c r="I10" i="53"/>
  <c r="E28" i="53"/>
  <c r="E32" i="53" s="1"/>
  <c r="E41" i="53" s="1"/>
  <c r="F41" i="53" s="1"/>
  <c r="I21" i="53"/>
  <c r="M21" i="53"/>
  <c r="H25" i="53"/>
  <c r="L25" i="53"/>
  <c r="L27" i="53" s="1"/>
  <c r="M10" i="53"/>
  <c r="G10" i="53"/>
  <c r="J21" i="53"/>
  <c r="I25" i="53"/>
  <c r="F25" i="52"/>
  <c r="E25" i="52"/>
  <c r="M25" i="52" s="1"/>
  <c r="L21" i="52"/>
  <c r="F21" i="52"/>
  <c r="E21" i="52"/>
  <c r="H21" i="52" s="1"/>
  <c r="L10" i="52"/>
  <c r="K10" i="52"/>
  <c r="J10" i="52"/>
  <c r="F10" i="52"/>
  <c r="E10" i="52"/>
  <c r="H10" i="52" s="1"/>
  <c r="G27" i="53" l="1"/>
  <c r="M27" i="53"/>
  <c r="K27" i="53"/>
  <c r="H36" i="53"/>
  <c r="G36" i="53"/>
  <c r="M36" i="53"/>
  <c r="H27" i="53"/>
  <c r="I36" i="53"/>
  <c r="I27" i="53"/>
  <c r="J27" i="53"/>
  <c r="J36" i="53"/>
  <c r="L36" i="53"/>
  <c r="K36" i="53"/>
  <c r="H25" i="52"/>
  <c r="G21" i="52"/>
  <c r="F27" i="52"/>
  <c r="F28" i="52" s="1"/>
  <c r="F32" i="52" s="1"/>
  <c r="E42" i="52" s="1"/>
  <c r="F42" i="52" s="1"/>
  <c r="J25" i="52"/>
  <c r="K25" i="52"/>
  <c r="G25" i="52"/>
  <c r="L25" i="52"/>
  <c r="K21" i="52"/>
  <c r="E27" i="52"/>
  <c r="E28" i="52" s="1"/>
  <c r="E32" i="52" s="1"/>
  <c r="I10" i="52"/>
  <c r="M10" i="52"/>
  <c r="I21" i="52"/>
  <c r="M21" i="52"/>
  <c r="M27" i="52" s="1"/>
  <c r="G10" i="52"/>
  <c r="J21" i="52"/>
  <c r="I25" i="52"/>
  <c r="F25" i="51"/>
  <c r="E25" i="51"/>
  <c r="L21" i="51"/>
  <c r="F21" i="51"/>
  <c r="E21" i="51"/>
  <c r="L10" i="51"/>
  <c r="K10" i="51"/>
  <c r="J10" i="51"/>
  <c r="F10" i="51"/>
  <c r="E10" i="51"/>
  <c r="H10" i="51" s="1"/>
  <c r="L27" i="52" l="1"/>
  <c r="G27" i="52"/>
  <c r="H27" i="52"/>
  <c r="E41" i="52"/>
  <c r="F41" i="52" s="1"/>
  <c r="L36" i="52"/>
  <c r="L37" i="52" s="1"/>
  <c r="M36" i="52"/>
  <c r="M37" i="52" s="1"/>
  <c r="G36" i="52"/>
  <c r="I36" i="52"/>
  <c r="I37" i="52" s="1"/>
  <c r="K27" i="52"/>
  <c r="H36" i="52"/>
  <c r="H37" i="52" s="1"/>
  <c r="I27" i="52"/>
  <c r="J27" i="52"/>
  <c r="J36" i="52"/>
  <c r="J37" i="52" s="1"/>
  <c r="K36" i="52"/>
  <c r="K37" i="52" s="1"/>
  <c r="K25" i="51"/>
  <c r="M25" i="51"/>
  <c r="L25" i="51"/>
  <c r="L27" i="51" s="1"/>
  <c r="F28" i="51"/>
  <c r="F32" i="51" s="1"/>
  <c r="F27" i="51"/>
  <c r="G10" i="51"/>
  <c r="H25" i="51"/>
  <c r="I21" i="51"/>
  <c r="M21" i="51"/>
  <c r="J21" i="51"/>
  <c r="I25" i="51"/>
  <c r="G21" i="51"/>
  <c r="K21" i="51"/>
  <c r="J25" i="51"/>
  <c r="E27" i="51"/>
  <c r="I10" i="51"/>
  <c r="M10" i="51"/>
  <c r="H21" i="51"/>
  <c r="G25" i="51"/>
  <c r="L25" i="50"/>
  <c r="F25" i="50"/>
  <c r="E25" i="50"/>
  <c r="L21" i="50"/>
  <c r="F21" i="50"/>
  <c r="E21" i="50"/>
  <c r="L10" i="50"/>
  <c r="K10" i="50"/>
  <c r="J10" i="50"/>
  <c r="F10" i="50"/>
  <c r="E10" i="50"/>
  <c r="I27" i="51" l="1"/>
  <c r="G27" i="51"/>
  <c r="K27" i="51"/>
  <c r="M27" i="51"/>
  <c r="J27" i="51"/>
  <c r="E28" i="51"/>
  <c r="E32" i="51" s="1"/>
  <c r="H27" i="51"/>
  <c r="E27" i="50"/>
  <c r="L27" i="50" s="1"/>
  <c r="K25" i="50"/>
  <c r="F27" i="50"/>
  <c r="F28" i="50" s="1"/>
  <c r="F32" i="50" s="1"/>
  <c r="G25" i="50"/>
  <c r="H25" i="50"/>
  <c r="I21" i="50"/>
  <c r="M21" i="50"/>
  <c r="G10" i="50"/>
  <c r="J21" i="50"/>
  <c r="I25" i="50"/>
  <c r="M25" i="50"/>
  <c r="H10" i="50"/>
  <c r="G21" i="50"/>
  <c r="K21" i="50"/>
  <c r="J25" i="50"/>
  <c r="I10" i="50"/>
  <c r="M10" i="50"/>
  <c r="H21" i="50"/>
  <c r="L25" i="49"/>
  <c r="F25" i="49"/>
  <c r="E25" i="49"/>
  <c r="G25" i="49" s="1"/>
  <c r="L21" i="49"/>
  <c r="F21" i="49"/>
  <c r="E21" i="49"/>
  <c r="H21" i="49" s="1"/>
  <c r="L10" i="49"/>
  <c r="K10" i="49"/>
  <c r="J10" i="49"/>
  <c r="F10" i="49"/>
  <c r="E10" i="49"/>
  <c r="L36" i="51" l="1"/>
  <c r="K36" i="51"/>
  <c r="J36" i="51"/>
  <c r="I36" i="51"/>
  <c r="G36" i="51"/>
  <c r="M36" i="51"/>
  <c r="H36" i="51"/>
  <c r="J27" i="50"/>
  <c r="E28" i="50"/>
  <c r="E32" i="50" s="1"/>
  <c r="H27" i="50"/>
  <c r="G27" i="50"/>
  <c r="I27" i="50"/>
  <c r="K27" i="50"/>
  <c r="M27" i="50"/>
  <c r="H25" i="49"/>
  <c r="K25" i="49"/>
  <c r="F27" i="49"/>
  <c r="F28" i="49" s="1"/>
  <c r="F32" i="49" s="1"/>
  <c r="E27" i="49"/>
  <c r="E28" i="49" s="1"/>
  <c r="E32" i="49" s="1"/>
  <c r="I21" i="49"/>
  <c r="M21" i="49"/>
  <c r="I10" i="49"/>
  <c r="M10" i="49"/>
  <c r="G10" i="49"/>
  <c r="J21" i="49"/>
  <c r="I25" i="49"/>
  <c r="M25" i="49"/>
  <c r="H10" i="49"/>
  <c r="G21" i="49"/>
  <c r="K21" i="49"/>
  <c r="J25" i="49"/>
  <c r="L21" i="48"/>
  <c r="L25" i="48"/>
  <c r="L37" i="51" l="1"/>
  <c r="G36" i="50"/>
  <c r="K36" i="50"/>
  <c r="K37" i="51" s="1"/>
  <c r="M36" i="50"/>
  <c r="J36" i="50"/>
  <c r="J37" i="51" s="1"/>
  <c r="I36" i="50"/>
  <c r="I37" i="51" s="1"/>
  <c r="L36" i="50"/>
  <c r="H36" i="50"/>
  <c r="H37" i="50" s="1"/>
  <c r="L27" i="49"/>
  <c r="M27" i="49"/>
  <c r="J27" i="49"/>
  <c r="H27" i="49"/>
  <c r="G27" i="49"/>
  <c r="I27" i="49"/>
  <c r="K36" i="49"/>
  <c r="G36" i="49"/>
  <c r="H36" i="49"/>
  <c r="M36" i="49"/>
  <c r="I36" i="49"/>
  <c r="L36" i="49"/>
  <c r="K27" i="49"/>
  <c r="J36" i="49"/>
  <c r="F25" i="48"/>
  <c r="E25" i="48"/>
  <c r="M25" i="48" s="1"/>
  <c r="F21" i="48"/>
  <c r="E21" i="48"/>
  <c r="L10" i="48"/>
  <c r="K10" i="48"/>
  <c r="J10" i="48"/>
  <c r="F10" i="48"/>
  <c r="E10" i="48"/>
  <c r="H10" i="48" s="1"/>
  <c r="M37" i="50" l="1"/>
  <c r="H37" i="51"/>
  <c r="M37" i="51"/>
  <c r="L37" i="50"/>
  <c r="K37" i="50"/>
  <c r="I37" i="50"/>
  <c r="J37" i="50"/>
  <c r="G25" i="48"/>
  <c r="H25" i="48"/>
  <c r="J25" i="48"/>
  <c r="E27" i="48"/>
  <c r="L27" i="48" s="1"/>
  <c r="K25" i="48"/>
  <c r="G21" i="48"/>
  <c r="F27" i="48"/>
  <c r="F28" i="48" s="1"/>
  <c r="F32" i="48" s="1"/>
  <c r="K21" i="48"/>
  <c r="I21" i="48"/>
  <c r="M21" i="48"/>
  <c r="G10" i="48"/>
  <c r="J21" i="48"/>
  <c r="I25" i="48"/>
  <c r="I10" i="48"/>
  <c r="M10" i="48"/>
  <c r="H21" i="48"/>
  <c r="L25" i="47"/>
  <c r="F25" i="47"/>
  <c r="E25" i="47"/>
  <c r="K25" i="47" s="1"/>
  <c r="L21" i="47"/>
  <c r="F21" i="47"/>
  <c r="E21" i="47"/>
  <c r="L10" i="47"/>
  <c r="K10" i="47"/>
  <c r="J10" i="47"/>
  <c r="F10" i="47"/>
  <c r="E10" i="47"/>
  <c r="H10" i="47" s="1"/>
  <c r="E28" i="48" l="1"/>
  <c r="E32" i="48" s="1"/>
  <c r="H36" i="48" s="1"/>
  <c r="H37" i="49" s="1"/>
  <c r="K27" i="48"/>
  <c r="M27" i="48"/>
  <c r="G27" i="48"/>
  <c r="K36" i="48"/>
  <c r="K37" i="49" s="1"/>
  <c r="I36" i="48"/>
  <c r="I37" i="49" s="1"/>
  <c r="G36" i="48"/>
  <c r="H27" i="48"/>
  <c r="I27" i="48"/>
  <c r="J27" i="48"/>
  <c r="H25" i="47"/>
  <c r="F27" i="47"/>
  <c r="F28" i="47" s="1"/>
  <c r="F32" i="47" s="1"/>
  <c r="G10" i="47"/>
  <c r="I21" i="47"/>
  <c r="M21" i="47"/>
  <c r="J21" i="47"/>
  <c r="I25" i="47"/>
  <c r="M25" i="47"/>
  <c r="G21" i="47"/>
  <c r="K21" i="47"/>
  <c r="J25" i="47"/>
  <c r="E27" i="47"/>
  <c r="E28" i="47" s="1"/>
  <c r="E32" i="47" s="1"/>
  <c r="I10" i="47"/>
  <c r="M10" i="47"/>
  <c r="H21" i="47"/>
  <c r="G25" i="47"/>
  <c r="J36" i="48" l="1"/>
  <c r="J37" i="49" s="1"/>
  <c r="M36" i="48"/>
  <c r="M37" i="49" s="1"/>
  <c r="L36" i="48"/>
  <c r="L37" i="49" s="1"/>
  <c r="H36" i="47"/>
  <c r="H37" i="48" s="1"/>
  <c r="M27" i="47"/>
  <c r="I27" i="47"/>
  <c r="K36" i="47"/>
  <c r="K37" i="48" s="1"/>
  <c r="J27" i="47"/>
  <c r="G27" i="47"/>
  <c r="K27" i="47"/>
  <c r="L36" i="47"/>
  <c r="L37" i="48" s="1"/>
  <c r="G36" i="47"/>
  <c r="M36" i="47"/>
  <c r="L27" i="47"/>
  <c r="J36" i="47"/>
  <c r="I36" i="47"/>
  <c r="I37" i="48" s="1"/>
  <c r="H27" i="47"/>
  <c r="L25" i="46"/>
  <c r="F25" i="46"/>
  <c r="E25" i="46"/>
  <c r="H25" i="46" s="1"/>
  <c r="L21" i="46"/>
  <c r="F21" i="46"/>
  <c r="E21" i="46"/>
  <c r="L10" i="46"/>
  <c r="K10" i="46"/>
  <c r="J10" i="46"/>
  <c r="F10" i="46"/>
  <c r="E10" i="46"/>
  <c r="M37" i="48" l="1"/>
  <c r="J37" i="48"/>
  <c r="E27" i="46"/>
  <c r="L27" i="46" s="1"/>
  <c r="K25" i="46"/>
  <c r="F27" i="46"/>
  <c r="F28" i="46" s="1"/>
  <c r="F32" i="46" s="1"/>
  <c r="G25" i="46"/>
  <c r="I21" i="46"/>
  <c r="M21" i="46"/>
  <c r="G10" i="46"/>
  <c r="J21" i="46"/>
  <c r="I25" i="46"/>
  <c r="M25" i="46"/>
  <c r="H10" i="46"/>
  <c r="G21" i="46"/>
  <c r="K21" i="46"/>
  <c r="J25" i="46"/>
  <c r="I10" i="46"/>
  <c r="M10" i="46"/>
  <c r="H21" i="46"/>
  <c r="L25" i="45"/>
  <c r="F25" i="45"/>
  <c r="E25" i="45"/>
  <c r="L21" i="45"/>
  <c r="F21" i="45"/>
  <c r="E21" i="45"/>
  <c r="L10" i="45"/>
  <c r="K10" i="45"/>
  <c r="J10" i="45"/>
  <c r="F10" i="45"/>
  <c r="E10" i="45"/>
  <c r="G27" i="46" l="1"/>
  <c r="E28" i="46"/>
  <c r="E32" i="46" s="1"/>
  <c r="J36" i="46" s="1"/>
  <c r="H27" i="46"/>
  <c r="K27" i="46"/>
  <c r="J27" i="46"/>
  <c r="I27" i="46"/>
  <c r="M27" i="46"/>
  <c r="E27" i="45"/>
  <c r="L27" i="45" s="1"/>
  <c r="H25" i="45"/>
  <c r="K25" i="45"/>
  <c r="F27" i="45"/>
  <c r="F28" i="45" s="1"/>
  <c r="F32" i="45" s="1"/>
  <c r="E42" i="51" s="1"/>
  <c r="F42" i="51" s="1"/>
  <c r="G25" i="45"/>
  <c r="I21" i="45"/>
  <c r="M21" i="45"/>
  <c r="G10" i="45"/>
  <c r="J21" i="45"/>
  <c r="I25" i="45"/>
  <c r="M25" i="45"/>
  <c r="H10" i="45"/>
  <c r="G21" i="45"/>
  <c r="K21" i="45"/>
  <c r="J25" i="45"/>
  <c r="I10" i="45"/>
  <c r="M10" i="45"/>
  <c r="H21" i="45"/>
  <c r="E42" i="49" l="1"/>
  <c r="F42" i="49" s="1"/>
  <c r="E42" i="50"/>
  <c r="F42" i="50" s="1"/>
  <c r="M36" i="46"/>
  <c r="M37" i="47" s="1"/>
  <c r="L36" i="46"/>
  <c r="L37" i="47" s="1"/>
  <c r="E42" i="47"/>
  <c r="F42" i="47" s="1"/>
  <c r="E42" i="48"/>
  <c r="F42" i="48" s="1"/>
  <c r="E42" i="46"/>
  <c r="F42" i="46" s="1"/>
  <c r="J37" i="47"/>
  <c r="I36" i="46"/>
  <c r="H36" i="46"/>
  <c r="G36" i="46"/>
  <c r="K36" i="46"/>
  <c r="E28" i="45"/>
  <c r="E32" i="45" s="1"/>
  <c r="I27" i="45"/>
  <c r="H27" i="45"/>
  <c r="K27" i="45"/>
  <c r="G27" i="45"/>
  <c r="M27" i="45"/>
  <c r="J27" i="45"/>
  <c r="E41" i="50" l="1"/>
  <c r="F41" i="50" s="1"/>
  <c r="E41" i="51"/>
  <c r="F41" i="51" s="1"/>
  <c r="M36" i="45"/>
  <c r="M37" i="46" s="1"/>
  <c r="E41" i="49"/>
  <c r="F41" i="49" s="1"/>
  <c r="L36" i="45"/>
  <c r="L37" i="46" s="1"/>
  <c r="E41" i="47"/>
  <c r="F41" i="47" s="1"/>
  <c r="E41" i="48"/>
  <c r="F41" i="48" s="1"/>
  <c r="K36" i="45"/>
  <c r="K37" i="46" s="1"/>
  <c r="J36" i="45"/>
  <c r="J37" i="46" s="1"/>
  <c r="K37" i="47"/>
  <c r="E41" i="46"/>
  <c r="F41" i="46" s="1"/>
  <c r="I36" i="45"/>
  <c r="I37" i="46" s="1"/>
  <c r="H37" i="47"/>
  <c r="I37" i="47"/>
  <c r="H36" i="45"/>
  <c r="H37" i="46" s="1"/>
  <c r="G36" i="45"/>
</calcChain>
</file>

<file path=xl/sharedStrings.xml><?xml version="1.0" encoding="utf-8"?>
<sst xmlns="http://schemas.openxmlformats.org/spreadsheetml/2006/main" count="1054" uniqueCount="95">
  <si>
    <t>Nosaukums</t>
  </si>
  <si>
    <t>Dalībnieku skaits</t>
  </si>
  <si>
    <t>Ienesīgums pēc komisiju atskaitīšanas %%*</t>
  </si>
  <si>
    <t>12 mēn.**</t>
  </si>
  <si>
    <t>2 Gadi**</t>
  </si>
  <si>
    <t>3 Gadi**</t>
  </si>
  <si>
    <t>5 Gadi**</t>
  </si>
  <si>
    <t>Kopš darbības sākuma**</t>
  </si>
  <si>
    <t>EUR</t>
  </si>
  <si>
    <t>USD</t>
  </si>
  <si>
    <t xml:space="preserve">Plāna valūta </t>
  </si>
  <si>
    <t xml:space="preserve">Swedbank pensiju plāns Stabilitāte+25            </t>
  </si>
  <si>
    <t xml:space="preserve">Nordea progresīvais pensiju plāns </t>
  </si>
  <si>
    <t>Swedbank pensiju plāns Dinamika+60</t>
  </si>
  <si>
    <t>Swedbank pensiju plāns Dinamika+(USD)</t>
  </si>
  <si>
    <t>Plānā pieļaujamie max ieguldījumi akcijās</t>
  </si>
  <si>
    <t>līdz 50%</t>
  </si>
  <si>
    <t>līdz 30%</t>
  </si>
  <si>
    <t>līdz 25%</t>
  </si>
  <si>
    <t>līdz 75%</t>
  </si>
  <si>
    <t>līdz 60%</t>
  </si>
  <si>
    <t>līdz 80%</t>
  </si>
  <si>
    <t>Slēgtais pensiju fonds</t>
  </si>
  <si>
    <t>līdz 20%</t>
  </si>
  <si>
    <t>** Vēsturiskais ienesīgums negarantē līdzvērtīgu ienesīgumu nākotnē.</t>
  </si>
  <si>
    <t>līdz 100%</t>
  </si>
  <si>
    <t>KOPĀ VISI PENSIJU 3.LĪMEŅA PENSIJU PLĀNI</t>
  </si>
  <si>
    <t>Nordea sabalansētais pensiju plāns</t>
  </si>
  <si>
    <t>Swedbank pensiju plāns Dinamika+100</t>
  </si>
  <si>
    <t xml:space="preserve">Plāna darbības sākums </t>
  </si>
  <si>
    <t>"SEB - Sabalansētais" pensiju plāns</t>
  </si>
  <si>
    <t>"SEB Aktīvais" pensiju plāns</t>
  </si>
  <si>
    <t xml:space="preserve">"Pirmais Pensiju Plāns"                                           (tikai "Pirmā Slēgtā Pensiju Fonda" akcionāru uzņēmumu darbiniekiem)  </t>
  </si>
  <si>
    <t xml:space="preserve">Sabalansētie pensiju plāni </t>
  </si>
  <si>
    <t>Aktīvie pensiju plāni</t>
  </si>
  <si>
    <t>Kopā sabalansētie pensiju plāni</t>
  </si>
  <si>
    <t>Kopā aktīvie pensiju plāni</t>
  </si>
  <si>
    <t>Kopā Atklāto pensiju fondu pensiju plāni</t>
  </si>
  <si>
    <t>Atklāto privāto pensiju fondu pensiju plāni</t>
  </si>
  <si>
    <t>Vidējais nozares</t>
  </si>
  <si>
    <t>Kopš gada sākuma***</t>
  </si>
  <si>
    <t>10 Gadi **</t>
  </si>
  <si>
    <t>*** Ienesīgums izteikts abosūtā pieauguma vērtībā no gada sākuma, nevis gada procentu likmē</t>
  </si>
  <si>
    <t>Kopējā neto aktīvu vērtība (milj.EUR)</t>
  </si>
  <si>
    <t>* Pensiju plāna ienesīgums aprēķināts kā pārskata perioda atsevišķo mēnešu ienesīguma saliktais rezultāts no attiecīgā periodā gūtās bruto peļņas atskaitot līdzekļu pārvaldītāju un turētājbanku komisijas un ir izteikts gada procentos.  Nav ņemtas vērā privāto pensiju fondu komisijas.</t>
  </si>
  <si>
    <t>Izmaiņas pret iepriekšējo mēnesi</t>
  </si>
  <si>
    <t xml:space="preserve">CBL Sabalansētais </t>
  </si>
  <si>
    <t xml:space="preserve">CBL Aktīvais </t>
  </si>
  <si>
    <t>CBL Aktīvais USD</t>
  </si>
  <si>
    <t>INVL plāns "Dzintars - Konservatīvais"</t>
  </si>
  <si>
    <t>INVL plāns "Jūra - Aktīvais"</t>
  </si>
  <si>
    <t xml:space="preserve">INVL plāns "Saule - Sabalansētais" </t>
  </si>
  <si>
    <t>Pārskats par privāto pensiju fondu (PENSIJU 3.LĪMENIS) pensiju plāniem  31.12.2015</t>
  </si>
  <si>
    <t>Aktīvu pieaugums 12M 2015</t>
  </si>
  <si>
    <t>Dalībnieku skaita pieaugums 12M 2015</t>
  </si>
  <si>
    <t>Pārskats par privāto pensiju fondu (PENSIJU 3.LĪMENIS) pensiju plāniem  31.01.2016</t>
  </si>
  <si>
    <t>Aktīvu pieaugums 1M 2016</t>
  </si>
  <si>
    <t>Dalībnieku skaita pieaugums 1M 2016</t>
  </si>
  <si>
    <t>Pārskats par privāto pensiju fondu (PENSIJU 3.LĪMENIS) pensiju plāniem  29.02.2016</t>
  </si>
  <si>
    <t>Aktīvu pieaugums 2M 2016</t>
  </si>
  <si>
    <t>Dalībnieku skaita pieaugums 2M 2016</t>
  </si>
  <si>
    <t>Pārskats par privāto pensiju fondu (PENSIJU 3.LĪMENIS) pensiju plāniem  31.03.2016</t>
  </si>
  <si>
    <t>Aktīvu pieaugums 3M 2016</t>
  </si>
  <si>
    <t>Dalībnieku skaita pieaugums 3M 2016</t>
  </si>
  <si>
    <t>Pārskats par privāto pensiju fondu (PENSIJU 3.LĪMENIS) pensiju plāniem  30.04.2016</t>
  </si>
  <si>
    <t>Aktīvu pieaugums 4M 2016</t>
  </si>
  <si>
    <t>Dalībnieku skaita pieaugums 4M 2016</t>
  </si>
  <si>
    <t>Pārskats par privāto pensiju fondu (PENSIJU 3.LĪMENIS) pensiju plāniem  31.05.2016</t>
  </si>
  <si>
    <t>Aktīvu pieaugums 5M 2016</t>
  </si>
  <si>
    <t>Dalībnieku skaita pieaugums 5M 2016</t>
  </si>
  <si>
    <t>Pārskats par privāto pensiju fondu (PENSIJU 3.LĪMENIS) pensiju plāniem  30.06.2016</t>
  </si>
  <si>
    <t>Aktīvu pieaugums 6M 2016</t>
  </si>
  <si>
    <t>Dalībnieku skaita pieaugums 6M 2016</t>
  </si>
  <si>
    <t>Pārskats par privāto pensiju fondu (PENSIJU 3.LĪMENIS) pensiju plāniem  31.07.2016</t>
  </si>
  <si>
    <t>Aktīvu pieaugums 7M 2016</t>
  </si>
  <si>
    <t>Dalībnieku skaita pieaugums 7M 2016</t>
  </si>
  <si>
    <t>Pārskats par privāto pensiju fondu (PENSIJU 3.LĪMENIS) pensiju plāniem  31.08.2016</t>
  </si>
  <si>
    <t>Aktīvu pieaugums 8M 2016</t>
  </si>
  <si>
    <t>Dalībnieku skaita pieaugums 8M 2016</t>
  </si>
  <si>
    <t>Pārskats par privāto pensiju fondu (PENSIJU 3.LĪMENIS) pensiju plāniem  30.09.2016</t>
  </si>
  <si>
    <t>Aktīvu pieaugums 9M 2016</t>
  </si>
  <si>
    <t>Dalībnieku skaita pieaugums 9M 2016</t>
  </si>
  <si>
    <t>Pārskats par privāto pensiju fondu (PENSIJU 3.LĪMENIS) pensiju plāniem  31.10.2016</t>
  </si>
  <si>
    <t>Aktīvu pieaugums 10M 2016</t>
  </si>
  <si>
    <t>Dalībnieku skaita pieaugums 10M 2016</t>
  </si>
  <si>
    <t>Pārskats par privāto pensiju fondu (PENSIJU 3.LĪMENIS) pensiju plāniem  30.11.2016</t>
  </si>
  <si>
    <t>Aktīvu pieaugums 11M 2016</t>
  </si>
  <si>
    <t>Dalībnieku skaita pieaugums 11M 2016</t>
  </si>
  <si>
    <t>INVL Konservatīvais 58+</t>
  </si>
  <si>
    <t xml:space="preserve">Konservatīvie pensiju plāni </t>
  </si>
  <si>
    <t>INVL Sabalansētais 47+</t>
  </si>
  <si>
    <t>Kopā konservatīvie pensiju plāni</t>
  </si>
  <si>
    <t>Pārskats par privāto pensiju fondu (PENSIJU 3.LĪMENIS) pensiju plāniem  31.12.2016</t>
  </si>
  <si>
    <t>Aktīvu pieaugums 12M 2016</t>
  </si>
  <si>
    <t>Dalībnieku skaita pieaugums 12M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</si>
</sst>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
  </numFmts>
  <fonts count="20" x14ac:knownFonts="1">
    <font>
      <sz val="10"/>
      <name val="Arial"/>
      <charset val="186"/>
    </font>
    <font>
      <sz val="11"/>
      <color theme="1"/>
      <name val="Calibri"/>
      <family val="2"/>
      <charset val="186"/>
      <scheme val="minor"/>
    </font>
    <font>
      <sz val="10"/>
      <name val="Arial"/>
      <family val="2"/>
      <charset val="186"/>
    </font>
    <font>
      <sz val="10"/>
      <name val="Arial"/>
      <family val="2"/>
      <charset val="186"/>
    </font>
    <font>
      <b/>
      <sz val="9"/>
      <name val="Arial"/>
      <family val="2"/>
      <charset val="186"/>
    </font>
    <font>
      <sz val="9"/>
      <name val="Arial"/>
      <family val="2"/>
      <charset val="186"/>
    </font>
    <font>
      <sz val="10"/>
      <color indexed="17"/>
      <name val="Arial"/>
      <family val="2"/>
      <charset val="186"/>
    </font>
    <font>
      <sz val="10"/>
      <color indexed="10"/>
      <name val="Arial"/>
      <family val="2"/>
      <charset val="186"/>
    </font>
    <font>
      <b/>
      <sz val="8"/>
      <name val="Arial"/>
      <family val="2"/>
      <charset val="186"/>
    </font>
    <font>
      <sz val="8"/>
      <name val="Arial"/>
      <family val="2"/>
      <charset val="186"/>
    </font>
    <font>
      <b/>
      <sz val="10"/>
      <name val="Arial"/>
      <family val="2"/>
      <charset val="186"/>
    </font>
    <font>
      <b/>
      <sz val="9"/>
      <color indexed="9"/>
      <name val="Arial"/>
      <family val="2"/>
      <charset val="186"/>
    </font>
    <font>
      <sz val="9"/>
      <color indexed="9"/>
      <name val="Arial"/>
      <family val="2"/>
      <charset val="186"/>
    </font>
    <font>
      <i/>
      <sz val="9"/>
      <name val="Arial"/>
      <family val="2"/>
      <charset val="186"/>
    </font>
    <font>
      <i/>
      <sz val="10"/>
      <name val="Arial"/>
      <family val="2"/>
      <charset val="186"/>
    </font>
    <font>
      <b/>
      <sz val="12"/>
      <color indexed="9"/>
      <name val="Arial"/>
      <family val="2"/>
      <charset val="186"/>
    </font>
    <font>
      <b/>
      <u/>
      <sz val="9"/>
      <name val="Arial"/>
      <family val="2"/>
      <charset val="186"/>
    </font>
    <font>
      <sz val="9"/>
      <color indexed="62"/>
      <name val="Arial"/>
      <family val="2"/>
      <charset val="186"/>
    </font>
    <font>
      <b/>
      <sz val="9"/>
      <name val="Arial"/>
      <family val="2"/>
      <charset val="186"/>
    </font>
    <font>
      <b/>
      <sz val="9"/>
      <color theme="1"/>
      <name val="Arial"/>
      <family val="2"/>
      <charset val="186"/>
    </font>
  </fonts>
  <fills count="11">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54"/>
        <bgColor indexed="64"/>
      </patternFill>
    </fill>
    <fill>
      <patternFill patternType="solid">
        <fgColor indexed="46"/>
        <bgColor indexed="64"/>
      </patternFill>
    </fill>
    <fill>
      <patternFill patternType="solid">
        <fgColor indexed="45"/>
        <bgColor indexed="64"/>
      </patternFill>
    </fill>
    <fill>
      <patternFill patternType="solid">
        <fgColor indexed="44"/>
        <bgColor indexed="64"/>
      </patternFill>
    </fill>
    <fill>
      <patternFill patternType="solid">
        <fgColor theme="4" tint="0.79998168889431442"/>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0" fontId="1" fillId="10" borderId="0" applyNumberFormat="0" applyBorder="0" applyAlignment="0" applyProtection="0"/>
  </cellStyleXfs>
  <cellXfs count="260">
    <xf numFmtId="0" fontId="0" fillId="0" borderId="0" xfId="0"/>
    <xf numFmtId="0" fontId="3" fillId="0" borderId="0" xfId="0" applyFont="1"/>
    <xf numFmtId="0" fontId="3" fillId="0" borderId="0" xfId="0" applyFont="1" applyBorder="1"/>
    <xf numFmtId="0" fontId="6" fillId="0" borderId="0" xfId="0" applyFont="1"/>
    <xf numFmtId="0" fontId="7" fillId="0" borderId="0" xfId="0" applyFont="1"/>
    <xf numFmtId="10" fontId="5" fillId="0" borderId="0" xfId="2" applyNumberFormat="1" applyFont="1" applyFill="1" applyBorder="1"/>
    <xf numFmtId="10" fontId="5" fillId="0" borderId="0" xfId="0" applyNumberFormat="1" applyFont="1" applyBorder="1"/>
    <xf numFmtId="10" fontId="5" fillId="0" borderId="0" xfId="0" applyNumberFormat="1" applyFont="1" applyFill="1" applyBorder="1"/>
    <xf numFmtId="0" fontId="3" fillId="0" borderId="0" xfId="0" applyFont="1" applyAlignment="1">
      <alignment horizontal="center"/>
    </xf>
    <xf numFmtId="10" fontId="9" fillId="0" borderId="0" xfId="0" applyNumberFormat="1" applyFont="1" applyBorder="1"/>
    <xf numFmtId="0" fontId="8" fillId="0" borderId="0" xfId="0" applyFont="1" applyAlignment="1">
      <alignment horizontal="center"/>
    </xf>
    <xf numFmtId="0" fontId="8" fillId="0" borderId="0" xfId="0" applyNumberFormat="1" applyFont="1" applyBorder="1" applyAlignment="1">
      <alignment horizontal="center" wrapText="1"/>
    </xf>
    <xf numFmtId="0" fontId="5" fillId="0" borderId="1" xfId="0" applyFont="1" applyFill="1" applyBorder="1" applyAlignment="1">
      <alignment horizontal="center" wrapText="1"/>
    </xf>
    <xf numFmtId="2" fontId="5" fillId="0" borderId="1" xfId="2" applyNumberFormat="1" applyFont="1" applyFill="1" applyBorder="1" applyAlignment="1">
      <alignment horizontal="right"/>
    </xf>
    <xf numFmtId="0" fontId="3" fillId="0" borderId="0" xfId="0" applyFont="1" applyFill="1"/>
    <xf numFmtId="0" fontId="5" fillId="0" borderId="0" xfId="0" applyFont="1" applyFill="1" applyBorder="1" applyAlignment="1">
      <alignment horizontal="center" wrapText="1"/>
    </xf>
    <xf numFmtId="164" fontId="8" fillId="0" borderId="0" xfId="0" applyNumberFormat="1" applyFont="1" applyAlignment="1">
      <alignment horizontal="center"/>
    </xf>
    <xf numFmtId="164" fontId="9" fillId="0" borderId="0" xfId="0" applyNumberFormat="1" applyFont="1" applyBorder="1"/>
    <xf numFmtId="164" fontId="3" fillId="0" borderId="0" xfId="0" applyNumberFormat="1" applyFont="1" applyBorder="1"/>
    <xf numFmtId="164" fontId="3" fillId="0" borderId="0" xfId="0" applyNumberFormat="1" applyFont="1"/>
    <xf numFmtId="0" fontId="10" fillId="0" borderId="0" xfId="0" applyFont="1"/>
    <xf numFmtId="0" fontId="10" fillId="0" borderId="0" xfId="0" applyFont="1" applyFill="1"/>
    <xf numFmtId="0" fontId="5" fillId="0" borderId="1" xfId="0" applyFont="1" applyBorder="1" applyAlignment="1">
      <alignment horizontal="center" wrapText="1"/>
    </xf>
    <xf numFmtId="14" fontId="5" fillId="0" borderId="1" xfId="0" applyNumberFormat="1" applyFont="1" applyFill="1" applyBorder="1" applyAlignment="1">
      <alignment horizontal="right" wrapText="1"/>
    </xf>
    <xf numFmtId="14" fontId="5" fillId="0" borderId="1" xfId="0" applyNumberFormat="1" applyFont="1" applyFill="1" applyBorder="1" applyAlignment="1">
      <alignment horizontal="right"/>
    </xf>
    <xf numFmtId="3" fontId="5" fillId="0" borderId="1" xfId="0" applyNumberFormat="1" applyFont="1" applyFill="1" applyBorder="1" applyAlignment="1">
      <alignment horizontal="right"/>
    </xf>
    <xf numFmtId="0" fontId="5" fillId="0" borderId="2" xfId="0" applyFont="1" applyBorder="1" applyAlignment="1">
      <alignment horizontal="center" wrapText="1"/>
    </xf>
    <xf numFmtId="14" fontId="5" fillId="0" borderId="2" xfId="0" applyNumberFormat="1" applyFont="1" applyFill="1" applyBorder="1" applyAlignment="1">
      <alignment horizontal="right" wrapText="1"/>
    </xf>
    <xf numFmtId="3" fontId="4" fillId="0" borderId="0" xfId="0" applyNumberFormat="1" applyFont="1" applyFill="1" applyBorder="1" applyAlignment="1"/>
    <xf numFmtId="0" fontId="10" fillId="0" borderId="0" xfId="0" applyFont="1" applyFill="1" applyBorder="1"/>
    <xf numFmtId="0" fontId="4" fillId="2" borderId="1" xfId="0" applyFont="1" applyFill="1" applyBorder="1" applyAlignment="1">
      <alignment horizontal="right" wrapText="1"/>
    </xf>
    <xf numFmtId="0" fontId="4" fillId="2" borderId="1" xfId="0" applyFont="1" applyFill="1" applyBorder="1" applyAlignment="1">
      <alignment horizontal="center" wrapText="1"/>
    </xf>
    <xf numFmtId="14" fontId="4" fillId="2" borderId="1" xfId="0" applyNumberFormat="1" applyFont="1" applyFill="1" applyBorder="1" applyAlignment="1">
      <alignment horizontal="right" wrapText="1"/>
    </xf>
    <xf numFmtId="3" fontId="4" fillId="2" borderId="1" xfId="2" applyNumberFormat="1" applyFont="1" applyFill="1" applyBorder="1" applyAlignment="1"/>
    <xf numFmtId="3" fontId="4" fillId="2" borderId="1" xfId="0" applyNumberFormat="1" applyFont="1" applyFill="1" applyBorder="1" applyAlignment="1"/>
    <xf numFmtId="0" fontId="5" fillId="2" borderId="1" xfId="0" applyFont="1" applyFill="1" applyBorder="1" applyAlignment="1">
      <alignment horizontal="center" wrapText="1"/>
    </xf>
    <xf numFmtId="14" fontId="5" fillId="2" borderId="1" xfId="0" applyNumberFormat="1" applyFont="1" applyFill="1" applyBorder="1" applyAlignment="1">
      <alignment horizontal="right" wrapText="1"/>
    </xf>
    <xf numFmtId="0" fontId="4" fillId="0" borderId="0" xfId="0" applyFont="1" applyFill="1" applyBorder="1" applyAlignment="1">
      <alignment horizontal="center" wrapText="1"/>
    </xf>
    <xf numFmtId="14" fontId="4" fillId="0" borderId="0" xfId="0" applyNumberFormat="1" applyFont="1" applyFill="1" applyBorder="1" applyAlignment="1">
      <alignment horizontal="right" wrapText="1"/>
    </xf>
    <xf numFmtId="164" fontId="4" fillId="0" borderId="0" xfId="0" applyNumberFormat="1" applyFont="1" applyFill="1" applyBorder="1" applyAlignment="1">
      <alignment horizontal="right"/>
    </xf>
    <xf numFmtId="3" fontId="4" fillId="0" borderId="0" xfId="0" applyNumberFormat="1" applyFont="1" applyFill="1" applyBorder="1" applyAlignment="1">
      <alignment horizontal="right"/>
    </xf>
    <xf numFmtId="0" fontId="4" fillId="3" borderId="1" xfId="0" applyFont="1" applyFill="1" applyBorder="1" applyAlignment="1">
      <alignment horizontal="left" wrapText="1"/>
    </xf>
    <xf numFmtId="0" fontId="4" fillId="3" borderId="1" xfId="0" applyFont="1" applyFill="1" applyBorder="1" applyAlignment="1">
      <alignment horizontal="center" wrapText="1"/>
    </xf>
    <xf numFmtId="14" fontId="4" fillId="3" borderId="1" xfId="0" applyNumberFormat="1" applyFont="1" applyFill="1" applyBorder="1" applyAlignment="1">
      <alignment horizontal="right" wrapText="1"/>
    </xf>
    <xf numFmtId="3" fontId="4" fillId="3" borderId="1" xfId="0" applyNumberFormat="1" applyFont="1" applyFill="1" applyBorder="1" applyAlignment="1">
      <alignment horizontal="right"/>
    </xf>
    <xf numFmtId="14" fontId="5" fillId="0" borderId="0" xfId="0" applyNumberFormat="1" applyFont="1" applyFill="1" applyBorder="1" applyAlignment="1">
      <alignment horizontal="right" wrapText="1"/>
    </xf>
    <xf numFmtId="0" fontId="4" fillId="0" borderId="0" xfId="0" applyFont="1" applyFill="1" applyBorder="1" applyAlignment="1">
      <alignment horizontal="left" wrapText="1"/>
    </xf>
    <xf numFmtId="164" fontId="4" fillId="0" borderId="0" xfId="0" applyNumberFormat="1" applyFont="1" applyFill="1" applyBorder="1" applyAlignment="1"/>
    <xf numFmtId="0" fontId="5" fillId="0" borderId="0" xfId="0" applyFont="1" applyBorder="1" applyAlignment="1">
      <alignment horizontal="center" wrapText="1"/>
    </xf>
    <xf numFmtId="164" fontId="5" fillId="0" borderId="0" xfId="0" applyNumberFormat="1" applyFont="1" applyBorder="1" applyAlignment="1"/>
    <xf numFmtId="3" fontId="5" fillId="0" borderId="0" xfId="0" applyNumberFormat="1" applyFont="1" applyBorder="1" applyAlignment="1"/>
    <xf numFmtId="0" fontId="4" fillId="2" borderId="1" xfId="0" applyFont="1" applyFill="1" applyBorder="1" applyAlignment="1">
      <alignment horizontal="left" wrapText="1"/>
    </xf>
    <xf numFmtId="0" fontId="4" fillId="2" borderId="1" xfId="0" applyFont="1" applyFill="1" applyBorder="1" applyAlignment="1"/>
    <xf numFmtId="3" fontId="4" fillId="4" borderId="1" xfId="0" applyNumberFormat="1" applyFont="1" applyFill="1" applyBorder="1" applyAlignment="1"/>
    <xf numFmtId="0" fontId="4" fillId="5" borderId="4" xfId="0" applyFont="1" applyFill="1" applyBorder="1" applyAlignment="1">
      <alignment horizontal="center" wrapText="1"/>
    </xf>
    <xf numFmtId="0" fontId="16" fillId="0" borderId="6" xfId="0" applyFont="1" applyFill="1" applyBorder="1" applyAlignment="1">
      <alignment horizontal="left" wrapText="1"/>
    </xf>
    <xf numFmtId="0" fontId="5" fillId="0" borderId="6" xfId="0" applyFont="1" applyFill="1" applyBorder="1" applyAlignment="1">
      <alignment horizontal="left" wrapText="1"/>
    </xf>
    <xf numFmtId="0" fontId="4" fillId="0" borderId="6" xfId="0" applyFont="1" applyFill="1" applyBorder="1" applyAlignment="1">
      <alignment horizontal="left" wrapText="1"/>
    </xf>
    <xf numFmtId="0" fontId="17" fillId="0" borderId="1" xfId="0" applyFont="1" applyFill="1" applyBorder="1" applyAlignment="1">
      <alignment wrapText="1"/>
    </xf>
    <xf numFmtId="0" fontId="17" fillId="0" borderId="2" xfId="0" applyFont="1" applyBorder="1" applyAlignment="1">
      <alignment wrapText="1"/>
    </xf>
    <xf numFmtId="0" fontId="17" fillId="0" borderId="1" xfId="0" applyFont="1" applyBorder="1" applyAlignment="1">
      <alignment horizontal="left" wrapText="1"/>
    </xf>
    <xf numFmtId="0" fontId="17" fillId="0" borderId="1" xfId="0" applyFont="1" applyFill="1" applyBorder="1" applyAlignment="1">
      <alignment horizontal="left" wrapText="1"/>
    </xf>
    <xf numFmtId="0" fontId="17" fillId="0" borderId="5" xfId="0" applyFont="1" applyFill="1" applyBorder="1" applyAlignment="1">
      <alignment horizontal="left" wrapText="1"/>
    </xf>
    <xf numFmtId="164" fontId="18" fillId="3" borderId="1" xfId="0" applyNumberFormat="1" applyFont="1" applyFill="1" applyBorder="1" applyAlignment="1">
      <alignment horizontal="right"/>
    </xf>
    <xf numFmtId="3" fontId="5" fillId="0" borderId="1" xfId="0" applyNumberFormat="1" applyFont="1" applyFill="1" applyBorder="1"/>
    <xf numFmtId="3" fontId="5" fillId="0" borderId="0" xfId="0" applyNumberFormat="1" applyFont="1" applyBorder="1"/>
    <xf numFmtId="3" fontId="5" fillId="0" borderId="0" xfId="0" applyNumberFormat="1" applyFont="1"/>
    <xf numFmtId="164" fontId="18" fillId="2" borderId="1" xfId="2" applyNumberFormat="1" applyFont="1" applyFill="1" applyBorder="1" applyAlignment="1"/>
    <xf numFmtId="164" fontId="18" fillId="2" borderId="1" xfId="0" applyNumberFormat="1" applyFont="1" applyFill="1" applyBorder="1" applyAlignment="1"/>
    <xf numFmtId="164" fontId="18" fillId="0" borderId="0" xfId="0" applyNumberFormat="1" applyFont="1" applyFill="1" applyBorder="1" applyAlignment="1"/>
    <xf numFmtId="164" fontId="18" fillId="4" borderId="1" xfId="0" applyNumberFormat="1" applyFont="1" applyFill="1" applyBorder="1" applyAlignment="1"/>
    <xf numFmtId="4"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wrapText="1"/>
    </xf>
    <xf numFmtId="4" fontId="5" fillId="0" borderId="1" xfId="0" applyNumberFormat="1" applyFont="1" applyFill="1" applyBorder="1"/>
    <xf numFmtId="4" fontId="5" fillId="0" borderId="1" xfId="0" applyNumberFormat="1" applyFont="1" applyFill="1" applyBorder="1" applyAlignment="1">
      <alignment horizontal="right"/>
    </xf>
    <xf numFmtId="4" fontId="5" fillId="0" borderId="1" xfId="2" applyNumberFormat="1" applyFont="1" applyFill="1" applyBorder="1" applyAlignment="1">
      <alignment horizontal="right"/>
    </xf>
    <xf numFmtId="4" fontId="5" fillId="0" borderId="0" xfId="2" applyNumberFormat="1" applyFont="1" applyFill="1" applyBorder="1" applyAlignment="1">
      <alignment horizontal="right"/>
    </xf>
    <xf numFmtId="4" fontId="5" fillId="0" borderId="7" xfId="2" applyNumberFormat="1" applyFont="1" applyFill="1" applyBorder="1" applyAlignment="1">
      <alignment horizontal="right"/>
    </xf>
    <xf numFmtId="4" fontId="4" fillId="0" borderId="0" xfId="0" applyNumberFormat="1" applyFont="1" applyFill="1" applyBorder="1" applyAlignment="1"/>
    <xf numFmtId="4" fontId="5" fillId="0" borderId="0" xfId="0" applyNumberFormat="1" applyFont="1" applyFill="1" applyBorder="1" applyAlignment="1">
      <alignment horizontal="right"/>
    </xf>
    <xf numFmtId="4" fontId="5" fillId="0" borderId="7" xfId="0" applyNumberFormat="1" applyFont="1" applyFill="1" applyBorder="1" applyAlignment="1">
      <alignment horizontal="right"/>
    </xf>
    <xf numFmtId="4" fontId="4" fillId="8" borderId="1" xfId="2" applyNumberFormat="1" applyFont="1" applyFill="1" applyBorder="1" applyAlignment="1">
      <alignment horizontal="right"/>
    </xf>
    <xf numFmtId="4" fontId="4" fillId="0" borderId="7" xfId="0" applyNumberFormat="1" applyFont="1" applyFill="1" applyBorder="1" applyAlignment="1"/>
    <xf numFmtId="4" fontId="5" fillId="0" borderId="0" xfId="0" applyNumberFormat="1" applyFont="1" applyBorder="1" applyAlignment="1"/>
    <xf numFmtId="4" fontId="4" fillId="9" borderId="0" xfId="0" applyNumberFormat="1" applyFont="1" applyFill="1" applyBorder="1" applyAlignment="1">
      <alignment horizontal="right"/>
    </xf>
    <xf numFmtId="4" fontId="8" fillId="3" borderId="0" xfId="0" applyNumberFormat="1" applyFont="1" applyFill="1" applyAlignment="1">
      <alignment horizontal="right"/>
    </xf>
    <xf numFmtId="0" fontId="10" fillId="0" borderId="0" xfId="0" applyFont="1" applyAlignment="1">
      <alignment horizontal="center"/>
    </xf>
    <xf numFmtId="164" fontId="10" fillId="0" borderId="0" xfId="0" applyNumberFormat="1" applyFont="1"/>
    <xf numFmtId="10" fontId="4" fillId="0" borderId="0" xfId="2" applyNumberFormat="1" applyFont="1"/>
    <xf numFmtId="3" fontId="10" fillId="0" borderId="0" xfId="0" applyNumberFormat="1" applyFont="1"/>
    <xf numFmtId="4" fontId="5" fillId="0" borderId="1" xfId="2" applyNumberFormat="1" applyFont="1" applyFill="1" applyBorder="1" applyAlignment="1"/>
    <xf numFmtId="164" fontId="5" fillId="0" borderId="1" xfId="0" applyNumberFormat="1" applyFont="1" applyFill="1" applyBorder="1"/>
    <xf numFmtId="164" fontId="5" fillId="0" borderId="1" xfId="0" applyNumberFormat="1" applyFont="1" applyFill="1" applyBorder="1" applyAlignment="1">
      <alignment horizontal="right"/>
    </xf>
    <xf numFmtId="164" fontId="5" fillId="0"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4" fontId="4" fillId="0" borderId="1" xfId="0" applyNumberFormat="1" applyFont="1" applyFill="1" applyBorder="1" applyAlignment="1">
      <alignment horizontal="right" wrapText="1"/>
    </xf>
    <xf numFmtId="4" fontId="4" fillId="0" borderId="1" xfId="0" applyNumberFormat="1" applyFont="1" applyFill="1" applyBorder="1" applyAlignment="1">
      <alignment horizontal="right"/>
    </xf>
    <xf numFmtId="0" fontId="5" fillId="0" borderId="1" xfId="0" applyFont="1" applyBorder="1"/>
    <xf numFmtId="0" fontId="10" fillId="0" borderId="7" xfId="0" applyFont="1" applyFill="1" applyBorder="1"/>
    <xf numFmtId="4" fontId="3" fillId="0" borderId="0" xfId="0" applyNumberFormat="1" applyFont="1" applyBorder="1"/>
    <xf numFmtId="4" fontId="3" fillId="0" borderId="7" xfId="0" applyNumberFormat="1" applyFont="1" applyBorder="1"/>
    <xf numFmtId="164" fontId="11" fillId="6" borderId="15" xfId="0" applyNumberFormat="1" applyFont="1" applyFill="1" applyBorder="1" applyAlignment="1">
      <alignment horizontal="right" wrapText="1"/>
    </xf>
    <xf numFmtId="3" fontId="11" fillId="6" borderId="16" xfId="0" applyNumberFormat="1" applyFont="1" applyFill="1" applyBorder="1" applyAlignment="1">
      <alignment horizontal="right" wrapText="1"/>
    </xf>
    <xf numFmtId="4" fontId="11" fillId="6" borderId="16" xfId="0" applyNumberFormat="1" applyFont="1" applyFill="1" applyBorder="1" applyAlignment="1">
      <alignment horizontal="right" wrapText="1"/>
    </xf>
    <xf numFmtId="4" fontId="12" fillId="6" borderId="16" xfId="0" applyNumberFormat="1" applyFont="1" applyFill="1" applyBorder="1" applyAlignment="1">
      <alignment horizontal="center" vertical="center" wrapText="1"/>
    </xf>
    <xf numFmtId="3" fontId="4" fillId="0" borderId="0" xfId="0" applyNumberFormat="1" applyFont="1" applyAlignment="1">
      <alignment horizontal="right"/>
    </xf>
    <xf numFmtId="2" fontId="5" fillId="0" borderId="1" xfId="0" applyNumberFormat="1" applyFont="1" applyBorder="1"/>
    <xf numFmtId="4" fontId="4" fillId="8" borderId="4" xfId="0" applyNumberFormat="1" applyFont="1" applyFill="1" applyBorder="1" applyAlignment="1">
      <alignment horizontal="right" wrapText="1"/>
    </xf>
    <xf numFmtId="4" fontId="4" fillId="8" borderId="9" xfId="0" applyNumberFormat="1" applyFont="1" applyFill="1" applyBorder="1" applyAlignment="1">
      <alignment horizontal="right" wrapText="1"/>
    </xf>
    <xf numFmtId="4" fontId="4" fillId="8" borderId="10" xfId="0" applyNumberFormat="1" applyFont="1" applyFill="1" applyBorder="1" applyAlignment="1">
      <alignment horizontal="right" wrapText="1"/>
    </xf>
    <xf numFmtId="4" fontId="4" fillId="7" borderId="4" xfId="2" applyNumberFormat="1" applyFont="1" applyFill="1" applyBorder="1" applyAlignment="1">
      <alignment horizontal="right"/>
    </xf>
    <xf numFmtId="4" fontId="4" fillId="7" borderId="9" xfId="2" applyNumberFormat="1" applyFont="1" applyFill="1" applyBorder="1" applyAlignment="1">
      <alignment horizontal="right"/>
    </xf>
    <xf numFmtId="4" fontId="4" fillId="7" borderId="10" xfId="2" applyNumberFormat="1" applyFont="1" applyFill="1" applyBorder="1" applyAlignment="1">
      <alignment horizontal="right"/>
    </xf>
    <xf numFmtId="165" fontId="5"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4" fontId="5" fillId="0" borderId="1" xfId="0" applyNumberFormat="1" applyFont="1" applyBorder="1" applyAlignment="1">
      <alignment horizontal="right"/>
    </xf>
    <xf numFmtId="164" fontId="5" fillId="0" borderId="1" xfId="0" applyNumberFormat="1" applyFont="1" applyBorder="1" applyAlignment="1"/>
    <xf numFmtId="3" fontId="5" fillId="0" borderId="4" xfId="0" applyNumberFormat="1" applyFont="1" applyBorder="1" applyAlignment="1"/>
    <xf numFmtId="2" fontId="5" fillId="0" borderId="1" xfId="2"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6" fontId="5" fillId="0" borderId="1" xfId="0" applyNumberFormat="1" applyFont="1" applyBorder="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2" fontId="5" fillId="0" borderId="9" xfId="2" applyNumberFormat="1" applyFont="1" applyBorder="1" applyAlignment="1">
      <alignment horizontal="right"/>
    </xf>
    <xf numFmtId="2" fontId="5" fillId="0" borderId="9" xfId="2" applyNumberFormat="1" applyFont="1" applyFill="1" applyBorder="1" applyAlignment="1">
      <alignment horizontal="right"/>
    </xf>
    <xf numFmtId="4" fontId="5" fillId="0" borderId="9" xfId="0" applyNumberFormat="1" applyFont="1" applyBorder="1" applyAlignment="1">
      <alignment horizontal="right"/>
    </xf>
    <xf numFmtId="2" fontId="5" fillId="0" borderId="10" xfId="2" applyNumberFormat="1" applyFont="1" applyFill="1" applyBorder="1" applyAlignment="1">
      <alignment horizontal="right"/>
    </xf>
    <xf numFmtId="0" fontId="17" fillId="0" borderId="3" xfId="0" applyFont="1" applyBorder="1" applyAlignment="1">
      <alignment wrapText="1"/>
    </xf>
    <xf numFmtId="0" fontId="5" fillId="0" borderId="8" xfId="0" applyFont="1" applyBorder="1" applyAlignment="1">
      <alignment horizontal="center" wrapText="1"/>
    </xf>
    <xf numFmtId="14" fontId="5" fillId="0" borderId="8" xfId="0" applyNumberFormat="1" applyFont="1" applyFill="1" applyBorder="1" applyAlignment="1">
      <alignment horizontal="right" wrapText="1"/>
    </xf>
    <xf numFmtId="164" fontId="5" fillId="0" borderId="9" xfId="0" applyNumberFormat="1" applyFont="1" applyBorder="1" applyAlignment="1"/>
    <xf numFmtId="3" fontId="5" fillId="0" borderId="9" xfId="0" applyNumberFormat="1" applyFont="1" applyBorder="1" applyAlignment="1"/>
    <xf numFmtId="9" fontId="5" fillId="0" borderId="1" xfId="0" applyNumberFormat="1"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4" fillId="4" borderId="4" xfId="0" applyNumberFormat="1" applyFont="1" applyFill="1" applyBorder="1" applyAlignment="1"/>
    <xf numFmtId="0" fontId="19" fillId="10" borderId="1" xfId="4" applyFont="1" applyBorder="1" applyAlignment="1">
      <alignment horizontal="left" wrapText="1"/>
    </xf>
    <xf numFmtId="0" fontId="19" fillId="10" borderId="1" xfId="4" applyFont="1" applyBorder="1" applyAlignment="1">
      <alignment horizontal="center" wrapText="1"/>
    </xf>
    <xf numFmtId="14" fontId="19" fillId="10" borderId="1" xfId="4" applyNumberFormat="1" applyFont="1" applyBorder="1" applyAlignment="1">
      <alignment horizontal="right" wrapText="1"/>
    </xf>
    <xf numFmtId="164" fontId="19" fillId="10" borderId="1" xfId="4" applyNumberFormat="1" applyFont="1" applyBorder="1" applyAlignment="1">
      <alignment horizontal="right"/>
    </xf>
    <xf numFmtId="3" fontId="19" fillId="10" borderId="1" xfId="4" applyNumberFormat="1" applyFont="1" applyBorder="1" applyAlignment="1">
      <alignment horizontal="right"/>
    </xf>
    <xf numFmtId="0" fontId="13" fillId="0" borderId="3" xfId="0" applyNumberFormat="1" applyFont="1" applyBorder="1" applyAlignment="1">
      <alignment horizontal="left" wrapText="1"/>
    </xf>
    <xf numFmtId="0" fontId="13" fillId="0" borderId="8" xfId="0" applyNumberFormat="1" applyFont="1" applyBorder="1" applyAlignment="1">
      <alignment horizontal="left" wrapText="1"/>
    </xf>
    <xf numFmtId="0" fontId="14" fillId="0" borderId="11" xfId="0" applyFont="1" applyBorder="1" applyAlignment="1">
      <alignment horizontal="left"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3" fontId="4" fillId="0" borderId="0" xfId="0" applyNumberFormat="1" applyFont="1" applyBorder="1" applyAlignment="1">
      <alignment horizontal="right" wrapText="1"/>
    </xf>
    <xf numFmtId="0" fontId="0" fillId="0" borderId="0" xfId="0" applyBorder="1" applyAlignment="1">
      <alignment horizontal="right"/>
    </xf>
    <xf numFmtId="0" fontId="4" fillId="4" borderId="4" xfId="0" applyFont="1"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xf>
    <xf numFmtId="0" fontId="4" fillId="4" borderId="1" xfId="0" applyFont="1" applyFill="1" applyBorder="1" applyAlignment="1">
      <alignment horizontal="left" wrapText="1"/>
    </xf>
    <xf numFmtId="4" fontId="4" fillId="4" borderId="4" xfId="0" applyNumberFormat="1" applyFont="1" applyFill="1" applyBorder="1" applyAlignment="1"/>
    <xf numFmtId="4" fontId="4" fillId="4" borderId="9" xfId="0" applyNumberFormat="1" applyFont="1" applyFill="1" applyBorder="1" applyAlignment="1"/>
    <xf numFmtId="4" fontId="4" fillId="4" borderId="10" xfId="0" applyNumberFormat="1" applyFont="1" applyFill="1" applyBorder="1" applyAlignment="1"/>
    <xf numFmtId="0" fontId="11" fillId="6" borderId="12" xfId="0" applyFont="1" applyFill="1" applyBorder="1" applyAlignment="1">
      <alignment horizontal="left" wrapText="1"/>
    </xf>
    <xf numFmtId="0" fontId="11" fillId="6" borderId="13" xfId="0" applyFont="1" applyFill="1" applyBorder="1" applyAlignment="1">
      <alignment horizontal="left" wrapText="1"/>
    </xf>
    <xf numFmtId="0" fontId="11" fillId="6" borderId="14" xfId="0" applyFont="1" applyFill="1" applyBorder="1" applyAlignment="1">
      <alignment horizontal="left" wrapText="1"/>
    </xf>
    <xf numFmtId="0" fontId="15" fillId="6" borderId="1" xfId="0" applyFont="1" applyFill="1" applyBorder="1" applyAlignment="1">
      <alignment horizont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19" fillId="10" borderId="4" xfId="4" applyFont="1" applyBorder="1" applyAlignment="1">
      <alignment horizontal="center" vertical="center"/>
    </xf>
    <xf numFmtId="0" fontId="19" fillId="10" borderId="9" xfId="4" applyFont="1" applyBorder="1" applyAlignment="1">
      <alignment horizontal="center" vertical="center"/>
    </xf>
    <xf numFmtId="0" fontId="19" fillId="10" borderId="10" xfId="4" applyFont="1" applyBorder="1" applyAlignment="1">
      <alignment horizontal="center" vertical="center"/>
    </xf>
    <xf numFmtId="0" fontId="19" fillId="10" borderId="4" xfId="4" applyFont="1" applyBorder="1" applyAlignment="1">
      <alignment horizontal="left" wrapText="1"/>
    </xf>
    <xf numFmtId="0" fontId="19" fillId="10" borderId="9" xfId="4" applyFont="1" applyBorder="1" applyAlignment="1">
      <alignment horizontal="left" wrapText="1"/>
    </xf>
    <xf numFmtId="0" fontId="19" fillId="10" borderId="10" xfId="4" applyFont="1" applyBorder="1" applyAlignment="1">
      <alignment horizontal="left" wrapText="1"/>
    </xf>
    <xf numFmtId="0" fontId="4" fillId="3" borderId="4" xfId="0" applyFont="1" applyFill="1" applyBorder="1" applyAlignment="1">
      <alignment horizontal="left" wrapText="1"/>
    </xf>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4" fillId="2" borderId="4" xfId="0" applyFont="1" applyFill="1" applyBorder="1" applyAlignment="1">
      <alignment horizontal="left" wrapText="1"/>
    </xf>
    <xf numFmtId="0" fontId="4" fillId="2" borderId="9" xfId="0" applyFont="1" applyFill="1" applyBorder="1" applyAlignment="1">
      <alignment horizontal="left" wrapText="1"/>
    </xf>
    <xf numFmtId="0" fontId="4" fillId="2" borderId="10" xfId="0" applyFont="1" applyFill="1" applyBorder="1" applyAlignment="1">
      <alignment horizontal="left" wrapText="1"/>
    </xf>
  </cellXfs>
  <cellStyles count="5">
    <cellStyle name="20% - Accent1" xfId="4" builtinId="30"/>
    <cellStyle name="Normal" xfId="0" builtinId="0"/>
    <cellStyle name="Normal 2" xfId="1"/>
    <cellStyle name="Percent" xfId="2" builtinId="5"/>
    <cellStyle name="Percent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52</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19" t="s">
        <v>3</v>
      </c>
      <c r="I3" s="119" t="s">
        <v>4</v>
      </c>
      <c r="J3" s="119" t="s">
        <v>5</v>
      </c>
      <c r="K3" s="119" t="s">
        <v>6</v>
      </c>
      <c r="L3" s="71" t="s">
        <v>41</v>
      </c>
      <c r="M3" s="120"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26.866201649999994</v>
      </c>
      <c r="F6" s="64">
        <v>30217</v>
      </c>
      <c r="G6" s="73">
        <v>1.06</v>
      </c>
      <c r="H6" s="90">
        <v>1.06</v>
      </c>
      <c r="I6" s="90">
        <v>2.34</v>
      </c>
      <c r="J6" s="90">
        <v>2.72</v>
      </c>
      <c r="K6" s="90">
        <v>2.8</v>
      </c>
      <c r="L6" s="90">
        <v>3.13</v>
      </c>
      <c r="M6" s="90">
        <v>5.35</v>
      </c>
    </row>
    <row r="7" spans="1:15" s="2" customFormat="1" ht="12.75" customHeight="1" x14ac:dyDescent="0.2">
      <c r="A7" s="58" t="s">
        <v>27</v>
      </c>
      <c r="B7" s="12" t="s">
        <v>8</v>
      </c>
      <c r="C7" s="12" t="s">
        <v>18</v>
      </c>
      <c r="D7" s="24">
        <v>40834</v>
      </c>
      <c r="E7" s="113">
        <v>9.59</v>
      </c>
      <c r="F7" s="114">
        <v>6713</v>
      </c>
      <c r="G7" s="74">
        <v>-0.03</v>
      </c>
      <c r="H7" s="74">
        <v>-0.03</v>
      </c>
      <c r="I7" s="74">
        <v>3.12</v>
      </c>
      <c r="J7" s="74">
        <v>2.02</v>
      </c>
      <c r="K7" s="74"/>
      <c r="L7" s="74"/>
      <c r="M7" s="75">
        <v>3.55</v>
      </c>
    </row>
    <row r="8" spans="1:15" s="2" customFormat="1" ht="12.75" customHeight="1" x14ac:dyDescent="0.2">
      <c r="A8" s="58" t="s">
        <v>30</v>
      </c>
      <c r="B8" s="12" t="s">
        <v>8</v>
      </c>
      <c r="C8" s="12" t="s">
        <v>18</v>
      </c>
      <c r="D8" s="24">
        <v>36738</v>
      </c>
      <c r="E8" s="92">
        <v>82.217592999999994</v>
      </c>
      <c r="F8" s="25">
        <v>45908</v>
      </c>
      <c r="G8" s="106">
        <v>1.89</v>
      </c>
      <c r="H8" s="97">
        <v>1.89</v>
      </c>
      <c r="I8" s="97">
        <v>3.6</v>
      </c>
      <c r="J8" s="97">
        <v>2.99</v>
      </c>
      <c r="K8" s="106">
        <v>2.88</v>
      </c>
      <c r="L8" s="106">
        <v>3.83</v>
      </c>
      <c r="M8" s="106">
        <v>4.75</v>
      </c>
    </row>
    <row r="9" spans="1:15" ht="12.75" customHeight="1" x14ac:dyDescent="0.2">
      <c r="A9" s="59" t="s">
        <v>11</v>
      </c>
      <c r="B9" s="26" t="s">
        <v>8</v>
      </c>
      <c r="C9" s="26" t="s">
        <v>18</v>
      </c>
      <c r="D9" s="27">
        <v>37816</v>
      </c>
      <c r="E9" s="116">
        <v>34.600943937543001</v>
      </c>
      <c r="F9" s="117">
        <v>33079</v>
      </c>
      <c r="G9" s="118">
        <v>2.1939842308153823</v>
      </c>
      <c r="H9" s="118">
        <v>2.1939842308153823</v>
      </c>
      <c r="I9" s="118">
        <v>4.4592175515675292</v>
      </c>
      <c r="J9" s="118">
        <v>3.6386074501740584</v>
      </c>
      <c r="K9" s="13">
        <v>3.8157551197588901</v>
      </c>
      <c r="L9" s="115">
        <v>2.7780176192827577</v>
      </c>
      <c r="M9" s="13">
        <v>3.0416815016037102</v>
      </c>
    </row>
    <row r="10" spans="1:15" s="20" customFormat="1" ht="23.25" customHeight="1" x14ac:dyDescent="0.2">
      <c r="A10" s="41" t="s">
        <v>35</v>
      </c>
      <c r="B10" s="42" t="s">
        <v>8</v>
      </c>
      <c r="C10" s="42"/>
      <c r="D10" s="43"/>
      <c r="E10" s="63">
        <f>SUM(E6:E9)</f>
        <v>153.274738587543</v>
      </c>
      <c r="F10" s="44">
        <f>SUM(F6:F9)</f>
        <v>115917</v>
      </c>
      <c r="G10" s="107">
        <f>($E$6*G6+$E$7*G7+$E$8*G8+$E$9*G9+$E$31*G31)/($E$10+$E$31)</f>
        <v>1.709414985534927</v>
      </c>
      <c r="H10" s="108">
        <f>($E$6*H6+$E$7*H7+$E$8*H8+$E$9*H9+$E$31*H31)/($E$10+$E$31)</f>
        <v>1.709414985534927</v>
      </c>
      <c r="I10" s="108">
        <f>($E$6*I6+$E$7*I7+$E$8*I8+$E$9*I9+$E$31*I31)/($E$10+$E$31)</f>
        <v>3.3665974847425146</v>
      </c>
      <c r="J10" s="108">
        <f>($E$6*J6+$E$8*J8+$E$9*J9+$E$31*J31+E7*J7)/($E$6+$E$8+$E$9+$E$31+E7)</f>
        <v>2.9799269758642164</v>
      </c>
      <c r="K10" s="108">
        <f>($E$6*K6+$E$8*K8+$E$9*K9+$E$31*K31)/($E$6+$E$8+$E$9+$E$31)</f>
        <v>3.156549261088343</v>
      </c>
      <c r="L10" s="108">
        <f>($E$6*L6+$E$8*L8+$E$9*L9+$E$31*L31)/($E$6+$E$8+$E$9+$E$31)</f>
        <v>3.4621185916122594</v>
      </c>
      <c r="M10" s="109">
        <f>($E$6*M6+$E$7*M7+$E$8*M8+$E$9*M9+$E$31*M31)/($E$10+$E$31)</f>
        <v>5.1847758550364338</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12.726992340000001</v>
      </c>
      <c r="F13" s="64">
        <v>23616</v>
      </c>
      <c r="G13" s="73">
        <v>2.97</v>
      </c>
      <c r="H13" s="90">
        <v>2.97</v>
      </c>
      <c r="I13" s="90">
        <v>3.25</v>
      </c>
      <c r="J13" s="90">
        <v>3.71</v>
      </c>
      <c r="K13" s="90">
        <v>3.55</v>
      </c>
      <c r="L13" s="90">
        <v>3.21</v>
      </c>
      <c r="M13" s="90">
        <v>5.29</v>
      </c>
    </row>
    <row r="14" spans="1:15" x14ac:dyDescent="0.2">
      <c r="A14" s="61" t="s">
        <v>49</v>
      </c>
      <c r="B14" s="12" t="s">
        <v>8</v>
      </c>
      <c r="C14" s="12" t="s">
        <v>17</v>
      </c>
      <c r="D14" s="23">
        <v>36091</v>
      </c>
      <c r="E14" s="92">
        <v>0.47919525000000002</v>
      </c>
      <c r="F14" s="25">
        <v>512</v>
      </c>
      <c r="G14" s="74">
        <v>1.4677583545182227</v>
      </c>
      <c r="H14" s="74">
        <v>1.4677583545182227</v>
      </c>
      <c r="I14" s="74">
        <v>4.6751403814683457</v>
      </c>
      <c r="J14" s="74">
        <v>4.2818723370147804</v>
      </c>
      <c r="K14" s="74">
        <v>4.0367149890302434</v>
      </c>
      <c r="L14" s="115"/>
      <c r="M14" s="74">
        <v>4.8036380153193337</v>
      </c>
      <c r="N14" s="2"/>
      <c r="O14" s="2"/>
    </row>
    <row r="15" spans="1:15" ht="13.5" customHeight="1" x14ac:dyDescent="0.2">
      <c r="A15" s="61" t="s">
        <v>50</v>
      </c>
      <c r="B15" s="12" t="s">
        <v>8</v>
      </c>
      <c r="C15" s="12" t="s">
        <v>21</v>
      </c>
      <c r="D15" s="23">
        <v>39514</v>
      </c>
      <c r="E15" s="92">
        <v>6.4200610000000005E-2</v>
      </c>
      <c r="F15" s="25">
        <v>103</v>
      </c>
      <c r="G15" s="74">
        <v>-1.3256954700753276</v>
      </c>
      <c r="H15" s="74">
        <v>-1.3256954700753276</v>
      </c>
      <c r="I15" s="74">
        <v>1.725821816730666</v>
      </c>
      <c r="J15" s="74">
        <v>1.8617575737094993</v>
      </c>
      <c r="K15" s="74">
        <v>2.4552852972359762</v>
      </c>
      <c r="L15" s="115"/>
      <c r="M15" s="74">
        <v>3.5031599341895259</v>
      </c>
      <c r="N15" s="2"/>
      <c r="O15" s="2"/>
    </row>
    <row r="16" spans="1:15" ht="12.75" customHeight="1" x14ac:dyDescent="0.2">
      <c r="A16" s="61" t="s">
        <v>51</v>
      </c>
      <c r="B16" s="12" t="s">
        <v>8</v>
      </c>
      <c r="C16" s="12" t="s">
        <v>16</v>
      </c>
      <c r="D16" s="23">
        <v>39514</v>
      </c>
      <c r="E16" s="92">
        <v>0.64573818000000005</v>
      </c>
      <c r="F16" s="25">
        <v>1728</v>
      </c>
      <c r="G16" s="74">
        <v>3.5442397386626912</v>
      </c>
      <c r="H16" s="74">
        <v>3.5442397386626912</v>
      </c>
      <c r="I16" s="74">
        <v>3.9963240182583792</v>
      </c>
      <c r="J16" s="74">
        <v>3.7171934028505715</v>
      </c>
      <c r="K16" s="74">
        <v>3.4377157216169074</v>
      </c>
      <c r="L16" s="115"/>
      <c r="M16" s="74">
        <v>4.8884274003015982</v>
      </c>
      <c r="N16" s="2"/>
      <c r="O16" s="2"/>
    </row>
    <row r="17" spans="1:15" ht="12.75" customHeight="1" x14ac:dyDescent="0.2">
      <c r="A17" s="58" t="s">
        <v>12</v>
      </c>
      <c r="B17" s="12" t="s">
        <v>8</v>
      </c>
      <c r="C17" s="12" t="s">
        <v>19</v>
      </c>
      <c r="D17" s="24">
        <v>40834</v>
      </c>
      <c r="E17" s="113">
        <v>5.0540000000000003</v>
      </c>
      <c r="F17" s="114">
        <v>4369</v>
      </c>
      <c r="G17" s="74">
        <v>2.0499999999999998</v>
      </c>
      <c r="H17" s="74">
        <v>2.0499999999999998</v>
      </c>
      <c r="I17" s="115">
        <v>5.53</v>
      </c>
      <c r="J17" s="115">
        <v>5.61</v>
      </c>
      <c r="K17" s="115"/>
      <c r="L17" s="115"/>
      <c r="M17" s="74">
        <v>5.28</v>
      </c>
      <c r="N17" s="79"/>
      <c r="O17" s="2"/>
    </row>
    <row r="18" spans="1:15" x14ac:dyDescent="0.2">
      <c r="A18" s="58" t="s">
        <v>31</v>
      </c>
      <c r="B18" s="12" t="s">
        <v>8</v>
      </c>
      <c r="C18" s="12" t="s">
        <v>16</v>
      </c>
      <c r="D18" s="24">
        <v>38245</v>
      </c>
      <c r="E18" s="92">
        <v>37.857984999999999</v>
      </c>
      <c r="F18" s="25">
        <v>35949</v>
      </c>
      <c r="G18" s="106">
        <v>2.65</v>
      </c>
      <c r="H18" s="106">
        <v>2.65</v>
      </c>
      <c r="I18" s="97">
        <v>4.51</v>
      </c>
      <c r="J18" s="106">
        <v>4.3899999999999997</v>
      </c>
      <c r="K18" s="97">
        <v>3.39</v>
      </c>
      <c r="L18" s="97">
        <v>3.84</v>
      </c>
      <c r="M18" s="97">
        <v>5.04</v>
      </c>
      <c r="N18" s="2"/>
      <c r="O18" s="2"/>
    </row>
    <row r="19" spans="1:15" ht="12.75" customHeight="1" x14ac:dyDescent="0.2">
      <c r="A19" s="60" t="s">
        <v>13</v>
      </c>
      <c r="B19" s="22" t="s">
        <v>8</v>
      </c>
      <c r="C19" s="22" t="s">
        <v>20</v>
      </c>
      <c r="D19" s="23">
        <v>37834</v>
      </c>
      <c r="E19" s="116">
        <v>42.322347768662198</v>
      </c>
      <c r="F19" s="117">
        <v>41505</v>
      </c>
      <c r="G19" s="118">
        <v>3.9581249261260609</v>
      </c>
      <c r="H19" s="118">
        <v>3.9581249261260609</v>
      </c>
      <c r="I19" s="118">
        <v>5.660427856001804</v>
      </c>
      <c r="J19" s="118">
        <v>5.7869194744306185</v>
      </c>
      <c r="K19" s="13">
        <v>4.3909871549626223</v>
      </c>
      <c r="L19" s="115">
        <v>2.5235444364998028</v>
      </c>
      <c r="M19" s="13">
        <v>3.8853310832244858</v>
      </c>
      <c r="N19" s="2"/>
      <c r="O19" s="2"/>
    </row>
    <row r="20" spans="1:15" ht="12.75" customHeight="1" x14ac:dyDescent="0.2">
      <c r="A20" s="61" t="s">
        <v>28</v>
      </c>
      <c r="B20" s="22" t="s">
        <v>8</v>
      </c>
      <c r="C20" s="22" t="s">
        <v>25</v>
      </c>
      <c r="D20" s="23">
        <v>39078</v>
      </c>
      <c r="E20" s="116">
        <v>11.8133847833787</v>
      </c>
      <c r="F20" s="117">
        <v>15650</v>
      </c>
      <c r="G20" s="118">
        <v>5.4630337503101867</v>
      </c>
      <c r="H20" s="118">
        <v>5.4630337503101867</v>
      </c>
      <c r="I20" s="118">
        <v>7.7502058846916189</v>
      </c>
      <c r="J20" s="118">
        <v>9.0041896641583019</v>
      </c>
      <c r="K20" s="13">
        <v>4.7404662291371524</v>
      </c>
      <c r="L20" s="115"/>
      <c r="M20" s="13">
        <v>0.14063464185405383</v>
      </c>
      <c r="N20" s="2"/>
      <c r="O20" s="2"/>
    </row>
    <row r="21" spans="1:15" ht="12.75" customHeight="1" x14ac:dyDescent="0.2">
      <c r="A21" s="30" t="s">
        <v>34</v>
      </c>
      <c r="B21" s="31" t="s">
        <v>8</v>
      </c>
      <c r="C21" s="31"/>
      <c r="D21" s="32"/>
      <c r="E21" s="67">
        <f>SUM(E13:E20)</f>
        <v>110.9638439320409</v>
      </c>
      <c r="F21" s="33">
        <f>SUM(F13:F20)</f>
        <v>123432</v>
      </c>
      <c r="G21" s="110">
        <f>($E$13*G13+$E$14*G14+$E$15*G15+$E$16*G16+$E$17*G17+$E$18*G18+$E$19*G19+$E$20*G20)/$E$21</f>
        <v>3.4555802738688639</v>
      </c>
      <c r="H21" s="111">
        <f>($E$13*H13+$E$14*H14+$E$15*H15+$E$16*H16+$E$17*H17+$E$18*H18+$E$19*H19+$E$20*H20)/$E$21</f>
        <v>3.4555802738688639</v>
      </c>
      <c r="I21" s="111">
        <f>($E$13*I13+$E$14*I14+$E$15*I15+$E$16*I16+$E$17*I17+$E$18*I18+$E$19*I19+$E$20*I20)/$E$21</f>
        <v>5.19179293383832</v>
      </c>
      <c r="J21" s="111">
        <f>($E$13*J13+$E$14*J14+$E$15*J15+$E$16*J16+$E$18*J18+$E$19*J19+$E$20*J20+E17*J17)/($E$21)</f>
        <v>5.3857572231212902</v>
      </c>
      <c r="K21" s="111">
        <f>($E$13*K13+$E$14*K14+$E$15*K15+$E$16*K16+$E$18*K18+$E$19*K19+$E$20*K20)/($E$21-$E$17)</f>
        <v>3.9625126727534683</v>
      </c>
      <c r="L21" s="111">
        <f>($E$13*L13+$E$19*L19+$E$18*L18)/($E$13+$E$19+$E$18)</f>
        <v>3.1540100064219438</v>
      </c>
      <c r="M21" s="112">
        <f>($E$13*M13+$E$14*M14+$E$15*M15+$E$16*M16+$E$17*M17+$E$18*M18+$E$19*M19+$E$20*M20)/$E$21</f>
        <v>4.1148203944146848</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1.1497077799210065</v>
      </c>
      <c r="F23" s="64">
        <v>653</v>
      </c>
      <c r="G23" s="73">
        <v>-7.0000000000000007E-2</v>
      </c>
      <c r="H23" s="75">
        <v>-7.0000000000000007E-2</v>
      </c>
      <c r="I23" s="75">
        <v>-0.28000000000000003</v>
      </c>
      <c r="J23" s="75">
        <v>-0.16</v>
      </c>
      <c r="K23" s="75">
        <v>1.63</v>
      </c>
      <c r="L23" s="75"/>
      <c r="M23" s="90">
        <v>3.81</v>
      </c>
    </row>
    <row r="24" spans="1:15" ht="12.75" customHeight="1" x14ac:dyDescent="0.2">
      <c r="A24" s="60" t="s">
        <v>14</v>
      </c>
      <c r="B24" s="22" t="s">
        <v>9</v>
      </c>
      <c r="C24" s="22" t="s">
        <v>20</v>
      </c>
      <c r="D24" s="23">
        <v>37816</v>
      </c>
      <c r="E24" s="116">
        <v>3.05316044792422</v>
      </c>
      <c r="F24" s="117">
        <v>2333</v>
      </c>
      <c r="G24" s="13">
        <v>0.30036933469153038</v>
      </c>
      <c r="H24" s="13">
        <v>0.30036933469153038</v>
      </c>
      <c r="I24" s="13">
        <v>1.8203574642459364</v>
      </c>
      <c r="J24" s="13">
        <v>2.2926332199424415</v>
      </c>
      <c r="K24" s="13">
        <v>2.0668272091083129</v>
      </c>
      <c r="L24" s="115">
        <v>1.3682306164842339</v>
      </c>
      <c r="M24" s="13">
        <v>2.0249523573954376</v>
      </c>
    </row>
    <row r="25" spans="1:15" ht="12.75" customHeight="1" x14ac:dyDescent="0.2">
      <c r="A25" s="30" t="s">
        <v>34</v>
      </c>
      <c r="B25" s="31" t="s">
        <v>9</v>
      </c>
      <c r="C25" s="35"/>
      <c r="D25" s="36"/>
      <c r="E25" s="68">
        <f>SUM(E23:E24)</f>
        <v>4.2028682278452267</v>
      </c>
      <c r="F25" s="34">
        <f>SUM(F23:F24)</f>
        <v>2986</v>
      </c>
      <c r="G25" s="110">
        <f>($E$23*G23+$E$24*G24)/$E$25</f>
        <v>0.19905364206099269</v>
      </c>
      <c r="H25" s="111">
        <f>($E$23*H23+$E$24*H24)/$E$25</f>
        <v>0.19905364206099269</v>
      </c>
      <c r="I25" s="111">
        <f>($E$23*I23+$E$24*I24)/$E$25</f>
        <v>1.2457980951798364</v>
      </c>
      <c r="J25" s="111">
        <f>($E$23*J23+$E$24*J24)/$E$25</f>
        <v>1.6217077135041331</v>
      </c>
      <c r="K25" s="111">
        <f>($E$23*K23+$E$24*K24)/$E$25</f>
        <v>1.9473317565824331</v>
      </c>
      <c r="L25" s="111">
        <f>L24</f>
        <v>1.3682306164842339</v>
      </c>
      <c r="M25" s="112">
        <f>($E$23*M23+$E$24*M24)/$E$25</f>
        <v>2.5132577362400901</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115.16671215988613</v>
      </c>
      <c r="F27" s="34">
        <f>F25+F21</f>
        <v>126418</v>
      </c>
      <c r="G27" s="81">
        <f>($E$21*G21+$E$25*G25)/$E$27</f>
        <v>3.3367373195353598</v>
      </c>
      <c r="H27" s="81">
        <f t="shared" ref="H27:M27" si="0">($E$21*H21+$E$25*H25)/$E$27</f>
        <v>3.3367373195353598</v>
      </c>
      <c r="I27" s="81">
        <f t="shared" si="0"/>
        <v>5.0477886810155539</v>
      </c>
      <c r="J27" s="81">
        <f t="shared" si="0"/>
        <v>5.2483928424307686</v>
      </c>
      <c r="K27" s="81">
        <f t="shared" si="0"/>
        <v>3.8889711112458598</v>
      </c>
      <c r="L27" s="81">
        <f>($E$21*L21+$E$25*L25)/$E$27</f>
        <v>3.0888401728897485</v>
      </c>
      <c r="M27" s="81">
        <f t="shared" si="0"/>
        <v>4.0563733250774918</v>
      </c>
    </row>
    <row r="28" spans="1:15" s="20" customFormat="1" ht="26.25" customHeight="1" x14ac:dyDescent="0.2">
      <c r="A28" s="226" t="s">
        <v>37</v>
      </c>
      <c r="B28" s="226"/>
      <c r="C28" s="226"/>
      <c r="D28" s="226"/>
      <c r="E28" s="70">
        <f>SUM(E10,E27)</f>
        <v>268.44145074742914</v>
      </c>
      <c r="F28" s="53">
        <f>SUM(F10, F27)</f>
        <v>242335</v>
      </c>
      <c r="G28" s="124"/>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61.956000000000003</v>
      </c>
      <c r="F31" s="94">
        <v>12677</v>
      </c>
      <c r="G31" s="95">
        <v>1.75</v>
      </c>
      <c r="H31" s="95">
        <v>1.75</v>
      </c>
      <c r="I31" s="95">
        <v>2.93</v>
      </c>
      <c r="J31" s="95">
        <v>2.86</v>
      </c>
      <c r="K31" s="95">
        <v>3.31</v>
      </c>
      <c r="L31" s="95">
        <v>3.5</v>
      </c>
      <c r="M31" s="96">
        <v>7.14</v>
      </c>
    </row>
    <row r="32" spans="1:15" ht="31.5" customHeight="1" x14ac:dyDescent="0.2">
      <c r="A32" s="230" t="s">
        <v>26</v>
      </c>
      <c r="B32" s="231"/>
      <c r="C32" s="231"/>
      <c r="D32" s="232"/>
      <c r="E32" s="101">
        <f>E28+E31</f>
        <v>330.39745074742916</v>
      </c>
      <c r="F32" s="102">
        <f>F28+F31</f>
        <v>255012</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21" t="s">
        <v>42</v>
      </c>
      <c r="B35" s="122"/>
      <c r="C35" s="122"/>
      <c r="D35" s="122"/>
      <c r="E35" s="122"/>
      <c r="F35" s="122"/>
      <c r="G35" s="122"/>
      <c r="H35" s="122"/>
      <c r="I35" s="122"/>
      <c r="J35" s="122"/>
      <c r="K35" s="122"/>
      <c r="L35" s="122"/>
      <c r="M35" s="123"/>
    </row>
    <row r="36" spans="1:13" ht="22.5" customHeight="1" x14ac:dyDescent="0.2">
      <c r="B36" s="11"/>
      <c r="C36" s="11"/>
      <c r="D36" s="11"/>
      <c r="E36" s="219" t="s">
        <v>39</v>
      </c>
      <c r="F36" s="220"/>
      <c r="G36" s="84">
        <f>($E$10*G10+$E$21*G21+$E$25*G25+$E$31*G31)/$E$32</f>
        <v>2.2842615757786557</v>
      </c>
      <c r="H36" s="84">
        <f t="shared" ref="H36:M36" si="1">($E$10*H10+$E$21*H21+$E$25*H25+$E$31*H31)/$E$32</f>
        <v>2.2842615757786557</v>
      </c>
      <c r="I36" s="84">
        <f t="shared" si="1"/>
        <v>3.8707400816221016</v>
      </c>
      <c r="J36" s="84">
        <f t="shared" si="1"/>
        <v>3.7481579631450046</v>
      </c>
      <c r="K36" s="84">
        <f t="shared" si="1"/>
        <v>3.4406247288753558</v>
      </c>
      <c r="L36" s="84">
        <f t="shared" si="1"/>
        <v>3.3391083578029468</v>
      </c>
      <c r="M36" s="84">
        <f t="shared" si="1"/>
        <v>5.1580911992590925</v>
      </c>
    </row>
    <row r="37" spans="1:13" ht="16.5" customHeight="1" x14ac:dyDescent="0.2">
      <c r="B37" s="10"/>
      <c r="C37" s="10"/>
      <c r="D37" s="10"/>
      <c r="E37" s="16"/>
      <c r="F37" s="105" t="s">
        <v>45</v>
      </c>
      <c r="G37" s="85"/>
      <c r="H37" s="85">
        <v>-0.98034860690928705</v>
      </c>
      <c r="I37" s="85">
        <v>-0.72096248202888891</v>
      </c>
      <c r="J37" s="85">
        <v>-0.58170984823459104</v>
      </c>
      <c r="K37" s="85">
        <v>-0.60866130031182708</v>
      </c>
      <c r="L37" s="85">
        <v>-0.24136701287914564</v>
      </c>
      <c r="M37" s="85">
        <v>-0.18658650189881953</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53</v>
      </c>
      <c r="B41" s="86"/>
      <c r="C41" s="86"/>
      <c r="D41" s="20"/>
      <c r="E41" s="87">
        <v>49.691000000000003</v>
      </c>
      <c r="F41" s="88">
        <v>0.17699999999999999</v>
      </c>
      <c r="H41" s="6"/>
      <c r="I41" s="6"/>
      <c r="J41" s="6"/>
      <c r="K41" s="6"/>
      <c r="L41" s="6"/>
      <c r="M41" s="6"/>
    </row>
    <row r="42" spans="1:13" x14ac:dyDescent="0.2">
      <c r="A42" s="20" t="s">
        <v>54</v>
      </c>
      <c r="B42" s="86"/>
      <c r="C42" s="86"/>
      <c r="D42" s="20"/>
      <c r="E42" s="89">
        <v>19129</v>
      </c>
      <c r="F42" s="88">
        <v>8.1100000000000005E-2</v>
      </c>
      <c r="H42" s="5"/>
      <c r="I42" s="5"/>
      <c r="J42" s="5"/>
      <c r="K42" s="5"/>
      <c r="L42" s="5"/>
      <c r="M42" s="5"/>
    </row>
  </sheetData>
  <mergeCells count="17">
    <mergeCell ref="A1:M1"/>
    <mergeCell ref="A2:A3"/>
    <mergeCell ref="B2:B3"/>
    <mergeCell ref="C2:C3"/>
    <mergeCell ref="D2:D3"/>
    <mergeCell ref="E2:E3"/>
    <mergeCell ref="F2:F3"/>
    <mergeCell ref="G2:M2"/>
    <mergeCell ref="A33:M33"/>
    <mergeCell ref="A34:M34"/>
    <mergeCell ref="E36:F36"/>
    <mergeCell ref="A4:M4"/>
    <mergeCell ref="A5:M5"/>
    <mergeCell ref="A12:M12"/>
    <mergeCell ref="A28:D28"/>
    <mergeCell ref="H28:M28"/>
    <mergeCell ref="A32:D3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79</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74" t="s">
        <v>3</v>
      </c>
      <c r="I3" s="174" t="s">
        <v>4</v>
      </c>
      <c r="J3" s="174" t="s">
        <v>5</v>
      </c>
      <c r="K3" s="174" t="s">
        <v>6</v>
      </c>
      <c r="L3" s="71" t="s">
        <v>41</v>
      </c>
      <c r="M3" s="175"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26.360511710000001</v>
      </c>
      <c r="F6" s="64">
        <v>29704</v>
      </c>
      <c r="G6" s="73">
        <v>2.486371490163263</v>
      </c>
      <c r="H6" s="90">
        <v>4.2852344161339762</v>
      </c>
      <c r="I6" s="90">
        <v>1.8820840508121606</v>
      </c>
      <c r="J6" s="90">
        <v>2.694945293151596</v>
      </c>
      <c r="K6" s="90">
        <v>3.8094802685116003</v>
      </c>
      <c r="L6" s="90">
        <v>3.2695781940957014</v>
      </c>
      <c r="M6" s="90">
        <v>5.2588782086913977</v>
      </c>
    </row>
    <row r="7" spans="1:15" s="2" customFormat="1" ht="12.75" customHeight="1" x14ac:dyDescent="0.2">
      <c r="A7" s="58" t="s">
        <v>27</v>
      </c>
      <c r="B7" s="12" t="s">
        <v>8</v>
      </c>
      <c r="C7" s="12" t="s">
        <v>18</v>
      </c>
      <c r="D7" s="24">
        <v>40834</v>
      </c>
      <c r="E7" s="113">
        <v>10.721</v>
      </c>
      <c r="F7" s="114">
        <v>7918</v>
      </c>
      <c r="G7" s="74">
        <v>2.82</v>
      </c>
      <c r="H7" s="74">
        <v>5.04</v>
      </c>
      <c r="I7" s="74">
        <v>2.08</v>
      </c>
      <c r="J7" s="74">
        <v>3.16</v>
      </c>
      <c r="K7" s="74"/>
      <c r="L7" s="74"/>
      <c r="M7" s="75">
        <v>3.59</v>
      </c>
    </row>
    <row r="8" spans="1:15" s="2" customFormat="1" ht="12.75" customHeight="1" x14ac:dyDescent="0.2">
      <c r="A8" s="58" t="s">
        <v>30</v>
      </c>
      <c r="B8" s="12" t="s">
        <v>8</v>
      </c>
      <c r="C8" s="12" t="s">
        <v>18</v>
      </c>
      <c r="D8" s="24">
        <v>36738</v>
      </c>
      <c r="E8" s="92">
        <v>88.713266000000004</v>
      </c>
      <c r="F8" s="25">
        <v>47291</v>
      </c>
      <c r="G8" s="106">
        <v>3.7</v>
      </c>
      <c r="H8" s="97">
        <v>5.48</v>
      </c>
      <c r="I8" s="97">
        <v>3.37</v>
      </c>
      <c r="J8" s="97">
        <v>4.16</v>
      </c>
      <c r="K8" s="106">
        <v>4.37</v>
      </c>
      <c r="L8" s="106">
        <v>3.96</v>
      </c>
      <c r="M8" s="106">
        <v>4.76</v>
      </c>
    </row>
    <row r="9" spans="1:15" ht="12.75" customHeight="1" x14ac:dyDescent="0.2">
      <c r="A9" s="59" t="s">
        <v>11</v>
      </c>
      <c r="B9" s="26" t="s">
        <v>8</v>
      </c>
      <c r="C9" s="26" t="s">
        <v>18</v>
      </c>
      <c r="D9" s="27">
        <v>37816</v>
      </c>
      <c r="E9" s="116">
        <v>39.517927939781202</v>
      </c>
      <c r="F9" s="117">
        <v>36655</v>
      </c>
      <c r="G9" s="118">
        <v>1.2647670992968374</v>
      </c>
      <c r="H9" s="118">
        <v>2.1321213674280859</v>
      </c>
      <c r="I9" s="118">
        <v>2.6311475884204016</v>
      </c>
      <c r="J9" s="118">
        <v>3.7403047917240029</v>
      </c>
      <c r="K9" s="13">
        <v>4.5668591055584962</v>
      </c>
      <c r="L9" s="115">
        <v>3.0352459349055394</v>
      </c>
      <c r="M9" s="13">
        <v>2.9643968001032306</v>
      </c>
    </row>
    <row r="10" spans="1:15" s="20" customFormat="1" ht="23.25" customHeight="1" x14ac:dyDescent="0.2">
      <c r="A10" s="41" t="s">
        <v>35</v>
      </c>
      <c r="B10" s="42" t="s">
        <v>8</v>
      </c>
      <c r="C10" s="42"/>
      <c r="D10" s="43"/>
      <c r="E10" s="63">
        <f>SUM(E6:E9)</f>
        <v>165.31270564978121</v>
      </c>
      <c r="F10" s="44">
        <f>SUM(F6:F9)</f>
        <v>121568</v>
      </c>
      <c r="G10" s="107">
        <f>($E$6*G6+$E$7*G7+$E$8*G8+$E$9*G9+$E$31*G31)/($E$10+$E$31)</f>
        <v>2.7505619308891185</v>
      </c>
      <c r="H10" s="108">
        <f>($E$6*H6+$E$7*H7+$E$8*H8+$E$9*H9+$E$31*H31)/($E$10+$E$31)</f>
        <v>4.0241520200500798</v>
      </c>
      <c r="I10" s="108">
        <f>($E$6*I6+$E$7*I7+$E$8*I8+$E$9*I9+$E$31*I31)/($E$10+$E$31)</f>
        <v>2.7319268762316438</v>
      </c>
      <c r="J10" s="108">
        <f>($E$6*J6+$E$8*J8+$E$9*J9+$E$31*J31+E7*J7)/($E$6+$E$8+$E$9+$E$31+E7)</f>
        <v>3.6350086871765357</v>
      </c>
      <c r="K10" s="108">
        <f>($E$6*K6+$E$8*K8+$E$9*K9+$E$31*K31)/($E$6+$E$8+$E$9+$E$31)</f>
        <v>4.329220335490727</v>
      </c>
      <c r="L10" s="108">
        <f>($E$6*L6+$E$8*L8+$E$9*L9+$E$31*L31)/($E$6+$E$8+$E$9+$E$31)</f>
        <v>3.6158894876368644</v>
      </c>
      <c r="M10" s="109">
        <f>($E$6*M6+$E$7*M7+$E$8*M8+$E$9*M9+$E$31*M31)/($E$10+$E$31)</f>
        <v>5.0547825228186909</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12.60881891</v>
      </c>
      <c r="F13" s="64">
        <v>23267</v>
      </c>
      <c r="G13" s="73">
        <v>1.2347112647370933</v>
      </c>
      <c r="H13" s="90">
        <v>4.1130512967537669</v>
      </c>
      <c r="I13" s="90">
        <v>2.2513100446485135</v>
      </c>
      <c r="J13" s="90">
        <v>3.0385180125306777</v>
      </c>
      <c r="K13" s="90">
        <v>4.6329824603236425</v>
      </c>
      <c r="L13" s="90">
        <v>3.3743859139181209</v>
      </c>
      <c r="M13" s="90">
        <v>5.12368771860503</v>
      </c>
    </row>
    <row r="14" spans="1:15" x14ac:dyDescent="0.2">
      <c r="A14" s="61" t="s">
        <v>49</v>
      </c>
      <c r="B14" s="12" t="s">
        <v>8</v>
      </c>
      <c r="C14" s="12" t="s">
        <v>17</v>
      </c>
      <c r="D14" s="23">
        <v>36091</v>
      </c>
      <c r="E14" s="92">
        <v>0.40428899000000001</v>
      </c>
      <c r="F14" s="25">
        <v>495</v>
      </c>
      <c r="G14" s="74">
        <v>0.57535303896376622</v>
      </c>
      <c r="H14" s="74">
        <v>2.7895839902901898</v>
      </c>
      <c r="I14" s="74">
        <v>1.0082919363066711</v>
      </c>
      <c r="J14" s="74">
        <v>3.6438342620783049</v>
      </c>
      <c r="K14" s="74">
        <v>4.3202736869993874</v>
      </c>
      <c r="L14" s="115"/>
      <c r="M14" s="74">
        <v>4.4301001799326167</v>
      </c>
      <c r="N14" s="2"/>
      <c r="O14" s="2"/>
    </row>
    <row r="15" spans="1:15" ht="13.5" customHeight="1" x14ac:dyDescent="0.2">
      <c r="A15" s="61" t="s">
        <v>50</v>
      </c>
      <c r="B15" s="12" t="s">
        <v>8</v>
      </c>
      <c r="C15" s="12" t="s">
        <v>21</v>
      </c>
      <c r="D15" s="23">
        <v>39514</v>
      </c>
      <c r="E15" s="92">
        <v>5.825516E-2</v>
      </c>
      <c r="F15" s="25">
        <v>101</v>
      </c>
      <c r="G15" s="74">
        <v>0.46394137400582736</v>
      </c>
      <c r="H15" s="74">
        <v>3.7534715877852509</v>
      </c>
      <c r="I15" s="74">
        <v>7.022867560888546E-2</v>
      </c>
      <c r="J15" s="74">
        <v>1.9610593857189995</v>
      </c>
      <c r="K15" s="74">
        <v>3.0011295292242224</v>
      </c>
      <c r="L15" s="115"/>
      <c r="M15" s="74">
        <v>3.2375357980719333</v>
      </c>
      <c r="N15" s="2"/>
      <c r="O15" s="2"/>
    </row>
    <row r="16" spans="1:15" ht="12.75" customHeight="1" x14ac:dyDescent="0.2">
      <c r="A16" s="61" t="s">
        <v>51</v>
      </c>
      <c r="B16" s="12" t="s">
        <v>8</v>
      </c>
      <c r="C16" s="12" t="s">
        <v>16</v>
      </c>
      <c r="D16" s="23">
        <v>39514</v>
      </c>
      <c r="E16" s="92">
        <v>0.64472441000000003</v>
      </c>
      <c r="F16" s="25">
        <v>1705</v>
      </c>
      <c r="G16" s="74">
        <v>0.73510093571320656</v>
      </c>
      <c r="H16" s="74">
        <v>4.2940949839588294</v>
      </c>
      <c r="I16" s="74">
        <v>2.6729886076086506</v>
      </c>
      <c r="J16" s="74">
        <v>3.5169327955585139</v>
      </c>
      <c r="K16" s="74">
        <v>3.7023310576359547</v>
      </c>
      <c r="L16" s="115"/>
      <c r="M16" s="74">
        <v>4.5269918172910595</v>
      </c>
      <c r="N16" s="2"/>
      <c r="O16" s="2"/>
    </row>
    <row r="17" spans="1:15" ht="12.75" customHeight="1" x14ac:dyDescent="0.2">
      <c r="A17" s="58" t="s">
        <v>12</v>
      </c>
      <c r="B17" s="12" t="s">
        <v>8</v>
      </c>
      <c r="C17" s="12" t="s">
        <v>19</v>
      </c>
      <c r="D17" s="24">
        <v>40834</v>
      </c>
      <c r="E17" s="113">
        <v>5.9409999999999998</v>
      </c>
      <c r="F17" s="114">
        <v>4898</v>
      </c>
      <c r="G17" s="74">
        <v>0.35</v>
      </c>
      <c r="H17" s="74">
        <v>6.15</v>
      </c>
      <c r="I17" s="115">
        <v>2.74</v>
      </c>
      <c r="J17" s="115">
        <v>4.6100000000000003</v>
      </c>
      <c r="K17" s="115"/>
      <c r="L17" s="115"/>
      <c r="M17" s="74">
        <v>4.54</v>
      </c>
      <c r="N17" s="79"/>
      <c r="O17" s="2"/>
    </row>
    <row r="18" spans="1:15" x14ac:dyDescent="0.2">
      <c r="A18" s="58" t="s">
        <v>31</v>
      </c>
      <c r="B18" s="12" t="s">
        <v>8</v>
      </c>
      <c r="C18" s="12" t="s">
        <v>16</v>
      </c>
      <c r="D18" s="24">
        <v>38245</v>
      </c>
      <c r="E18" s="92">
        <v>39.684069999999998</v>
      </c>
      <c r="F18" s="25">
        <v>36208</v>
      </c>
      <c r="G18" s="106">
        <v>3.21</v>
      </c>
      <c r="H18" s="106">
        <v>6.45</v>
      </c>
      <c r="I18" s="97">
        <v>3.8</v>
      </c>
      <c r="J18" s="106">
        <v>4.91</v>
      </c>
      <c r="K18" s="97">
        <v>5.37</v>
      </c>
      <c r="L18" s="97">
        <v>3.87</v>
      </c>
      <c r="M18" s="97">
        <v>4.99</v>
      </c>
      <c r="N18" s="2"/>
      <c r="O18" s="2"/>
    </row>
    <row r="19" spans="1:15" ht="12.75" customHeight="1" x14ac:dyDescent="0.2">
      <c r="A19" s="60" t="s">
        <v>13</v>
      </c>
      <c r="B19" s="22" t="s">
        <v>8</v>
      </c>
      <c r="C19" s="22" t="s">
        <v>20</v>
      </c>
      <c r="D19" s="23">
        <v>37834</v>
      </c>
      <c r="E19" s="116">
        <v>47.813942529692802</v>
      </c>
      <c r="F19" s="117">
        <v>44580</v>
      </c>
      <c r="G19" s="118">
        <v>2.0399416811296422</v>
      </c>
      <c r="H19" s="118">
        <v>4.9063381112898652</v>
      </c>
      <c r="I19" s="118">
        <v>3.8780979495876444</v>
      </c>
      <c r="J19" s="118">
        <v>5.0515628350607633</v>
      </c>
      <c r="K19" s="13">
        <v>6.6762290450357753</v>
      </c>
      <c r="L19" s="115">
        <v>2.4943583615525178</v>
      </c>
      <c r="M19" s="13">
        <v>3.818974942572062</v>
      </c>
      <c r="N19" s="2"/>
      <c r="O19" s="2"/>
    </row>
    <row r="20" spans="1:15" ht="12.75" customHeight="1" x14ac:dyDescent="0.2">
      <c r="A20" s="61" t="s">
        <v>28</v>
      </c>
      <c r="B20" s="22" t="s">
        <v>8</v>
      </c>
      <c r="C20" s="22" t="s">
        <v>25</v>
      </c>
      <c r="D20" s="23">
        <v>39078</v>
      </c>
      <c r="E20" s="116">
        <v>13.014381951064101</v>
      </c>
      <c r="F20" s="117">
        <v>2317</v>
      </c>
      <c r="G20" s="118">
        <v>1.4756539937018198</v>
      </c>
      <c r="H20" s="118">
        <v>7.7180431910690572</v>
      </c>
      <c r="I20" s="118">
        <v>4.6778648672767487</v>
      </c>
      <c r="J20" s="118">
        <v>6.5835714334567363</v>
      </c>
      <c r="K20" s="13">
        <v>9.5184131005937154</v>
      </c>
      <c r="L20" s="115"/>
      <c r="M20" s="13">
        <v>0.280066817126845</v>
      </c>
      <c r="N20" s="2"/>
      <c r="O20" s="2"/>
    </row>
    <row r="21" spans="1:15" ht="12.75" customHeight="1" x14ac:dyDescent="0.2">
      <c r="A21" s="30" t="s">
        <v>34</v>
      </c>
      <c r="B21" s="31" t="s">
        <v>8</v>
      </c>
      <c r="C21" s="31"/>
      <c r="D21" s="32"/>
      <c r="E21" s="67">
        <f>SUM(E13:E20)</f>
        <v>120.16948195075689</v>
      </c>
      <c r="F21" s="33">
        <f>SUM(F13:F20)</f>
        <v>113571</v>
      </c>
      <c r="G21" s="110">
        <f>($E$13*G13+$E$14*G14+$E$15*G15+$E$16*G16+$E$17*G17+$E$18*G18+$E$19*G19+$E$20*G20)/$E$21</f>
        <v>2.1844932139504616</v>
      </c>
      <c r="H21" s="111">
        <f>($E$13*H13+$E$14*H14+$E$15*H15+$E$16*H16+$E$17*H17+$E$18*H18+$E$19*H19+$E$20*H20)/$E$21</f>
        <v>5.6879001631471588</v>
      </c>
      <c r="I21" s="111">
        <f>($E$13*I13+$E$14*I14+$E$15*I15+$E$16*I16+$E$17*I17+$E$18*I18+$E$19*I19+$E$20*I20)/$E$21</f>
        <v>3.6939987221024517</v>
      </c>
      <c r="J21" s="111">
        <f>($E$13*J13+$E$14*J14+$E$15*J15+$E$16*J16+$E$18*J18+$E$19*J19+$E$20*J20+E17*J17)/($E$21)</f>
        <v>4.9232135489983095</v>
      </c>
      <c r="K21" s="111">
        <f>($E$13*K13+$E$14*K14+$E$15*K15+$E$16*K16+$E$18*K18+$E$19*K19+$E$20*K20)/($E$21-$E$17)</f>
        <v>6.2937144010370352</v>
      </c>
      <c r="L21" s="111">
        <f>($E$13*L13+$E$19*L19+$E$18*L18)/($E$13+$E$19+$E$18)</f>
        <v>3.1505290361605218</v>
      </c>
      <c r="M21" s="112">
        <f>($E$13*M13+$E$14*M14+$E$15*M15+$E$16*M16+$E$17*M17+$E$18*M18+$E$19*M19+$E$20*M20)/$E$21</f>
        <v>4.0005394303889057</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1.0794946958157869</v>
      </c>
      <c r="F23" s="64">
        <v>630</v>
      </c>
      <c r="G23" s="73">
        <v>5.5702320186159548</v>
      </c>
      <c r="H23" s="75">
        <v>7.1668083525120663</v>
      </c>
      <c r="I23" s="75">
        <v>2.1332224566678493</v>
      </c>
      <c r="J23" s="75">
        <v>1.8340591797438188</v>
      </c>
      <c r="K23" s="75">
        <v>3.7085902149433192</v>
      </c>
      <c r="L23" s="75">
        <v>3.9762038119332654</v>
      </c>
      <c r="M23" s="90">
        <v>4.0698755677897713</v>
      </c>
    </row>
    <row r="24" spans="1:15" ht="12.75" customHeight="1" x14ac:dyDescent="0.2">
      <c r="A24" s="60" t="s">
        <v>14</v>
      </c>
      <c r="B24" s="22" t="s">
        <v>9</v>
      </c>
      <c r="C24" s="22" t="s">
        <v>20</v>
      </c>
      <c r="D24" s="23">
        <v>37816</v>
      </c>
      <c r="E24" s="116">
        <v>3.3144039565890999</v>
      </c>
      <c r="F24" s="117">
        <v>16707</v>
      </c>
      <c r="G24" s="13">
        <v>3.9067069986130853</v>
      </c>
      <c r="H24" s="13">
        <v>5.6708396397399108</v>
      </c>
      <c r="I24" s="13">
        <v>2.2274013606607301</v>
      </c>
      <c r="J24" s="13">
        <v>3.09295855009315</v>
      </c>
      <c r="K24" s="13">
        <v>3.7309014956993014</v>
      </c>
      <c r="L24" s="115">
        <v>1.5327422551436376</v>
      </c>
      <c r="M24" s="13">
        <v>2.2046271804082807</v>
      </c>
    </row>
    <row r="25" spans="1:15" ht="12.75" customHeight="1" x14ac:dyDescent="0.2">
      <c r="A25" s="30" t="s">
        <v>34</v>
      </c>
      <c r="B25" s="31" t="s">
        <v>9</v>
      </c>
      <c r="C25" s="35"/>
      <c r="D25" s="36"/>
      <c r="E25" s="68">
        <f>SUM(E23:E24)</f>
        <v>4.3938986524048866</v>
      </c>
      <c r="F25" s="34">
        <f>SUM(F23:F24)</f>
        <v>17337</v>
      </c>
      <c r="G25" s="110">
        <f t="shared" ref="G25:M25" si="0">($E$23*G23+$E$24*G24)/$E$25</f>
        <v>4.3154024596399534</v>
      </c>
      <c r="H25" s="111">
        <f t="shared" si="0"/>
        <v>6.0383698033362068</v>
      </c>
      <c r="I25" s="111">
        <f t="shared" si="0"/>
        <v>2.2042634516280732</v>
      </c>
      <c r="J25" s="111">
        <f t="shared" si="0"/>
        <v>2.7836716729108244</v>
      </c>
      <c r="K25" s="111">
        <f t="shared" si="0"/>
        <v>3.7254200517384226</v>
      </c>
      <c r="L25" s="112">
        <f t="shared" si="0"/>
        <v>2.1330528218292191</v>
      </c>
      <c r="M25" s="112">
        <f t="shared" si="0"/>
        <v>2.662882115226866</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124.56338060316178</v>
      </c>
      <c r="F27" s="34">
        <f>F25+F21</f>
        <v>130908</v>
      </c>
      <c r="G27" s="81">
        <f>($E$21*G21+$E$25*G25)/$E$27</f>
        <v>2.2596597614357221</v>
      </c>
      <c r="H27" s="81">
        <f t="shared" ref="H27:M27" si="1">($E$21*H21+$E$25*H25)/$E$27</f>
        <v>5.7002627698159793</v>
      </c>
      <c r="I27" s="81">
        <f t="shared" si="1"/>
        <v>3.6414492026073839</v>
      </c>
      <c r="J27" s="81">
        <f t="shared" si="1"/>
        <v>4.8477424906456594</v>
      </c>
      <c r="K27" s="81">
        <f t="shared" si="1"/>
        <v>6.2031193559626416</v>
      </c>
      <c r="L27" s="81">
        <f>($E$21*L21+$E$25*L25)/$E$27</f>
        <v>3.1146381720449496</v>
      </c>
      <c r="M27" s="81">
        <f t="shared" si="1"/>
        <v>3.9533543696912128</v>
      </c>
    </row>
    <row r="28" spans="1:15" s="20" customFormat="1" ht="26.25" customHeight="1" x14ac:dyDescent="0.2">
      <c r="A28" s="226" t="s">
        <v>37</v>
      </c>
      <c r="B28" s="226"/>
      <c r="C28" s="226"/>
      <c r="D28" s="226"/>
      <c r="E28" s="70">
        <f>SUM(E10,E27)</f>
        <v>289.87608625294297</v>
      </c>
      <c r="F28" s="53">
        <f>SUM(F10, F27)</f>
        <v>252476</v>
      </c>
      <c r="G28" s="179"/>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64.188000000000002</v>
      </c>
      <c r="F31" s="94">
        <v>12768</v>
      </c>
      <c r="G31" s="95">
        <v>2.4500000000000002</v>
      </c>
      <c r="H31" s="95">
        <v>2.9</v>
      </c>
      <c r="I31" s="95">
        <v>2.37</v>
      </c>
      <c r="J31" s="95">
        <v>3.31</v>
      </c>
      <c r="K31" s="95">
        <v>4.34</v>
      </c>
      <c r="L31" s="95">
        <v>3.64</v>
      </c>
      <c r="M31" s="96">
        <v>6.91</v>
      </c>
    </row>
    <row r="32" spans="1:15" ht="31.5" customHeight="1" x14ac:dyDescent="0.2">
      <c r="A32" s="230" t="s">
        <v>26</v>
      </c>
      <c r="B32" s="231"/>
      <c r="C32" s="231"/>
      <c r="D32" s="232"/>
      <c r="E32" s="101">
        <f>E28+E31</f>
        <v>354.06408625294296</v>
      </c>
      <c r="F32" s="102">
        <f>F28+F31</f>
        <v>265244</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76" t="s">
        <v>42</v>
      </c>
      <c r="B35" s="177"/>
      <c r="C35" s="177"/>
      <c r="D35" s="177"/>
      <c r="E35" s="177"/>
      <c r="F35" s="177"/>
      <c r="G35" s="177"/>
      <c r="H35" s="177"/>
      <c r="I35" s="177"/>
      <c r="J35" s="177"/>
      <c r="K35" s="177"/>
      <c r="L35" s="177"/>
      <c r="M35" s="178"/>
    </row>
    <row r="36" spans="1:13" ht="22.5" customHeight="1" x14ac:dyDescent="0.2">
      <c r="B36" s="11"/>
      <c r="C36" s="11"/>
      <c r="D36" s="11"/>
      <c r="E36" s="219" t="s">
        <v>39</v>
      </c>
      <c r="F36" s="220"/>
      <c r="G36" s="84">
        <f>($E$10*G10+$E$21*G21+$E$25*G25+$E$31*G31)/$E$32</f>
        <v>2.5233688714524578</v>
      </c>
      <c r="H36" s="84">
        <f>($E$10*H10+$E$21*H21+$E$25*H25+$E$31*H31)/$E$32</f>
        <v>4.4100283534536358</v>
      </c>
      <c r="I36" s="84">
        <f t="shared" ref="I36:M36" si="2">($E$10*I10+$E$21*I21+$E$25*I25+$E$31*I31)/$E$32</f>
        <v>2.9862927293995862</v>
      </c>
      <c r="J36" s="84">
        <f t="shared" si="2"/>
        <v>4.0027403204445937</v>
      </c>
      <c r="K36" s="84">
        <f t="shared" si="2"/>
        <v>4.9904314865059352</v>
      </c>
      <c r="L36" s="84">
        <f t="shared" si="2"/>
        <v>3.4439151044715346</v>
      </c>
      <c r="M36" s="84">
        <f t="shared" si="2"/>
        <v>5.0036197092968466</v>
      </c>
    </row>
    <row r="37" spans="1:13" ht="16.5" customHeight="1" x14ac:dyDescent="0.2">
      <c r="B37" s="10"/>
      <c r="C37" s="10"/>
      <c r="D37" s="10"/>
      <c r="E37" s="16"/>
      <c r="F37" s="105" t="s">
        <v>45</v>
      </c>
      <c r="G37" s="85"/>
      <c r="H37" s="85">
        <f>H36-'Aug-2016'!H36</f>
        <v>1.3842804487064155</v>
      </c>
      <c r="I37" s="85">
        <f>I36-'Aug-2016'!I36</f>
        <v>-2.1054693714829931E-2</v>
      </c>
      <c r="J37" s="85">
        <f>J36-'Aug-2016'!J36</f>
        <v>-0.26373397256028408</v>
      </c>
      <c r="K37" s="85">
        <f>K36-'Aug-2016'!K36</f>
        <v>0.36131055560165404</v>
      </c>
      <c r="L37" s="85">
        <f>L36-'Aug-2016'!L36</f>
        <v>-6.4413666967336081E-2</v>
      </c>
      <c r="M37" s="85">
        <f>M36-'Aug-2016'!M36</f>
        <v>-2.9127649806082623E-2</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80</v>
      </c>
      <c r="B41" s="86"/>
      <c r="C41" s="86"/>
      <c r="D41" s="20"/>
      <c r="E41" s="87">
        <f>E32-'DEC-2015'!E32</f>
        <v>23.666635505513796</v>
      </c>
      <c r="F41" s="88">
        <f>E41/'DEC-2015'!E32</f>
        <v>7.1630805419275606E-2</v>
      </c>
      <c r="H41" s="6"/>
      <c r="I41" s="6"/>
      <c r="J41" s="6"/>
      <c r="K41" s="6"/>
      <c r="L41" s="6"/>
      <c r="M41" s="6"/>
    </row>
    <row r="42" spans="1:13" x14ac:dyDescent="0.2">
      <c r="A42" s="20" t="s">
        <v>81</v>
      </c>
      <c r="B42" s="86"/>
      <c r="C42" s="86"/>
      <c r="D42" s="20"/>
      <c r="E42" s="89">
        <f>F32-'DEC-2015'!F32</f>
        <v>10232</v>
      </c>
      <c r="F42" s="88">
        <f>E42/'DEC-2015'!F32</f>
        <v>4.0123602026571302E-2</v>
      </c>
      <c r="H42" s="5"/>
      <c r="I42" s="5"/>
      <c r="J42" s="5"/>
      <c r="K42" s="5"/>
      <c r="L42" s="5"/>
      <c r="M42" s="5"/>
    </row>
  </sheetData>
  <mergeCells count="17">
    <mergeCell ref="A33:M33"/>
    <mergeCell ref="A34:M34"/>
    <mergeCell ref="E36:F36"/>
    <mergeCell ref="A4:M4"/>
    <mergeCell ref="A5:M5"/>
    <mergeCell ref="A12:M12"/>
    <mergeCell ref="A28:D28"/>
    <mergeCell ref="H28:M28"/>
    <mergeCell ref="A32:D32"/>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82</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84" t="s">
        <v>3</v>
      </c>
      <c r="I3" s="184" t="s">
        <v>4</v>
      </c>
      <c r="J3" s="184" t="s">
        <v>5</v>
      </c>
      <c r="K3" s="184" t="s">
        <v>6</v>
      </c>
      <c r="L3" s="71" t="s">
        <v>41</v>
      </c>
      <c r="M3" s="185"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26.399000000000001</v>
      </c>
      <c r="F6" s="64">
        <v>29664</v>
      </c>
      <c r="G6" s="73">
        <v>2.2357240466221335</v>
      </c>
      <c r="H6" s="90">
        <v>1.5025626117791679</v>
      </c>
      <c r="I6" s="90">
        <v>1.7711788179510579</v>
      </c>
      <c r="J6" s="90">
        <v>2.2742806697665596</v>
      </c>
      <c r="K6" s="90">
        <v>3.5494338628264011</v>
      </c>
      <c r="L6" s="90">
        <v>3.1215041478126704</v>
      </c>
      <c r="M6" s="90">
        <v>5.2165302773942823</v>
      </c>
    </row>
    <row r="7" spans="1:15" s="2" customFormat="1" ht="12.75" customHeight="1" x14ac:dyDescent="0.2">
      <c r="A7" s="58" t="s">
        <v>27</v>
      </c>
      <c r="B7" s="12" t="s">
        <v>8</v>
      </c>
      <c r="C7" s="12" t="s">
        <v>18</v>
      </c>
      <c r="D7" s="24">
        <v>40834</v>
      </c>
      <c r="E7" s="113">
        <v>10.977</v>
      </c>
      <c r="F7" s="114">
        <v>8167</v>
      </c>
      <c r="G7" s="74">
        <v>2.31</v>
      </c>
      <c r="H7" s="74">
        <v>1.1200000000000001</v>
      </c>
      <c r="I7" s="74">
        <v>1.75</v>
      </c>
      <c r="J7" s="74">
        <v>2.66</v>
      </c>
      <c r="K7" s="74">
        <v>3.45</v>
      </c>
      <c r="L7" s="74"/>
      <c r="M7" s="75">
        <v>3.42</v>
      </c>
    </row>
    <row r="8" spans="1:15" s="2" customFormat="1" ht="12.75" customHeight="1" x14ac:dyDescent="0.2">
      <c r="A8" s="58" t="s">
        <v>30</v>
      </c>
      <c r="B8" s="12" t="s">
        <v>8</v>
      </c>
      <c r="C8" s="12" t="s">
        <v>18</v>
      </c>
      <c r="D8" s="24">
        <v>36738</v>
      </c>
      <c r="E8" s="92">
        <v>89.381681</v>
      </c>
      <c r="F8" s="25">
        <v>47442</v>
      </c>
      <c r="G8" s="106">
        <v>3.44</v>
      </c>
      <c r="H8" s="97">
        <v>2.76</v>
      </c>
      <c r="I8" s="97">
        <v>3.1</v>
      </c>
      <c r="J8" s="97">
        <v>3.83</v>
      </c>
      <c r="K8" s="106">
        <v>3.97</v>
      </c>
      <c r="L8" s="106">
        <v>3.9</v>
      </c>
      <c r="M8" s="106">
        <v>4.71</v>
      </c>
    </row>
    <row r="9" spans="1:15" ht="12.75" customHeight="1" x14ac:dyDescent="0.2">
      <c r="A9" s="59" t="s">
        <v>11</v>
      </c>
      <c r="B9" s="26" t="s">
        <v>8</v>
      </c>
      <c r="C9" s="26" t="s">
        <v>18</v>
      </c>
      <c r="D9" s="27">
        <v>37816</v>
      </c>
      <c r="E9" s="116">
        <v>40.480987878016698</v>
      </c>
      <c r="F9" s="117">
        <v>37224</v>
      </c>
      <c r="G9" s="118">
        <v>1.2121160232426265</v>
      </c>
      <c r="H9" s="118">
        <v>1.4275969159732282</v>
      </c>
      <c r="I9" s="118">
        <v>2.1022407201717996</v>
      </c>
      <c r="J9" s="118">
        <v>3.4678921605972635</v>
      </c>
      <c r="K9" s="13">
        <v>4.1371054685241937</v>
      </c>
      <c r="L9" s="115">
        <v>3.029002446986806</v>
      </c>
      <c r="M9" s="13">
        <v>2.9411867396539781</v>
      </c>
    </row>
    <row r="10" spans="1:15" s="20" customFormat="1" ht="23.25" customHeight="1" x14ac:dyDescent="0.2">
      <c r="A10" s="41" t="s">
        <v>35</v>
      </c>
      <c r="B10" s="42" t="s">
        <v>8</v>
      </c>
      <c r="C10" s="42"/>
      <c r="D10" s="43"/>
      <c r="E10" s="63">
        <f>SUM(E6:E9)</f>
        <v>167.23866887801671</v>
      </c>
      <c r="F10" s="44">
        <f>SUM(F6:F9)</f>
        <v>122497</v>
      </c>
      <c r="G10" s="107">
        <f>($E$6*G6+$E$7*G7+$E$8*G8+$E$9*G9+$E$31*G31)/($E$10+$E$31)</f>
        <v>2.6068797399956902</v>
      </c>
      <c r="H10" s="108">
        <f>($E$6*H6+$E$7*H7+$E$8*H8+$E$9*H9+$E$31*H31)/($E$10+$E$31)</f>
        <v>2.1115252064898256</v>
      </c>
      <c r="I10" s="108">
        <f>($E$6*I6+$E$7*I7+$E$8*I8+$E$9*I9+$E$31*I31)/($E$10+$E$31)</f>
        <v>2.4628335304778313</v>
      </c>
      <c r="J10" s="108">
        <f>($E$6*J6+$E$7*J7+$E$8*J8+$E$9*J9+$E$31*J31)/($E$10+$E$31)</f>
        <v>3.3116184666706201</v>
      </c>
      <c r="K10" s="108">
        <f>($E$6*K6+$E$7*K7+$E$8*K8+$E$9*K9+$E$31*K31)/($E$10+$E$31)</f>
        <v>3.9349576725555826</v>
      </c>
      <c r="L10" s="108">
        <f>($E$6*L6+$E$8*L8+$E$9*L9+$E$31*L31)/($E$6+$E$8+$E$9+$E$31)</f>
        <v>3.5128426630184624</v>
      </c>
      <c r="M10" s="109">
        <f>($E$6*M6+$E$7*M7+$E$8*M8+$E$9*M9+$E$31*M31)/($E$10+$E$31)</f>
        <v>5.0003839578345408</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12.69</v>
      </c>
      <c r="F13" s="64">
        <v>23244</v>
      </c>
      <c r="G13" s="73">
        <v>0.84472195253915627</v>
      </c>
      <c r="H13" s="90">
        <v>0.10811448890077902</v>
      </c>
      <c r="I13" s="90">
        <v>2.1320860060340951</v>
      </c>
      <c r="J13" s="90">
        <v>2.5069553314159387</v>
      </c>
      <c r="K13" s="90">
        <v>4.3435988373978329</v>
      </c>
      <c r="L13" s="90">
        <v>3.1649755101907706</v>
      </c>
      <c r="M13" s="90">
        <v>5.0733810253536404</v>
      </c>
    </row>
    <row r="14" spans="1:15" x14ac:dyDescent="0.2">
      <c r="A14" s="61" t="s">
        <v>49</v>
      </c>
      <c r="B14" s="12" t="s">
        <v>8</v>
      </c>
      <c r="C14" s="12" t="s">
        <v>17</v>
      </c>
      <c r="D14" s="23">
        <v>36091</v>
      </c>
      <c r="E14" s="92">
        <v>0.40292020000000001</v>
      </c>
      <c r="F14" s="25">
        <v>493</v>
      </c>
      <c r="G14" s="74">
        <v>0.46735209148980328</v>
      </c>
      <c r="H14" s="74">
        <v>8.5448317116032513E-2</v>
      </c>
      <c r="I14" s="74">
        <v>0.97645804238477574</v>
      </c>
      <c r="J14" s="74">
        <v>3.4735949861925075</v>
      </c>
      <c r="K14" s="74">
        <v>4.3617579752135205</v>
      </c>
      <c r="L14" s="115"/>
      <c r="M14" s="74">
        <v>4.3705820564461817</v>
      </c>
      <c r="N14" s="2"/>
      <c r="O14" s="2"/>
    </row>
    <row r="15" spans="1:15" ht="13.5" customHeight="1" x14ac:dyDescent="0.2">
      <c r="A15" s="61" t="s">
        <v>50</v>
      </c>
      <c r="B15" s="12" t="s">
        <v>8</v>
      </c>
      <c r="C15" s="12" t="s">
        <v>21</v>
      </c>
      <c r="D15" s="23">
        <v>39514</v>
      </c>
      <c r="E15" s="92">
        <v>5.8576410000000002E-2</v>
      </c>
      <c r="F15" s="25">
        <v>101</v>
      </c>
      <c r="G15" s="74">
        <v>0.68723672332635655</v>
      </c>
      <c r="H15" s="74">
        <v>-0.32907547080888166</v>
      </c>
      <c r="I15" s="74">
        <v>-0.11989578121495148</v>
      </c>
      <c r="J15" s="74">
        <v>1.6490417075738284</v>
      </c>
      <c r="K15" s="74">
        <v>3.1189715571500187</v>
      </c>
      <c r="L15" s="115"/>
      <c r="M15" s="74">
        <v>3.2315224995256964</v>
      </c>
      <c r="N15" s="2"/>
      <c r="O15" s="2"/>
    </row>
    <row r="16" spans="1:15" ht="12.75" customHeight="1" x14ac:dyDescent="0.2">
      <c r="A16" s="61" t="s">
        <v>51</v>
      </c>
      <c r="B16" s="12" t="s">
        <v>8</v>
      </c>
      <c r="C16" s="12" t="s">
        <v>16</v>
      </c>
      <c r="D16" s="23">
        <v>39514</v>
      </c>
      <c r="E16" s="92">
        <v>0.64566968000000002</v>
      </c>
      <c r="F16" s="25">
        <v>1707</v>
      </c>
      <c r="G16" s="74">
        <v>0.82891432588980685</v>
      </c>
      <c r="H16" s="74">
        <v>-0.29746478166694512</v>
      </c>
      <c r="I16" s="74">
        <v>2.2919622253719574</v>
      </c>
      <c r="J16" s="74">
        <v>3.3039972804145501</v>
      </c>
      <c r="K16" s="74">
        <v>3.7780647678454349</v>
      </c>
      <c r="L16" s="115"/>
      <c r="M16" s="74">
        <v>4.491545581557288</v>
      </c>
      <c r="N16" s="2"/>
      <c r="O16" s="2"/>
    </row>
    <row r="17" spans="1:15" ht="12.75" customHeight="1" x14ac:dyDescent="0.2">
      <c r="A17" s="58" t="s">
        <v>12</v>
      </c>
      <c r="B17" s="12" t="s">
        <v>8</v>
      </c>
      <c r="C17" s="12" t="s">
        <v>19</v>
      </c>
      <c r="D17" s="24">
        <v>40834</v>
      </c>
      <c r="E17" s="113">
        <v>6.0960000000000001</v>
      </c>
      <c r="F17" s="114">
        <v>5003</v>
      </c>
      <c r="G17" s="74">
        <v>0.43</v>
      </c>
      <c r="H17" s="74">
        <v>-1.1299999999999999</v>
      </c>
      <c r="I17" s="115">
        <v>2.84</v>
      </c>
      <c r="J17" s="115">
        <v>4.07</v>
      </c>
      <c r="K17" s="115">
        <v>4.51</v>
      </c>
      <c r="L17" s="115"/>
      <c r="M17" s="74">
        <v>4.4800000000000004</v>
      </c>
      <c r="N17" s="79"/>
      <c r="O17" s="2"/>
    </row>
    <row r="18" spans="1:15" x14ac:dyDescent="0.2">
      <c r="A18" s="58" t="s">
        <v>31</v>
      </c>
      <c r="B18" s="12" t="s">
        <v>8</v>
      </c>
      <c r="C18" s="12" t="s">
        <v>16</v>
      </c>
      <c r="D18" s="24">
        <v>38245</v>
      </c>
      <c r="E18" s="92">
        <v>39.828704000000002</v>
      </c>
      <c r="F18" s="25">
        <v>36252</v>
      </c>
      <c r="G18" s="106">
        <v>2.92</v>
      </c>
      <c r="H18" s="106">
        <v>2.0099999999999998</v>
      </c>
      <c r="I18" s="97">
        <v>3.57</v>
      </c>
      <c r="J18" s="106">
        <v>4.41</v>
      </c>
      <c r="K18" s="97">
        <v>4.82</v>
      </c>
      <c r="L18" s="97">
        <v>3.81</v>
      </c>
      <c r="M18" s="97">
        <v>4.93</v>
      </c>
      <c r="N18" s="2"/>
      <c r="O18" s="2"/>
    </row>
    <row r="19" spans="1:15" ht="12.75" customHeight="1" x14ac:dyDescent="0.2">
      <c r="A19" s="60" t="s">
        <v>13</v>
      </c>
      <c r="B19" s="22" t="s">
        <v>8</v>
      </c>
      <c r="C19" s="22" t="s">
        <v>20</v>
      </c>
      <c r="D19" s="23">
        <v>37834</v>
      </c>
      <c r="E19" s="116">
        <v>48.597203056997003</v>
      </c>
      <c r="F19" s="117">
        <v>44995</v>
      </c>
      <c r="G19" s="118">
        <v>2.3897079013029732</v>
      </c>
      <c r="H19" s="118">
        <v>2.1074509812165854</v>
      </c>
      <c r="I19" s="118">
        <v>3.7696830269089654</v>
      </c>
      <c r="J19" s="118">
        <v>4.5197029100024766</v>
      </c>
      <c r="K19" s="13">
        <v>6.0149841920653202</v>
      </c>
      <c r="L19" s="115">
        <v>2.213044480676829</v>
      </c>
      <c r="M19" s="13">
        <v>3.8208439458079502</v>
      </c>
      <c r="N19" s="2"/>
      <c r="O19" s="2"/>
    </row>
    <row r="20" spans="1:15" ht="12.75" customHeight="1" x14ac:dyDescent="0.2">
      <c r="A20" s="61" t="s">
        <v>28</v>
      </c>
      <c r="B20" s="22" t="s">
        <v>8</v>
      </c>
      <c r="C20" s="22" t="s">
        <v>25</v>
      </c>
      <c r="D20" s="23">
        <v>39078</v>
      </c>
      <c r="E20" s="116">
        <v>13.255635661943799</v>
      </c>
      <c r="F20" s="117">
        <v>16801</v>
      </c>
      <c r="G20" s="118">
        <v>2.3288910047403633</v>
      </c>
      <c r="H20" s="118">
        <v>0.61396979323893319</v>
      </c>
      <c r="I20" s="118">
        <v>4.2612025436919554</v>
      </c>
      <c r="J20" s="118">
        <v>5.8682419157856769</v>
      </c>
      <c r="K20" s="13">
        <v>8.2156354371311089</v>
      </c>
      <c r="L20" s="115"/>
      <c r="M20" s="13">
        <v>0.36288702349631663</v>
      </c>
      <c r="N20" s="2"/>
      <c r="O20" s="2"/>
    </row>
    <row r="21" spans="1:15" ht="12.75" customHeight="1" x14ac:dyDescent="0.2">
      <c r="A21" s="30" t="s">
        <v>34</v>
      </c>
      <c r="B21" s="31" t="s">
        <v>8</v>
      </c>
      <c r="C21" s="31"/>
      <c r="D21" s="32"/>
      <c r="E21" s="67">
        <f>SUM(E13:E20)</f>
        <v>121.5747090089408</v>
      </c>
      <c r="F21" s="33">
        <f>SUM(F13:F20)</f>
        <v>128596</v>
      </c>
      <c r="G21" s="110">
        <f>($E$13*G13+$E$14*G14+$E$15*G15+$E$16*G16+$E$17*G17+$E$18*G18+$E$19*G19+$E$20*G20)/$E$21</f>
        <v>2.2817939405872556</v>
      </c>
      <c r="H21" s="111">
        <f>($E$13*H13+$E$14*H14+$E$15*H15+$E$16*H16+$E$17*H17+$E$18*H18+$E$19*H19+$E$20*H20)/$E$21</f>
        <v>1.5210158541029195</v>
      </c>
      <c r="I21" s="111">
        <f>($E$13*I13+$E$14*I14+$E$15*I15+$E$16*I16+$E$17*I17+$E$18*I18+$E$19*I19+$E$20*I20)/$E$21</f>
        <v>3.5213289855141463</v>
      </c>
      <c r="J21" s="111">
        <f>($E$13*J13+$E$14*J14+$E$15*J15+$E$16*J16+$E$18*J18+$E$19*J19+$E$20*J20+$E$17*J17)/($E$21)</f>
        <v>4.3868518084582107</v>
      </c>
      <c r="K21" s="111">
        <f>($E$13*K13+$E$14*K14+$E$15*K15+$E$16*K16+$E$18*K18+$E$19*K19+$E$20*K20+$E$17*K17)/($E$21)</f>
        <v>5.5947654470721817</v>
      </c>
      <c r="L21" s="111">
        <f>($E$13*L13+$E$19*L19+$E$18*L18)/($E$13+$E$19+$E$18)</f>
        <v>2.9615387151414305</v>
      </c>
      <c r="M21" s="112">
        <f>($E$13*M13+$E$14*M14+$E$15*M15+$E$16*M16+$E$17*M17+$E$18*M18+$E$19*M19+$E$20*M20)/$E$21</f>
        <v>3.9760717398150227</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1.093</v>
      </c>
      <c r="F23" s="64">
        <v>629</v>
      </c>
      <c r="G23" s="73">
        <v>4.2194192101465218</v>
      </c>
      <c r="H23" s="75">
        <v>2.2530457599365894</v>
      </c>
      <c r="I23" s="75">
        <v>1.411065512567955</v>
      </c>
      <c r="J23" s="75">
        <v>0.95937240277601532</v>
      </c>
      <c r="K23" s="75">
        <v>2.6904284815724155</v>
      </c>
      <c r="L23" s="75">
        <v>3.5389404264846158</v>
      </c>
      <c r="M23" s="90">
        <v>3.9094597402744569</v>
      </c>
    </row>
    <row r="24" spans="1:15" ht="12.75" customHeight="1" x14ac:dyDescent="0.2">
      <c r="A24" s="60" t="s">
        <v>14</v>
      </c>
      <c r="B24" s="22" t="s">
        <v>9</v>
      </c>
      <c r="C24" s="22" t="s">
        <v>20</v>
      </c>
      <c r="D24" s="23">
        <v>37816</v>
      </c>
      <c r="E24" s="116">
        <v>3.7079121989027</v>
      </c>
      <c r="F24" s="117">
        <v>2311</v>
      </c>
      <c r="G24" s="13">
        <v>2.846554736671858</v>
      </c>
      <c r="H24" s="13">
        <v>1.9931641929203492</v>
      </c>
      <c r="I24" s="13">
        <v>1.2532922247099343</v>
      </c>
      <c r="J24" s="13">
        <v>2.2275642298327014</v>
      </c>
      <c r="K24" s="13">
        <v>2.6791632006593957</v>
      </c>
      <c r="L24" s="115">
        <v>1.236240992408244</v>
      </c>
      <c r="M24" s="13">
        <v>2.1117154857521747</v>
      </c>
    </row>
    <row r="25" spans="1:15" ht="12.75" customHeight="1" x14ac:dyDescent="0.2">
      <c r="A25" s="30" t="s">
        <v>34</v>
      </c>
      <c r="B25" s="31" t="s">
        <v>9</v>
      </c>
      <c r="C25" s="35"/>
      <c r="D25" s="36"/>
      <c r="E25" s="68">
        <f>SUM(E23:E24)</f>
        <v>4.8009121989026999</v>
      </c>
      <c r="F25" s="34">
        <f>SUM(F23:F24)</f>
        <v>2940</v>
      </c>
      <c r="G25" s="110">
        <f t="shared" ref="G25:M25" si="0">($E$23*G23+$E$24*G24)/$E$25</f>
        <v>3.1591080197439316</v>
      </c>
      <c r="H25" s="111">
        <f t="shared" si="0"/>
        <v>2.0523301474265936</v>
      </c>
      <c r="I25" s="111">
        <f t="shared" si="0"/>
        <v>1.2892116909455866</v>
      </c>
      <c r="J25" s="111">
        <f t="shared" si="0"/>
        <v>1.9388412518766012</v>
      </c>
      <c r="K25" s="111">
        <f t="shared" si="0"/>
        <v>2.681727911599276</v>
      </c>
      <c r="L25" s="112">
        <f t="shared" si="0"/>
        <v>1.7604852145835062</v>
      </c>
      <c r="M25" s="112">
        <f t="shared" si="0"/>
        <v>2.5209990528713488</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126.37562120784349</v>
      </c>
      <c r="F27" s="34">
        <f>F25+F21</f>
        <v>131536</v>
      </c>
      <c r="G27" s="81">
        <f>($E$21*G21+$E$25*G25)/$E$27</f>
        <v>2.315122424551463</v>
      </c>
      <c r="H27" s="81">
        <f t="shared" ref="H27:M27" si="1">($E$21*H21+$E$25*H25)/$E$27</f>
        <v>1.5412000735582987</v>
      </c>
      <c r="I27" s="81">
        <f t="shared" si="1"/>
        <v>3.4365325742565389</v>
      </c>
      <c r="J27" s="81">
        <f t="shared" si="1"/>
        <v>4.2938537789980336</v>
      </c>
      <c r="K27" s="81">
        <f t="shared" si="1"/>
        <v>5.4841014020115253</v>
      </c>
      <c r="L27" s="81">
        <f>($E$21*L21+$E$25*L25)/$E$27</f>
        <v>2.9159116207125138</v>
      </c>
      <c r="M27" s="81">
        <f t="shared" si="1"/>
        <v>3.9207946527766215</v>
      </c>
    </row>
    <row r="28" spans="1:15" s="20" customFormat="1" ht="26.25" customHeight="1" x14ac:dyDescent="0.2">
      <c r="A28" s="226" t="s">
        <v>37</v>
      </c>
      <c r="B28" s="226"/>
      <c r="C28" s="226"/>
      <c r="D28" s="226"/>
      <c r="E28" s="70">
        <f>SUM(E10,E27)</f>
        <v>293.6142900858602</v>
      </c>
      <c r="F28" s="53">
        <f>SUM(F10, F27)</f>
        <v>254033</v>
      </c>
      <c r="G28" s="183"/>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64.350999999999999</v>
      </c>
      <c r="F31" s="94">
        <v>12790</v>
      </c>
      <c r="G31" s="95">
        <v>2.5299999999999998</v>
      </c>
      <c r="H31" s="95">
        <v>2.06</v>
      </c>
      <c r="I31" s="95">
        <v>2.21</v>
      </c>
      <c r="J31" s="95">
        <v>3.03</v>
      </c>
      <c r="K31" s="95">
        <v>4</v>
      </c>
      <c r="L31" s="95">
        <v>3.44</v>
      </c>
      <c r="M31" s="96">
        <v>6.88</v>
      </c>
    </row>
    <row r="32" spans="1:15" ht="31.5" customHeight="1" x14ac:dyDescent="0.2">
      <c r="A32" s="230" t="s">
        <v>26</v>
      </c>
      <c r="B32" s="231"/>
      <c r="C32" s="231"/>
      <c r="D32" s="232"/>
      <c r="E32" s="101">
        <f>E28+E31</f>
        <v>357.9652900858602</v>
      </c>
      <c r="F32" s="102">
        <f>F28+F31</f>
        <v>266823</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80" t="s">
        <v>42</v>
      </c>
      <c r="B35" s="181"/>
      <c r="C35" s="181"/>
      <c r="D35" s="181"/>
      <c r="E35" s="181"/>
      <c r="F35" s="181"/>
      <c r="G35" s="181"/>
      <c r="H35" s="181"/>
      <c r="I35" s="181"/>
      <c r="J35" s="181"/>
      <c r="K35" s="181"/>
      <c r="L35" s="181"/>
      <c r="M35" s="182"/>
    </row>
    <row r="36" spans="1:13" ht="22.5" customHeight="1" x14ac:dyDescent="0.2">
      <c r="B36" s="11"/>
      <c r="C36" s="11"/>
      <c r="D36" s="11"/>
      <c r="E36" s="219" t="s">
        <v>39</v>
      </c>
      <c r="F36" s="220"/>
      <c r="G36" s="84">
        <f>($E$10*G10+$E$21*G21+$E$25*G25+$E$31*G31)/$E$32</f>
        <v>2.4900575192724768</v>
      </c>
      <c r="H36" s="84">
        <f>($E$10*H10+$E$21*H21+$E$25*H25+$E$31*H31)/$E$32</f>
        <v>1.9009157043523102</v>
      </c>
      <c r="I36" s="84">
        <f t="shared" ref="I36:M36" si="2">($E$10*I10+$E$21*I21+$E$25*I25+$E$31*I31)/$E$32</f>
        <v>2.7611354440003022</v>
      </c>
      <c r="J36" s="84">
        <f t="shared" si="2"/>
        <v>3.6077593796443588</v>
      </c>
      <c r="K36" s="84">
        <f t="shared" si="2"/>
        <v>4.4935580327068259</v>
      </c>
      <c r="L36" s="84">
        <f t="shared" si="2"/>
        <v>3.2890080295590498</v>
      </c>
      <c r="M36" s="84">
        <f t="shared" si="2"/>
        <v>4.9571434605703049</v>
      </c>
    </row>
    <row r="37" spans="1:13" ht="16.5" customHeight="1" x14ac:dyDescent="0.2">
      <c r="B37" s="10"/>
      <c r="C37" s="10"/>
      <c r="D37" s="10"/>
      <c r="E37" s="16"/>
      <c r="F37" s="105" t="s">
        <v>45</v>
      </c>
      <c r="G37" s="85"/>
      <c r="H37" s="85">
        <f>H36-'Sept-2016'!H36</f>
        <v>-2.5091126491013256</v>
      </c>
      <c r="I37" s="85">
        <f>I36-'Sept-2016'!I36</f>
        <v>-0.22515728539928404</v>
      </c>
      <c r="J37" s="85">
        <f>J36-'Sept-2016'!J36</f>
        <v>-0.39498094080023494</v>
      </c>
      <c r="K37" s="85">
        <f>K36-'Sept-2016'!K36</f>
        <v>-0.4968734537991093</v>
      </c>
      <c r="L37" s="85">
        <f>L36-'Sept-2016'!L36</f>
        <v>-0.15490707491248479</v>
      </c>
      <c r="M37" s="85">
        <f>M36-'Sept-2016'!M36</f>
        <v>-4.6476248726541769E-2</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83</v>
      </c>
      <c r="B41" s="86"/>
      <c r="C41" s="86"/>
      <c r="D41" s="20"/>
      <c r="E41" s="87">
        <f>E32-'DEC-2015'!E32</f>
        <v>27.567839338431043</v>
      </c>
      <c r="F41" s="88">
        <f>E41/'DEC-2015'!E32</f>
        <v>8.3438414176824724E-2</v>
      </c>
      <c r="H41" s="6"/>
      <c r="I41" s="6"/>
      <c r="J41" s="6"/>
      <c r="K41" s="6"/>
      <c r="L41" s="6"/>
      <c r="M41" s="6"/>
    </row>
    <row r="42" spans="1:13" x14ac:dyDescent="0.2">
      <c r="A42" s="20" t="s">
        <v>84</v>
      </c>
      <c r="B42" s="86"/>
      <c r="C42" s="86"/>
      <c r="D42" s="20"/>
      <c r="E42" s="89">
        <f>F32-'DEC-2015'!F32</f>
        <v>11811</v>
      </c>
      <c r="F42" s="88">
        <f>E42/'DEC-2015'!F32</f>
        <v>4.6315467507411417E-2</v>
      </c>
      <c r="H42" s="5"/>
      <c r="I42" s="5"/>
      <c r="J42" s="5"/>
      <c r="K42" s="5"/>
      <c r="L42" s="5"/>
      <c r="M42" s="5"/>
    </row>
  </sheetData>
  <mergeCells count="17">
    <mergeCell ref="A1:M1"/>
    <mergeCell ref="A2:A3"/>
    <mergeCell ref="B2:B3"/>
    <mergeCell ref="C2:C3"/>
    <mergeCell ref="D2:D3"/>
    <mergeCell ref="E2:E3"/>
    <mergeCell ref="F2:F3"/>
    <mergeCell ref="G2:M2"/>
    <mergeCell ref="A33:M33"/>
    <mergeCell ref="A34:M34"/>
    <mergeCell ref="E36:F36"/>
    <mergeCell ref="A4:M4"/>
    <mergeCell ref="A5:M5"/>
    <mergeCell ref="A12:M12"/>
    <mergeCell ref="A28:D28"/>
    <mergeCell ref="H28:M28"/>
    <mergeCell ref="A32:D3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zoomScaleNormal="100" workbookViewId="0">
      <pane ySplit="3" topLeftCell="A4" activePane="bottomLeft" state="frozen"/>
      <selection pane="bottomLeft" activeCell="S31" sqref="S31"/>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3" s="3" customFormat="1" ht="27" customHeight="1" x14ac:dyDescent="0.25">
      <c r="A1" s="233" t="s">
        <v>85</v>
      </c>
      <c r="B1" s="233"/>
      <c r="C1" s="233"/>
      <c r="D1" s="233"/>
      <c r="E1" s="233"/>
      <c r="F1" s="233"/>
      <c r="G1" s="233"/>
      <c r="H1" s="233"/>
      <c r="I1" s="233"/>
      <c r="J1" s="233"/>
      <c r="K1" s="233"/>
      <c r="L1" s="233"/>
      <c r="M1" s="233"/>
    </row>
    <row r="2" spans="1:13" ht="24" customHeight="1" x14ac:dyDescent="0.2">
      <c r="A2" s="234" t="s">
        <v>0</v>
      </c>
      <c r="B2" s="235" t="s">
        <v>10</v>
      </c>
      <c r="C2" s="236" t="s">
        <v>15</v>
      </c>
      <c r="D2" s="237" t="s">
        <v>29</v>
      </c>
      <c r="E2" s="238" t="s">
        <v>43</v>
      </c>
      <c r="F2" s="239" t="s">
        <v>1</v>
      </c>
      <c r="G2" s="240" t="s">
        <v>2</v>
      </c>
      <c r="H2" s="241"/>
      <c r="I2" s="241"/>
      <c r="J2" s="241"/>
      <c r="K2" s="241"/>
      <c r="L2" s="241"/>
      <c r="M2" s="242"/>
    </row>
    <row r="3" spans="1:13" ht="42.75" customHeight="1" x14ac:dyDescent="0.2">
      <c r="A3" s="234"/>
      <c r="B3" s="235"/>
      <c r="C3" s="236"/>
      <c r="D3" s="237"/>
      <c r="E3" s="238"/>
      <c r="F3" s="239"/>
      <c r="G3" s="72" t="s">
        <v>40</v>
      </c>
      <c r="H3" s="186" t="s">
        <v>3</v>
      </c>
      <c r="I3" s="186" t="s">
        <v>4</v>
      </c>
      <c r="J3" s="186" t="s">
        <v>5</v>
      </c>
      <c r="K3" s="186" t="s">
        <v>6</v>
      </c>
      <c r="L3" s="71" t="s">
        <v>41</v>
      </c>
      <c r="M3" s="187" t="s">
        <v>7</v>
      </c>
    </row>
    <row r="4" spans="1:13" ht="26.25" customHeight="1" x14ac:dyDescent="0.2">
      <c r="A4" s="221" t="s">
        <v>38</v>
      </c>
      <c r="B4" s="243"/>
      <c r="C4" s="243"/>
      <c r="D4" s="243"/>
      <c r="E4" s="243"/>
      <c r="F4" s="243"/>
      <c r="G4" s="243"/>
      <c r="H4" s="243"/>
      <c r="I4" s="243"/>
      <c r="J4" s="243"/>
      <c r="K4" s="243"/>
      <c r="L4" s="243"/>
      <c r="M4" s="244"/>
    </row>
    <row r="5" spans="1:13" ht="23.25" customHeight="1" x14ac:dyDescent="0.2">
      <c r="A5" s="248" t="s">
        <v>89</v>
      </c>
      <c r="B5" s="249"/>
      <c r="C5" s="249"/>
      <c r="D5" s="249"/>
      <c r="E5" s="249"/>
      <c r="F5" s="249"/>
      <c r="G5" s="249"/>
      <c r="H5" s="249"/>
      <c r="I5" s="249"/>
      <c r="J5" s="249"/>
      <c r="K5" s="249"/>
      <c r="L5" s="249"/>
      <c r="M5" s="250"/>
    </row>
    <row r="6" spans="1:13" x14ac:dyDescent="0.2">
      <c r="A6" s="58" t="s">
        <v>88</v>
      </c>
      <c r="B6" s="12" t="s">
        <v>8</v>
      </c>
      <c r="C6" s="201">
        <v>0</v>
      </c>
      <c r="D6" s="23">
        <v>42285</v>
      </c>
      <c r="E6" s="91">
        <v>3.8047000000000005E-4</v>
      </c>
      <c r="F6" s="64">
        <v>2</v>
      </c>
      <c r="G6" s="73"/>
      <c r="H6" s="90"/>
      <c r="I6" s="90"/>
      <c r="J6" s="90"/>
      <c r="K6" s="90"/>
      <c r="L6" s="90"/>
      <c r="M6" s="90">
        <v>-2.99137500761096</v>
      </c>
    </row>
    <row r="7" spans="1:13" ht="21" customHeight="1" x14ac:dyDescent="0.2">
      <c r="A7" s="208" t="s">
        <v>91</v>
      </c>
      <c r="B7" s="209" t="s">
        <v>8</v>
      </c>
      <c r="C7" s="209"/>
      <c r="D7" s="210"/>
      <c r="E7" s="211">
        <f>SUM(E6:E6)</f>
        <v>3.8047000000000005E-4</v>
      </c>
      <c r="F7" s="212">
        <f>SUM(F6:F6)</f>
        <v>2</v>
      </c>
      <c r="G7" s="107"/>
      <c r="H7" s="108"/>
      <c r="I7" s="108"/>
      <c r="J7" s="108"/>
      <c r="K7" s="108"/>
      <c r="L7" s="108"/>
      <c r="M7" s="109">
        <f>M6</f>
        <v>-2.99137500761096</v>
      </c>
    </row>
    <row r="8" spans="1:13" x14ac:dyDescent="0.2">
      <c r="A8" s="196"/>
      <c r="B8" s="197"/>
      <c r="C8" s="197"/>
      <c r="D8" s="198"/>
      <c r="E8" s="199"/>
      <c r="F8" s="200"/>
      <c r="G8" s="192"/>
      <c r="H8" s="192"/>
      <c r="I8" s="192"/>
      <c r="J8" s="192"/>
      <c r="K8" s="193"/>
      <c r="L8" s="194"/>
      <c r="M8" s="195"/>
    </row>
    <row r="9" spans="1:13" ht="23.25" customHeight="1" x14ac:dyDescent="0.2">
      <c r="A9" s="245" t="s">
        <v>33</v>
      </c>
      <c r="B9" s="246"/>
      <c r="C9" s="246"/>
      <c r="D9" s="246"/>
      <c r="E9" s="246"/>
      <c r="F9" s="246"/>
      <c r="G9" s="246"/>
      <c r="H9" s="246"/>
      <c r="I9" s="246"/>
      <c r="J9" s="246"/>
      <c r="K9" s="246"/>
      <c r="L9" s="246"/>
      <c r="M9" s="247"/>
    </row>
    <row r="10" spans="1:13" s="14" customFormat="1" x14ac:dyDescent="0.2">
      <c r="A10" s="58" t="s">
        <v>46</v>
      </c>
      <c r="B10" s="12" t="s">
        <v>8</v>
      </c>
      <c r="C10" s="12" t="s">
        <v>23</v>
      </c>
      <c r="D10" s="23">
        <v>36433</v>
      </c>
      <c r="E10" s="91">
        <v>26.64065712</v>
      </c>
      <c r="F10" s="64">
        <v>29711</v>
      </c>
      <c r="G10" s="73">
        <v>1.7897600528922111</v>
      </c>
      <c r="H10" s="90">
        <v>0.52316789636763783</v>
      </c>
      <c r="I10" s="90">
        <v>1.037547911319292</v>
      </c>
      <c r="J10" s="90">
        <v>2.2056491818657431</v>
      </c>
      <c r="K10" s="90">
        <v>3.9102923176480564</v>
      </c>
      <c r="L10" s="90">
        <v>3.0253742902992098</v>
      </c>
      <c r="M10" s="90">
        <v>5.1645412332226082</v>
      </c>
    </row>
    <row r="11" spans="1:13" s="2" customFormat="1" ht="12.75" customHeight="1" x14ac:dyDescent="0.2">
      <c r="A11" s="58" t="s">
        <v>27</v>
      </c>
      <c r="B11" s="12" t="s">
        <v>8</v>
      </c>
      <c r="C11" s="12" t="s">
        <v>18</v>
      </c>
      <c r="D11" s="24">
        <v>40834</v>
      </c>
      <c r="E11" s="113">
        <v>11.555999999999999</v>
      </c>
      <c r="F11" s="114">
        <v>8467</v>
      </c>
      <c r="G11" s="74">
        <v>1.84</v>
      </c>
      <c r="H11" s="74">
        <v>-0.15</v>
      </c>
      <c r="I11" s="74">
        <v>0.94</v>
      </c>
      <c r="J11" s="74">
        <v>2.4500000000000002</v>
      </c>
      <c r="K11" s="74">
        <v>3.39</v>
      </c>
      <c r="L11" s="74"/>
      <c r="M11" s="75">
        <v>3.27</v>
      </c>
    </row>
    <row r="12" spans="1:13" s="2" customFormat="1" ht="12.75" customHeight="1" x14ac:dyDescent="0.2">
      <c r="A12" s="58" t="s">
        <v>30</v>
      </c>
      <c r="B12" s="12" t="s">
        <v>8</v>
      </c>
      <c r="C12" s="12" t="s">
        <v>18</v>
      </c>
      <c r="D12" s="24">
        <v>36738</v>
      </c>
      <c r="E12" s="92">
        <v>89.764272000000005</v>
      </c>
      <c r="F12" s="25">
        <v>47706</v>
      </c>
      <c r="G12" s="106">
        <v>2.37</v>
      </c>
      <c r="H12" s="97">
        <v>1.0900000000000001</v>
      </c>
      <c r="I12" s="97">
        <v>1.99</v>
      </c>
      <c r="J12" s="97">
        <v>3.23</v>
      </c>
      <c r="K12" s="106">
        <v>4.05</v>
      </c>
      <c r="L12" s="106">
        <v>3.75</v>
      </c>
      <c r="M12" s="106">
        <v>4.62</v>
      </c>
    </row>
    <row r="13" spans="1:13" ht="12.75" customHeight="1" x14ac:dyDescent="0.2">
      <c r="A13" s="59" t="s">
        <v>11</v>
      </c>
      <c r="B13" s="26" t="s">
        <v>8</v>
      </c>
      <c r="C13" s="26" t="s">
        <v>18</v>
      </c>
      <c r="D13" s="27">
        <v>37816</v>
      </c>
      <c r="E13" s="116">
        <v>41.926542828335201</v>
      </c>
      <c r="F13" s="117">
        <v>37947</v>
      </c>
      <c r="G13" s="118">
        <v>0.92623831225147057</v>
      </c>
      <c r="H13" s="118">
        <v>0.68695844718755783</v>
      </c>
      <c r="I13" s="118">
        <v>1.4646321160715958</v>
      </c>
      <c r="J13" s="118">
        <v>3.2858400026877232</v>
      </c>
      <c r="K13" s="13">
        <v>4.4866125790405942</v>
      </c>
      <c r="L13" s="115">
        <v>2.9833664581135011</v>
      </c>
      <c r="M13" s="13">
        <v>2.9011456891856691</v>
      </c>
    </row>
    <row r="14" spans="1:13" s="20" customFormat="1" ht="23.25" customHeight="1" x14ac:dyDescent="0.2">
      <c r="A14" s="41" t="s">
        <v>35</v>
      </c>
      <c r="B14" s="42" t="s">
        <v>8</v>
      </c>
      <c r="C14" s="42"/>
      <c r="D14" s="43"/>
      <c r="E14" s="63">
        <f>SUM(E10:E13)</f>
        <v>169.88747194833519</v>
      </c>
      <c r="F14" s="44">
        <f>SUM(F10:F13)</f>
        <v>123831</v>
      </c>
      <c r="G14" s="107">
        <f>($E$10*G10+$E$11*G11+$E$12*G12+$E$13*G13+$E$36*G36)/($E$14+$E$36)</f>
        <v>1.9231407366054332</v>
      </c>
      <c r="H14" s="108">
        <f>($E$10*H10+$E$11*H11+$E$12*H12+$E$13*H13+$E$36*H36)/($E$14+$E$36)</f>
        <v>0.93022676427152229</v>
      </c>
      <c r="I14" s="108">
        <f>($E$10*I10+$E$11*I11+$E$12*I12+$E$13*I13+$E$36*I36)/($E$14+$E$36)</f>
        <v>1.67251919204144</v>
      </c>
      <c r="J14" s="108">
        <f>($E$10*J10+$E$11*J11+$E$12*J12+$E$13*J13+$E$36*J36)/($E$14+$E$36)</f>
        <v>2.9479778628282838</v>
      </c>
      <c r="K14" s="108">
        <f>($E$10*K10+$E$11*K11+$E$12*K12+$E$13*K13+$E$36*K36)/($E$14+$E$36)</f>
        <v>4.1098436979234831</v>
      </c>
      <c r="L14" s="108">
        <f>($E$10*L10+$E$12*L12+$E$13*L13+$E$36*L36)/($E$10+$E$12+$E$13+$E$36)</f>
        <v>3.3660394825214395</v>
      </c>
      <c r="M14" s="109">
        <f>($E$10*M10+$E$11*M11+$E$12*M12+$E$13*M13+$E$36*M36)/($E$14+$E$36)</f>
        <v>4.898240443332603</v>
      </c>
    </row>
    <row r="15" spans="1:13" s="21" customFormat="1" ht="12" customHeight="1" x14ac:dyDescent="0.2">
      <c r="A15" s="55"/>
      <c r="B15" s="37"/>
      <c r="C15" s="37"/>
      <c r="D15" s="38"/>
      <c r="E15" s="39"/>
      <c r="F15" s="40"/>
      <c r="G15" s="29"/>
      <c r="H15" s="29"/>
      <c r="I15" s="29"/>
      <c r="J15" s="29"/>
      <c r="K15" s="29"/>
      <c r="L15" s="29"/>
      <c r="M15" s="98"/>
    </row>
    <row r="16" spans="1:13" ht="21" customHeight="1" x14ac:dyDescent="0.2">
      <c r="A16" s="225" t="s">
        <v>34</v>
      </c>
      <c r="B16" s="225"/>
      <c r="C16" s="225"/>
      <c r="D16" s="225"/>
      <c r="E16" s="225"/>
      <c r="F16" s="225"/>
      <c r="G16" s="225"/>
      <c r="H16" s="225"/>
      <c r="I16" s="225"/>
      <c r="J16" s="225"/>
      <c r="K16" s="225"/>
      <c r="L16" s="225"/>
      <c r="M16" s="225"/>
    </row>
    <row r="17" spans="1:15" x14ac:dyDescent="0.2">
      <c r="A17" s="61" t="s">
        <v>47</v>
      </c>
      <c r="B17" s="12" t="s">
        <v>8</v>
      </c>
      <c r="C17" s="12" t="s">
        <v>16</v>
      </c>
      <c r="D17" s="23">
        <v>36606</v>
      </c>
      <c r="E17" s="91">
        <v>12.62094035</v>
      </c>
      <c r="F17" s="64">
        <v>23228</v>
      </c>
      <c r="G17" s="73">
        <v>0.49778944538757441</v>
      </c>
      <c r="H17" s="90">
        <v>-1.1144967511865556</v>
      </c>
      <c r="I17" s="90">
        <v>1.3371242486452939</v>
      </c>
      <c r="J17" s="90">
        <v>2.3827741058474405</v>
      </c>
      <c r="K17" s="90">
        <v>4.8245518644936203</v>
      </c>
      <c r="L17" s="90">
        <v>2.9856457464040309</v>
      </c>
      <c r="M17" s="90">
        <v>5.0278079171949486</v>
      </c>
    </row>
    <row r="18" spans="1:15" x14ac:dyDescent="0.2">
      <c r="A18" s="61" t="s">
        <v>49</v>
      </c>
      <c r="B18" s="12" t="s">
        <v>8</v>
      </c>
      <c r="C18" s="12" t="s">
        <v>17</v>
      </c>
      <c r="D18" s="23">
        <v>36091</v>
      </c>
      <c r="E18" s="92">
        <v>0.40307841999999999</v>
      </c>
      <c r="F18" s="25">
        <v>493</v>
      </c>
      <c r="G18" s="74">
        <v>0.48889613779594665</v>
      </c>
      <c r="H18" s="74">
        <v>-0.79637007023406481</v>
      </c>
      <c r="I18" s="74">
        <v>0.85295517624524031</v>
      </c>
      <c r="J18" s="74">
        <v>3.3347811182280251</v>
      </c>
      <c r="K18" s="74">
        <v>4.2618722774161233</v>
      </c>
      <c r="L18" s="115"/>
      <c r="M18" s="74">
        <v>4.3296880542042171</v>
      </c>
      <c r="N18" s="2"/>
      <c r="O18" s="2"/>
    </row>
    <row r="19" spans="1:15" ht="13.5" customHeight="1" x14ac:dyDescent="0.2">
      <c r="A19" s="61" t="s">
        <v>50</v>
      </c>
      <c r="B19" s="12" t="s">
        <v>8</v>
      </c>
      <c r="C19" s="12" t="s">
        <v>21</v>
      </c>
      <c r="D19" s="23">
        <v>39514</v>
      </c>
      <c r="E19" s="92">
        <v>5.7331800000000002E-2</v>
      </c>
      <c r="F19" s="25">
        <v>100</v>
      </c>
      <c r="G19" s="74">
        <v>0.62240532508377466</v>
      </c>
      <c r="H19" s="74">
        <v>-1.5137981079527685</v>
      </c>
      <c r="I19" s="74">
        <v>-0.52936150226745582</v>
      </c>
      <c r="J19" s="74">
        <v>1.5364019241961291</v>
      </c>
      <c r="K19" s="74">
        <v>3.0291839823114453</v>
      </c>
      <c r="L19" s="115"/>
      <c r="M19" s="74">
        <v>3.1916067351196009</v>
      </c>
      <c r="N19" s="2"/>
      <c r="O19" s="2"/>
    </row>
    <row r="20" spans="1:15" ht="12.75" customHeight="1" x14ac:dyDescent="0.2">
      <c r="A20" s="61" t="s">
        <v>51</v>
      </c>
      <c r="B20" s="12" t="s">
        <v>8</v>
      </c>
      <c r="C20" s="12" t="s">
        <v>16</v>
      </c>
      <c r="D20" s="23">
        <v>39514</v>
      </c>
      <c r="E20" s="92">
        <v>0.64386743999999996</v>
      </c>
      <c r="F20" s="25">
        <v>1700</v>
      </c>
      <c r="G20" s="74">
        <v>1.0652724149916137</v>
      </c>
      <c r="H20" s="74">
        <v>-0.68391333045653147</v>
      </c>
      <c r="I20" s="74">
        <v>2.2349557493466454</v>
      </c>
      <c r="J20" s="74">
        <v>3.1785296555209452</v>
      </c>
      <c r="K20" s="74">
        <v>3.7294802812182226</v>
      </c>
      <c r="L20" s="115"/>
      <c r="M20" s="74">
        <v>4.4757977371400637</v>
      </c>
      <c r="N20" s="2"/>
      <c r="O20" s="2"/>
    </row>
    <row r="21" spans="1:15" ht="12.75" customHeight="1" x14ac:dyDescent="0.2">
      <c r="A21" s="61" t="s">
        <v>90</v>
      </c>
      <c r="B21" s="12" t="s">
        <v>8</v>
      </c>
      <c r="C21" s="12" t="s">
        <v>16</v>
      </c>
      <c r="D21" s="23">
        <v>42285</v>
      </c>
      <c r="E21" s="92">
        <v>2.7273990000000001E-2</v>
      </c>
      <c r="F21" s="25">
        <v>8</v>
      </c>
      <c r="G21" s="74"/>
      <c r="H21" s="74"/>
      <c r="I21" s="74"/>
      <c r="J21" s="74"/>
      <c r="K21" s="74"/>
      <c r="L21" s="115"/>
      <c r="M21" s="74">
        <v>-1.3660844849373022</v>
      </c>
      <c r="N21" s="2"/>
      <c r="O21" s="2"/>
    </row>
    <row r="22" spans="1:15" ht="12.75" customHeight="1" x14ac:dyDescent="0.2">
      <c r="A22" s="58" t="s">
        <v>12</v>
      </c>
      <c r="B22" s="12" t="s">
        <v>8</v>
      </c>
      <c r="C22" s="12" t="s">
        <v>19</v>
      </c>
      <c r="D22" s="24">
        <v>40834</v>
      </c>
      <c r="E22" s="113">
        <v>6.3570000000000002</v>
      </c>
      <c r="F22" s="114">
        <v>5068</v>
      </c>
      <c r="G22" s="74">
        <v>1.48</v>
      </c>
      <c r="H22" s="74">
        <v>-1.68</v>
      </c>
      <c r="I22" s="115">
        <v>1.86</v>
      </c>
      <c r="J22" s="115">
        <v>4.08</v>
      </c>
      <c r="K22" s="115">
        <v>4.7699999999999996</v>
      </c>
      <c r="L22" s="115"/>
      <c r="M22" s="74">
        <v>4.62</v>
      </c>
      <c r="N22" s="79"/>
      <c r="O22" s="2"/>
    </row>
    <row r="23" spans="1:15" x14ac:dyDescent="0.2">
      <c r="A23" s="58" t="s">
        <v>31</v>
      </c>
      <c r="B23" s="12" t="s">
        <v>8</v>
      </c>
      <c r="C23" s="12" t="s">
        <v>16</v>
      </c>
      <c r="D23" s="24">
        <v>38245</v>
      </c>
      <c r="E23" s="92">
        <v>39.991481999999998</v>
      </c>
      <c r="F23" s="25">
        <v>36319</v>
      </c>
      <c r="G23" s="106">
        <v>2.44</v>
      </c>
      <c r="H23" s="106">
        <v>0.69</v>
      </c>
      <c r="I23" s="97">
        <v>2.4300000000000002</v>
      </c>
      <c r="J23" s="106">
        <v>3.93</v>
      </c>
      <c r="K23" s="97">
        <v>5.12</v>
      </c>
      <c r="L23" s="97">
        <v>3.73</v>
      </c>
      <c r="M23" s="97">
        <v>4.8600000000000003</v>
      </c>
      <c r="N23" s="2"/>
      <c r="O23" s="2"/>
    </row>
    <row r="24" spans="1:15" ht="12.75" customHeight="1" x14ac:dyDescent="0.2">
      <c r="A24" s="60" t="s">
        <v>13</v>
      </c>
      <c r="B24" s="22" t="s">
        <v>8</v>
      </c>
      <c r="C24" s="22" t="s">
        <v>20</v>
      </c>
      <c r="D24" s="23">
        <v>37834</v>
      </c>
      <c r="E24" s="116">
        <v>49.770131170552602</v>
      </c>
      <c r="F24" s="117">
        <v>45422</v>
      </c>
      <c r="G24" s="118">
        <v>3.1993390536705357</v>
      </c>
      <c r="H24" s="118">
        <v>1.6441375375869427</v>
      </c>
      <c r="I24" s="118">
        <v>3.2721592385698051</v>
      </c>
      <c r="J24" s="118">
        <v>4.649227018098312</v>
      </c>
      <c r="K24" s="13">
        <v>6.7628788503607318</v>
      </c>
      <c r="L24" s="115">
        <v>2.1090346719427</v>
      </c>
      <c r="M24" s="13">
        <v>3.8581488643866457</v>
      </c>
      <c r="N24" s="2"/>
      <c r="O24" s="2"/>
    </row>
    <row r="25" spans="1:15" ht="12.75" customHeight="1" x14ac:dyDescent="0.2">
      <c r="A25" s="61" t="s">
        <v>28</v>
      </c>
      <c r="B25" s="22" t="s">
        <v>8</v>
      </c>
      <c r="C25" s="22" t="s">
        <v>25</v>
      </c>
      <c r="D25" s="23">
        <v>39078</v>
      </c>
      <c r="E25" s="116">
        <v>13.7100227606619</v>
      </c>
      <c r="F25" s="117">
        <v>16891</v>
      </c>
      <c r="G25" s="118">
        <v>4.6656695534229353</v>
      </c>
      <c r="H25" s="118">
        <v>-0.1457518031030447</v>
      </c>
      <c r="I25" s="118">
        <v>4.6981990879225499</v>
      </c>
      <c r="J25" s="118">
        <v>6.3632058308770167</v>
      </c>
      <c r="K25" s="13">
        <v>9.1711012053261811</v>
      </c>
      <c r="L25" s="115"/>
      <c r="M25" s="13">
        <v>0.58818013632246924</v>
      </c>
      <c r="N25" s="2"/>
      <c r="O25" s="2"/>
    </row>
    <row r="26" spans="1:15" ht="12.75" customHeight="1" x14ac:dyDescent="0.2">
      <c r="A26" s="30" t="s">
        <v>34</v>
      </c>
      <c r="B26" s="31" t="s">
        <v>8</v>
      </c>
      <c r="C26" s="31"/>
      <c r="D26" s="32"/>
      <c r="E26" s="67">
        <f>SUM(E17:E25)</f>
        <v>123.5811279312145</v>
      </c>
      <c r="F26" s="33">
        <f>SUM(F17:F25)</f>
        <v>129229</v>
      </c>
      <c r="G26" s="110">
        <f>($E$17*G17+$E$18*G18+$E$19*G19+$E$20*G20+$E$22*G22+$E$23*G23+$E$24*G24+$E$25*G25)/($E$26-$E$21)</f>
        <v>2.7306857509451508</v>
      </c>
      <c r="H26" s="110">
        <f>($E$17*H17+$E$18*H18+$E$19*H19+$E$20*H20+$E$22*H22+$E$23*H23+$E$24*H24+$E$25*H25)/($E$26-$E$21)</f>
        <v>0.66230963614334071</v>
      </c>
      <c r="I26" s="110">
        <f t="shared" ref="I26:K26" si="0">($E$17*I17+$E$18*I18+$E$19*I19+$E$20*I20+$E$22*I22+$E$23*I23+$E$24*I24+$E$25*I25)/($E$26-$E$21)</f>
        <v>2.8724297954273692</v>
      </c>
      <c r="J26" s="110">
        <f t="shared" si="0"/>
        <v>4.3324191604814066</v>
      </c>
      <c r="K26" s="110">
        <f t="shared" si="0"/>
        <v>6.1721090584006335</v>
      </c>
      <c r="L26" s="111">
        <f>($E$17*L17+$E$24*L24+$E$23*L23)/($E$17+$E$24+$E$23)</f>
        <v>2.8502592186162641</v>
      </c>
      <c r="M26" s="112">
        <f>($E$17*M17+$E$18*M18+$E$19*M19+$E$20*M20+$E$22*M22+$E$23*M23+$E$24*M24+$E$25*M25+E21*M21)/$E$26</f>
        <v>3.9815212801409707</v>
      </c>
    </row>
    <row r="27" spans="1:15" s="14" customFormat="1" ht="12.75" customHeight="1" x14ac:dyDescent="0.2">
      <c r="A27" s="56"/>
      <c r="B27" s="15"/>
      <c r="C27" s="15"/>
      <c r="D27" s="45"/>
      <c r="E27" s="69"/>
      <c r="F27" s="28"/>
      <c r="G27" s="78"/>
      <c r="H27" s="79"/>
      <c r="I27" s="79"/>
      <c r="J27" s="79"/>
      <c r="K27" s="79"/>
      <c r="L27" s="79"/>
      <c r="M27" s="80"/>
    </row>
    <row r="28" spans="1:15" ht="12.75" customHeight="1" x14ac:dyDescent="0.2">
      <c r="A28" s="61" t="s">
        <v>48</v>
      </c>
      <c r="B28" s="12" t="s">
        <v>9</v>
      </c>
      <c r="C28" s="12" t="s">
        <v>16</v>
      </c>
      <c r="D28" s="23">
        <v>38808</v>
      </c>
      <c r="E28" s="91">
        <v>1.0903818993888106</v>
      </c>
      <c r="F28" s="64">
        <v>624</v>
      </c>
      <c r="G28" s="73">
        <v>1.9175881983631053</v>
      </c>
      <c r="H28" s="75">
        <v>0.40709459347763044</v>
      </c>
      <c r="I28" s="75">
        <v>5.1130342703897824E-2</v>
      </c>
      <c r="J28" s="75">
        <v>0.46655767287151484</v>
      </c>
      <c r="K28" s="75">
        <v>2.7845355767676994</v>
      </c>
      <c r="L28" s="75">
        <v>3.0868651191138685</v>
      </c>
      <c r="M28" s="90">
        <v>3.6618362712669938</v>
      </c>
    </row>
    <row r="29" spans="1:15" ht="12.75" customHeight="1" x14ac:dyDescent="0.2">
      <c r="A29" s="60" t="s">
        <v>14</v>
      </c>
      <c r="B29" s="22" t="s">
        <v>9</v>
      </c>
      <c r="C29" s="22" t="s">
        <v>20</v>
      </c>
      <c r="D29" s="23">
        <v>37816</v>
      </c>
      <c r="E29" s="116">
        <v>3.4984064455874</v>
      </c>
      <c r="F29" s="117">
        <v>2310</v>
      </c>
      <c r="G29" s="13">
        <v>1.7749291550840152</v>
      </c>
      <c r="H29" s="13">
        <v>1.3882497635085755</v>
      </c>
      <c r="I29" s="13">
        <v>0.36107507625664503</v>
      </c>
      <c r="J29" s="13">
        <v>1.8448812438450979</v>
      </c>
      <c r="K29" s="13">
        <v>2.831541354421474</v>
      </c>
      <c r="L29" s="115">
        <v>0.95362497594693174</v>
      </c>
      <c r="M29" s="13">
        <v>2.0188140790210252</v>
      </c>
    </row>
    <row r="30" spans="1:15" ht="12.75" customHeight="1" x14ac:dyDescent="0.2">
      <c r="A30" s="30" t="s">
        <v>34</v>
      </c>
      <c r="B30" s="31" t="s">
        <v>9</v>
      </c>
      <c r="C30" s="35"/>
      <c r="D30" s="36"/>
      <c r="E30" s="68">
        <f>SUM(E28:E29)</f>
        <v>4.5887883449762104</v>
      </c>
      <c r="F30" s="34">
        <f>SUM(F28:F29)</f>
        <v>2934</v>
      </c>
      <c r="G30" s="110">
        <f t="shared" ref="G30:M30" si="1">($E$28*G28+$E$29*G29)/$E$30</f>
        <v>1.8088276108160048</v>
      </c>
      <c r="H30" s="111">
        <f t="shared" si="1"/>
        <v>1.1551089521515334</v>
      </c>
      <c r="I30" s="111">
        <f t="shared" si="1"/>
        <v>0.28742641306502092</v>
      </c>
      <c r="J30" s="111">
        <f t="shared" si="1"/>
        <v>1.5173657952548592</v>
      </c>
      <c r="K30" s="111">
        <f t="shared" si="1"/>
        <v>2.8203719028653822</v>
      </c>
      <c r="L30" s="112">
        <f t="shared" si="1"/>
        <v>1.4605227154570513</v>
      </c>
      <c r="M30" s="112">
        <f t="shared" si="1"/>
        <v>2.4092268686369329</v>
      </c>
    </row>
    <row r="31" spans="1:15" s="14" customFormat="1" ht="12.75" customHeight="1" x14ac:dyDescent="0.2">
      <c r="A31" s="56"/>
      <c r="B31" s="15"/>
      <c r="C31" s="15"/>
      <c r="D31" s="45"/>
      <c r="E31" s="69"/>
      <c r="F31" s="28"/>
      <c r="G31" s="78"/>
      <c r="H31" s="76"/>
      <c r="I31" s="76"/>
      <c r="J31" s="76"/>
      <c r="K31" s="76"/>
      <c r="L31" s="76"/>
      <c r="M31" s="77"/>
    </row>
    <row r="32" spans="1:15" s="20" customFormat="1" ht="21" customHeight="1" x14ac:dyDescent="0.2">
      <c r="A32" s="51" t="s">
        <v>36</v>
      </c>
      <c r="B32" s="52"/>
      <c r="C32" s="52"/>
      <c r="D32" s="52"/>
      <c r="E32" s="68">
        <f>E30+E26</f>
        <v>128.16991627619072</v>
      </c>
      <c r="F32" s="34">
        <f>F30+F26</f>
        <v>132163</v>
      </c>
      <c r="G32" s="81">
        <f>($E$26*G26+$E$30*G30)/$E$32</f>
        <v>2.6976810333636045</v>
      </c>
      <c r="H32" s="81">
        <f>($E$26*H26+$E$30*H30)/$E$32</f>
        <v>0.67995302566415228</v>
      </c>
      <c r="I32" s="81">
        <f>($E$26*I26+$E$30*I30)/$E$32</f>
        <v>2.7798805160227764</v>
      </c>
      <c r="J32" s="81">
        <f t="shared" ref="J32:M32" si="2">($E$26*J26+$E$30*J30)/$E$32</f>
        <v>4.2316335436366428</v>
      </c>
      <c r="K32" s="81">
        <f t="shared" si="2"/>
        <v>6.0521088833080556</v>
      </c>
      <c r="L32" s="81">
        <f>($E$26*L26+$E$30*L30)/$E$32</f>
        <v>2.8005033410003115</v>
      </c>
      <c r="M32" s="81">
        <f t="shared" si="2"/>
        <v>3.9252293944941576</v>
      </c>
    </row>
    <row r="33" spans="1:13" s="20" customFormat="1" ht="26.25" customHeight="1" x14ac:dyDescent="0.2">
      <c r="A33" s="226" t="s">
        <v>37</v>
      </c>
      <c r="B33" s="226"/>
      <c r="C33" s="226"/>
      <c r="D33" s="226"/>
      <c r="E33" s="70">
        <f>SUM(E7,E14,E32)</f>
        <v>298.05776869452592</v>
      </c>
      <c r="F33" s="53">
        <f>SUM(F7,F14, F32)</f>
        <v>255996</v>
      </c>
      <c r="G33" s="191"/>
      <c r="H33" s="227"/>
      <c r="I33" s="228"/>
      <c r="J33" s="228"/>
      <c r="K33" s="228"/>
      <c r="L33" s="228"/>
      <c r="M33" s="229"/>
    </row>
    <row r="34" spans="1:13" s="21" customFormat="1" ht="10.5" customHeight="1" x14ac:dyDescent="0.2">
      <c r="A34" s="57"/>
      <c r="B34" s="46"/>
      <c r="C34" s="46"/>
      <c r="D34" s="46"/>
      <c r="E34" s="47"/>
      <c r="F34" s="28"/>
      <c r="G34" s="78"/>
      <c r="H34" s="78"/>
      <c r="I34" s="78"/>
      <c r="J34" s="78"/>
      <c r="K34" s="78"/>
      <c r="L34" s="78"/>
      <c r="M34" s="82"/>
    </row>
    <row r="35" spans="1:13" ht="22.5" customHeight="1" x14ac:dyDescent="0.2">
      <c r="A35" s="54" t="s">
        <v>22</v>
      </c>
      <c r="B35" s="48"/>
      <c r="C35" s="48"/>
      <c r="D35" s="48"/>
      <c r="E35" s="49"/>
      <c r="F35" s="50"/>
      <c r="G35" s="83"/>
      <c r="H35" s="99"/>
      <c r="I35" s="99"/>
      <c r="J35" s="99"/>
      <c r="K35" s="99"/>
      <c r="L35" s="99"/>
      <c r="M35" s="100"/>
    </row>
    <row r="36" spans="1:13" ht="39" customHeight="1" thickBot="1" x14ac:dyDescent="0.25">
      <c r="A36" s="62" t="s">
        <v>32</v>
      </c>
      <c r="B36" s="12" t="s">
        <v>8</v>
      </c>
      <c r="C36" s="12" t="s">
        <v>17</v>
      </c>
      <c r="D36" s="23">
        <v>36495</v>
      </c>
      <c r="E36" s="93">
        <v>63.997999999999998</v>
      </c>
      <c r="F36" s="94">
        <v>12786</v>
      </c>
      <c r="G36" s="95">
        <v>2.02</v>
      </c>
      <c r="H36" s="95">
        <v>1.23</v>
      </c>
      <c r="I36" s="95">
        <v>1.76</v>
      </c>
      <c r="J36" s="95">
        <v>2.73</v>
      </c>
      <c r="K36" s="95">
        <v>4.16</v>
      </c>
      <c r="L36" s="95">
        <v>3.22</v>
      </c>
      <c r="M36" s="96">
        <v>6.78</v>
      </c>
    </row>
    <row r="37" spans="1:13" ht="31.5" customHeight="1" x14ac:dyDescent="0.2">
      <c r="A37" s="230" t="s">
        <v>26</v>
      </c>
      <c r="B37" s="231"/>
      <c r="C37" s="231"/>
      <c r="D37" s="232"/>
      <c r="E37" s="101">
        <f>E33+E36</f>
        <v>362.05576869452591</v>
      </c>
      <c r="F37" s="102">
        <f>F33+F36</f>
        <v>268782</v>
      </c>
      <c r="G37" s="103"/>
      <c r="H37" s="104"/>
      <c r="I37" s="104"/>
      <c r="J37" s="104"/>
      <c r="K37" s="104"/>
      <c r="L37" s="104"/>
      <c r="M37" s="104"/>
    </row>
    <row r="38" spans="1:13" ht="41.25" customHeight="1" x14ac:dyDescent="0.2">
      <c r="A38" s="213" t="s">
        <v>44</v>
      </c>
      <c r="B38" s="214"/>
      <c r="C38" s="214"/>
      <c r="D38" s="214"/>
      <c r="E38" s="214"/>
      <c r="F38" s="214"/>
      <c r="G38" s="214"/>
      <c r="H38" s="214"/>
      <c r="I38" s="214"/>
      <c r="J38" s="214"/>
      <c r="K38" s="214"/>
      <c r="L38" s="214"/>
      <c r="M38" s="215"/>
    </row>
    <row r="39" spans="1:13" s="4" customFormat="1" ht="24" customHeight="1" x14ac:dyDescent="0.2">
      <c r="A39" s="216" t="s">
        <v>24</v>
      </c>
      <c r="B39" s="217"/>
      <c r="C39" s="217"/>
      <c r="D39" s="217"/>
      <c r="E39" s="217"/>
      <c r="F39" s="217"/>
      <c r="G39" s="217"/>
      <c r="H39" s="217"/>
      <c r="I39" s="217"/>
      <c r="J39" s="217"/>
      <c r="K39" s="217"/>
      <c r="L39" s="217"/>
      <c r="M39" s="218"/>
    </row>
    <row r="40" spans="1:13" s="4" customFormat="1" ht="24" customHeight="1" x14ac:dyDescent="0.2">
      <c r="A40" s="188" t="s">
        <v>42</v>
      </c>
      <c r="B40" s="189"/>
      <c r="C40" s="189"/>
      <c r="D40" s="189"/>
      <c r="E40" s="189"/>
      <c r="F40" s="189"/>
      <c r="G40" s="189"/>
      <c r="H40" s="189"/>
      <c r="I40" s="189"/>
      <c r="J40" s="189"/>
      <c r="K40" s="189"/>
      <c r="L40" s="189"/>
      <c r="M40" s="190"/>
    </row>
    <row r="41" spans="1:13" ht="22.5" customHeight="1" x14ac:dyDescent="0.2">
      <c r="B41" s="11"/>
      <c r="C41" s="11"/>
      <c r="D41" s="11"/>
      <c r="E41" s="219" t="s">
        <v>39</v>
      </c>
      <c r="F41" s="220"/>
      <c r="G41" s="84">
        <f>($E$14*G14+$E$26*G26+$E$30*G30+$E$36*G36)/$E$37</f>
        <v>2.2144517487450797</v>
      </c>
      <c r="H41" s="84">
        <f>($E$14*H14+$E$26*H26+$E$30*H30+$E$36*H36)/$E$37</f>
        <v>0.89461614397081424</v>
      </c>
      <c r="I41" s="84">
        <f t="shared" ref="I41:M41" si="3">($E$14*I14+$E$26*I26+$E$30*I30+$E$36*I36)/$E$37</f>
        <v>2.0799933475243964</v>
      </c>
      <c r="J41" s="84">
        <f t="shared" si="3"/>
        <v>3.363866201791017</v>
      </c>
      <c r="K41" s="84">
        <f t="shared" si="3"/>
        <v>4.8062786876327754</v>
      </c>
      <c r="L41" s="84">
        <f t="shared" si="3"/>
        <v>3.1400184038228831</v>
      </c>
      <c r="M41" s="84">
        <f t="shared" si="3"/>
        <v>4.8864086744125288</v>
      </c>
    </row>
    <row r="42" spans="1:13" ht="16.5" customHeight="1" x14ac:dyDescent="0.2">
      <c r="B42" s="10"/>
      <c r="C42" s="10"/>
      <c r="D42" s="10"/>
      <c r="E42" s="16"/>
      <c r="F42" s="105" t="s">
        <v>45</v>
      </c>
      <c r="G42" s="85"/>
      <c r="H42" s="85">
        <f>H41-'Okt-2016'!H36</f>
        <v>-1.0062995603814959</v>
      </c>
      <c r="I42" s="85">
        <f>I41-'Okt-2016'!I36</f>
        <v>-0.68114209647590584</v>
      </c>
      <c r="J42" s="85">
        <f>J41-'Okt-2016'!J36</f>
        <v>-0.24389317785334175</v>
      </c>
      <c r="K42" s="85">
        <f>K41-'Okt-2016'!K36</f>
        <v>0.31272065492594958</v>
      </c>
      <c r="L42" s="85">
        <f>L41-'Okt-2016'!L36</f>
        <v>-0.1489896257361667</v>
      </c>
      <c r="M42" s="85">
        <f>M41-'Okt-2016'!M36</f>
        <v>-7.0734786157776064E-2</v>
      </c>
    </row>
    <row r="43" spans="1:13" x14ac:dyDescent="0.2">
      <c r="E43" s="17"/>
      <c r="F43" s="65"/>
      <c r="G43" s="65"/>
      <c r="H43" s="9"/>
      <c r="I43" s="9"/>
      <c r="J43" s="9"/>
      <c r="K43" s="9"/>
      <c r="L43" s="9"/>
      <c r="M43" s="9"/>
    </row>
    <row r="44" spans="1:13" x14ac:dyDescent="0.2">
      <c r="E44" s="18"/>
      <c r="F44" s="65"/>
      <c r="G44" s="65"/>
      <c r="H44" s="6"/>
      <c r="I44" s="6"/>
      <c r="J44" s="6"/>
      <c r="K44" s="6"/>
      <c r="L44" s="6"/>
      <c r="M44" s="6"/>
    </row>
    <row r="45" spans="1:13" x14ac:dyDescent="0.2">
      <c r="H45" s="7"/>
      <c r="I45" s="6"/>
      <c r="J45" s="6"/>
      <c r="K45" s="6"/>
      <c r="L45" s="6"/>
      <c r="M45" s="6"/>
    </row>
    <row r="46" spans="1:13" x14ac:dyDescent="0.2">
      <c r="A46" s="20" t="s">
        <v>86</v>
      </c>
      <c r="B46" s="86"/>
      <c r="C46" s="86"/>
      <c r="D46" s="20"/>
      <c r="E46" s="87">
        <f>E37-'DEC-2015'!E32</f>
        <v>31.658317947096748</v>
      </c>
      <c r="F46" s="88">
        <f>E46/'DEC-2015'!E32</f>
        <v>9.5818892898473979E-2</v>
      </c>
      <c r="H46" s="6"/>
      <c r="I46" s="6"/>
      <c r="J46" s="6"/>
      <c r="K46" s="6"/>
      <c r="L46" s="6"/>
      <c r="M46" s="6"/>
    </row>
    <row r="47" spans="1:13" x14ac:dyDescent="0.2">
      <c r="A47" s="20" t="s">
        <v>87</v>
      </c>
      <c r="B47" s="86"/>
      <c r="C47" s="86"/>
      <c r="D47" s="20"/>
      <c r="E47" s="89">
        <f>F37-'DEC-2015'!F32</f>
        <v>13770</v>
      </c>
      <c r="F47" s="88">
        <f>E47/'DEC-2015'!F32</f>
        <v>5.3997458943108562E-2</v>
      </c>
      <c r="H47" s="5"/>
      <c r="I47" s="5"/>
      <c r="J47" s="5"/>
      <c r="K47" s="5"/>
      <c r="L47" s="5"/>
      <c r="M47" s="5"/>
    </row>
  </sheetData>
  <mergeCells count="18">
    <mergeCell ref="A38:M38"/>
    <mergeCell ref="A39:M39"/>
    <mergeCell ref="E41:F41"/>
    <mergeCell ref="A4:M4"/>
    <mergeCell ref="A9:M9"/>
    <mergeCell ref="A16:M16"/>
    <mergeCell ref="A33:D33"/>
    <mergeCell ref="H33:M33"/>
    <mergeCell ref="A37:D37"/>
    <mergeCell ref="A5:M5"/>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tabSelected="1" zoomScaleNormal="100" workbookViewId="0">
      <pane ySplit="3" topLeftCell="A4" activePane="bottomLeft" state="frozen"/>
      <selection pane="bottomLeft" activeCell="N2" sqref="N2"/>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3" s="3" customFormat="1" ht="27" customHeight="1" x14ac:dyDescent="0.25">
      <c r="A1" s="233" t="s">
        <v>92</v>
      </c>
      <c r="B1" s="233"/>
      <c r="C1" s="233"/>
      <c r="D1" s="233"/>
      <c r="E1" s="233"/>
      <c r="F1" s="233"/>
      <c r="G1" s="233"/>
      <c r="H1" s="233"/>
      <c r="I1" s="233"/>
      <c r="J1" s="233"/>
      <c r="K1" s="233"/>
      <c r="L1" s="233"/>
      <c r="M1" s="233"/>
    </row>
    <row r="2" spans="1:13" ht="24" customHeight="1" x14ac:dyDescent="0.2">
      <c r="A2" s="234" t="s">
        <v>0</v>
      </c>
      <c r="B2" s="235" t="s">
        <v>10</v>
      </c>
      <c r="C2" s="236" t="s">
        <v>15</v>
      </c>
      <c r="D2" s="237" t="s">
        <v>29</v>
      </c>
      <c r="E2" s="238" t="s">
        <v>43</v>
      </c>
      <c r="F2" s="239" t="s">
        <v>1</v>
      </c>
      <c r="G2" s="240" t="s">
        <v>2</v>
      </c>
      <c r="H2" s="241"/>
      <c r="I2" s="241"/>
      <c r="J2" s="241"/>
      <c r="K2" s="241"/>
      <c r="L2" s="241"/>
      <c r="M2" s="242"/>
    </row>
    <row r="3" spans="1:13" ht="42.75" customHeight="1" x14ac:dyDescent="0.2">
      <c r="A3" s="234"/>
      <c r="B3" s="235"/>
      <c r="C3" s="236"/>
      <c r="D3" s="237"/>
      <c r="E3" s="238"/>
      <c r="F3" s="239"/>
      <c r="G3" s="72" t="s">
        <v>40</v>
      </c>
      <c r="H3" s="202" t="s">
        <v>3</v>
      </c>
      <c r="I3" s="202" t="s">
        <v>4</v>
      </c>
      <c r="J3" s="202" t="s">
        <v>5</v>
      </c>
      <c r="K3" s="202" t="s">
        <v>6</v>
      </c>
      <c r="L3" s="71" t="s">
        <v>41</v>
      </c>
      <c r="M3" s="203" t="s">
        <v>7</v>
      </c>
    </row>
    <row r="4" spans="1:13" ht="26.25" customHeight="1" x14ac:dyDescent="0.2">
      <c r="A4" s="221" t="s">
        <v>38</v>
      </c>
      <c r="B4" s="243"/>
      <c r="C4" s="243"/>
      <c r="D4" s="243"/>
      <c r="E4" s="243"/>
      <c r="F4" s="243"/>
      <c r="G4" s="243"/>
      <c r="H4" s="243"/>
      <c r="I4" s="243"/>
      <c r="J4" s="243"/>
      <c r="K4" s="243"/>
      <c r="L4" s="243"/>
      <c r="M4" s="244"/>
    </row>
    <row r="5" spans="1:13" ht="23.25" customHeight="1" x14ac:dyDescent="0.2">
      <c r="A5" s="248" t="s">
        <v>89</v>
      </c>
      <c r="B5" s="249"/>
      <c r="C5" s="249"/>
      <c r="D5" s="249"/>
      <c r="E5" s="249"/>
      <c r="F5" s="249"/>
      <c r="G5" s="249"/>
      <c r="H5" s="249"/>
      <c r="I5" s="249"/>
      <c r="J5" s="249"/>
      <c r="K5" s="249"/>
      <c r="L5" s="249"/>
      <c r="M5" s="250"/>
    </row>
    <row r="6" spans="1:13" x14ac:dyDescent="0.2">
      <c r="A6" s="58" t="s">
        <v>88</v>
      </c>
      <c r="B6" s="12" t="s">
        <v>8</v>
      </c>
      <c r="C6" s="201">
        <v>0</v>
      </c>
      <c r="D6" s="23">
        <v>42285</v>
      </c>
      <c r="E6" s="91">
        <v>4.2301999999999997E-4</v>
      </c>
      <c r="F6" s="64">
        <v>2</v>
      </c>
      <c r="G6" s="73"/>
      <c r="H6" s="90"/>
      <c r="I6" s="90"/>
      <c r="J6" s="90"/>
      <c r="K6" s="90"/>
      <c r="L6" s="90"/>
      <c r="M6" s="90">
        <v>-2.9893659490487501</v>
      </c>
    </row>
    <row r="7" spans="1:13" ht="21" customHeight="1" x14ac:dyDescent="0.2">
      <c r="A7" s="251" t="s">
        <v>91</v>
      </c>
      <c r="B7" s="252"/>
      <c r="C7" s="252"/>
      <c r="D7" s="253"/>
      <c r="E7" s="211">
        <f>SUM(E6:E6)</f>
        <v>4.2301999999999997E-4</v>
      </c>
      <c r="F7" s="212">
        <f>SUM(F6:F6)</f>
        <v>2</v>
      </c>
      <c r="G7" s="107"/>
      <c r="H7" s="108"/>
      <c r="I7" s="108"/>
      <c r="J7" s="108"/>
      <c r="K7" s="108"/>
      <c r="L7" s="108"/>
      <c r="M7" s="109">
        <f>M6</f>
        <v>-2.9893659490487501</v>
      </c>
    </row>
    <row r="8" spans="1:13" x14ac:dyDescent="0.2">
      <c r="A8" s="196"/>
      <c r="B8" s="197"/>
      <c r="C8" s="197"/>
      <c r="D8" s="198"/>
      <c r="E8" s="199"/>
      <c r="F8" s="200"/>
      <c r="G8" s="192"/>
      <c r="H8" s="192"/>
      <c r="I8" s="192"/>
      <c r="J8" s="192"/>
      <c r="K8" s="193"/>
      <c r="L8" s="194"/>
      <c r="M8" s="195"/>
    </row>
    <row r="9" spans="1:13" ht="23.25" customHeight="1" x14ac:dyDescent="0.2">
      <c r="A9" s="245" t="s">
        <v>33</v>
      </c>
      <c r="B9" s="246"/>
      <c r="C9" s="246"/>
      <c r="D9" s="246"/>
      <c r="E9" s="246"/>
      <c r="F9" s="246"/>
      <c r="G9" s="246"/>
      <c r="H9" s="246"/>
      <c r="I9" s="246"/>
      <c r="J9" s="246"/>
      <c r="K9" s="246"/>
      <c r="L9" s="246"/>
      <c r="M9" s="247"/>
    </row>
    <row r="10" spans="1:13" s="14" customFormat="1" x14ac:dyDescent="0.2">
      <c r="A10" s="58" t="s">
        <v>46</v>
      </c>
      <c r="B10" s="12" t="s">
        <v>8</v>
      </c>
      <c r="C10" s="12" t="s">
        <v>23</v>
      </c>
      <c r="D10" s="23">
        <v>36433</v>
      </c>
      <c r="E10" s="91">
        <v>27.858000000000001</v>
      </c>
      <c r="F10" s="64">
        <v>29996</v>
      </c>
      <c r="G10" s="73">
        <v>2.96284081399773</v>
      </c>
      <c r="H10" s="90">
        <v>2.9628408139977358</v>
      </c>
      <c r="I10" s="90">
        <v>2.0091364746868123</v>
      </c>
      <c r="J10" s="90">
        <v>2.5497921156355075</v>
      </c>
      <c r="K10" s="90">
        <v>3.9761718711258887</v>
      </c>
      <c r="L10" s="90">
        <v>2.9825177129508829</v>
      </c>
      <c r="M10" s="90">
        <v>5.2080491619372005</v>
      </c>
    </row>
    <row r="11" spans="1:13" s="2" customFormat="1" ht="12.75" customHeight="1" x14ac:dyDescent="0.2">
      <c r="A11" s="58" t="s">
        <v>27</v>
      </c>
      <c r="B11" s="12" t="s">
        <v>8</v>
      </c>
      <c r="C11" s="12" t="s">
        <v>18</v>
      </c>
      <c r="D11" s="24">
        <v>40834</v>
      </c>
      <c r="E11" s="113">
        <v>13.032</v>
      </c>
      <c r="F11" s="114">
        <v>8867</v>
      </c>
      <c r="G11" s="74">
        <v>2.4900000000000002</v>
      </c>
      <c r="H11" s="74">
        <v>2.4900000000000002</v>
      </c>
      <c r="I11" s="74">
        <v>1.22</v>
      </c>
      <c r="J11" s="74">
        <v>2.9</v>
      </c>
      <c r="K11" s="74">
        <v>3.4</v>
      </c>
      <c r="L11" s="74"/>
      <c r="M11" s="75">
        <v>3.35</v>
      </c>
    </row>
    <row r="12" spans="1:13" s="2" customFormat="1" ht="12.75" customHeight="1" x14ac:dyDescent="0.2">
      <c r="A12" s="58" t="s">
        <v>30</v>
      </c>
      <c r="B12" s="12" t="s">
        <v>8</v>
      </c>
      <c r="C12" s="12" t="s">
        <v>18</v>
      </c>
      <c r="D12" s="24">
        <v>36738</v>
      </c>
      <c r="E12" s="92">
        <v>94.755671000000007</v>
      </c>
      <c r="F12" s="25">
        <v>48312</v>
      </c>
      <c r="G12" s="106">
        <v>3.4</v>
      </c>
      <c r="H12" s="106">
        <v>3.4</v>
      </c>
      <c r="I12" s="97">
        <v>2.64</v>
      </c>
      <c r="J12" s="97">
        <v>3.55</v>
      </c>
      <c r="K12" s="106">
        <v>3.97</v>
      </c>
      <c r="L12" s="106">
        <v>3.82</v>
      </c>
      <c r="M12" s="106">
        <v>4.66</v>
      </c>
    </row>
    <row r="13" spans="1:13" ht="12.75" customHeight="1" x14ac:dyDescent="0.2">
      <c r="A13" s="59" t="s">
        <v>11</v>
      </c>
      <c r="B13" s="26" t="s">
        <v>8</v>
      </c>
      <c r="C13" s="26" t="s">
        <v>18</v>
      </c>
      <c r="D13" s="27">
        <v>37816</v>
      </c>
      <c r="E13" s="116">
        <v>46.491419175686602</v>
      </c>
      <c r="F13" s="117">
        <v>39315</v>
      </c>
      <c r="G13" s="118">
        <v>1.3523386907296375</v>
      </c>
      <c r="H13" s="118">
        <v>1.3523386907296375</v>
      </c>
      <c r="I13" s="118">
        <v>1.7722914251058874</v>
      </c>
      <c r="J13" s="118">
        <v>3.4131507978929054</v>
      </c>
      <c r="K13" s="13">
        <v>4.2938023117169877</v>
      </c>
      <c r="L13" s="115">
        <v>3.021816216426676</v>
      </c>
      <c r="M13" s="13">
        <v>2.9147662048377931</v>
      </c>
    </row>
    <row r="14" spans="1:13" s="20" customFormat="1" ht="23.25" customHeight="1" x14ac:dyDescent="0.2">
      <c r="A14" s="254" t="s">
        <v>35</v>
      </c>
      <c r="B14" s="255"/>
      <c r="C14" s="255"/>
      <c r="D14" s="256"/>
      <c r="E14" s="63">
        <f>SUM(E10:E13)</f>
        <v>182.13709017568658</v>
      </c>
      <c r="F14" s="44">
        <f>SUM(F10:F13)</f>
        <v>126490</v>
      </c>
      <c r="G14" s="107">
        <f>($E$10*G10+$E$11*G11+$E$12*G12+$E$13*G13+$E$36*G36)/($E$14+$E$36)</f>
        <v>2.8069979987596705</v>
      </c>
      <c r="H14" s="108">
        <f>($E$10*H10+$E$11*H11+$E$12*H12+$E$13*H13+$E$36*H36)/($E$14+$E$36)</f>
        <v>2.8069979987596709</v>
      </c>
      <c r="I14" s="108">
        <f>($E$10*I10+$E$11*I11+$E$12*I12+$E$13*I13+$E$36*I36)/($E$14+$E$36)</f>
        <v>2.2597186504516142</v>
      </c>
      <c r="J14" s="108">
        <f>($E$10*J10+$E$11*J11+$E$12*J12+$E$13*J13+$E$36*J36)/($E$14+$E$36)</f>
        <v>3.2300404952656554</v>
      </c>
      <c r="K14" s="108">
        <f>($E$10*K10+$E$11*K11+$E$12*K12+$E$13*K13+$E$36*K36)/($E$14+$E$36)</f>
        <v>4.0725003774550546</v>
      </c>
      <c r="L14" s="108">
        <f>($E$10*L10+$E$12*L12+$E$13*L13+$E$36*L36)/($E$10+$E$12+$E$13+$E$36)</f>
        <v>3.381440633195453</v>
      </c>
      <c r="M14" s="109">
        <f>($E$10*M10+$E$11*M11+$E$12*M12+$E$13*M13+$E$36*M36)/($E$14+$E$36)</f>
        <v>4.9048786053355107</v>
      </c>
    </row>
    <row r="15" spans="1:13" s="21" customFormat="1" ht="12" customHeight="1" x14ac:dyDescent="0.2">
      <c r="A15" s="55"/>
      <c r="B15" s="37"/>
      <c r="C15" s="37"/>
      <c r="D15" s="38"/>
      <c r="E15" s="39"/>
      <c r="F15" s="40"/>
      <c r="G15" s="29"/>
      <c r="H15" s="29"/>
      <c r="I15" s="29"/>
      <c r="J15" s="29"/>
      <c r="K15" s="29"/>
      <c r="L15" s="29"/>
      <c r="M15" s="98"/>
    </row>
    <row r="16" spans="1:13" ht="21" customHeight="1" x14ac:dyDescent="0.2">
      <c r="A16" s="225" t="s">
        <v>34</v>
      </c>
      <c r="B16" s="225"/>
      <c r="C16" s="225"/>
      <c r="D16" s="225"/>
      <c r="E16" s="225"/>
      <c r="F16" s="225"/>
      <c r="G16" s="225"/>
      <c r="H16" s="225"/>
      <c r="I16" s="225"/>
      <c r="J16" s="225"/>
      <c r="K16" s="225"/>
      <c r="L16" s="225"/>
      <c r="M16" s="225"/>
    </row>
    <row r="17" spans="1:15" x14ac:dyDescent="0.2">
      <c r="A17" s="61" t="s">
        <v>47</v>
      </c>
      <c r="B17" s="12" t="s">
        <v>8</v>
      </c>
      <c r="C17" s="12" t="s">
        <v>16</v>
      </c>
      <c r="D17" s="23">
        <v>36606</v>
      </c>
      <c r="E17" s="91">
        <v>13.061</v>
      </c>
      <c r="F17" s="64">
        <v>23243</v>
      </c>
      <c r="G17" s="73">
        <v>2.1808835959572064</v>
      </c>
      <c r="H17" s="90">
        <v>2.1808835959572059</v>
      </c>
      <c r="I17" s="90">
        <v>2.5752936985362851</v>
      </c>
      <c r="J17" s="90">
        <v>2.8904563089574342</v>
      </c>
      <c r="K17" s="90">
        <v>4.9259570875996195</v>
      </c>
      <c r="L17" s="90">
        <v>3.0068442742722468</v>
      </c>
      <c r="M17" s="90">
        <v>5.1033740005375527</v>
      </c>
    </row>
    <row r="18" spans="1:15" x14ac:dyDescent="0.2">
      <c r="A18" s="61" t="s">
        <v>49</v>
      </c>
      <c r="B18" s="12" t="s">
        <v>8</v>
      </c>
      <c r="C18" s="12" t="s">
        <v>17</v>
      </c>
      <c r="D18" s="23">
        <v>36091</v>
      </c>
      <c r="E18" s="92">
        <v>0.40937031000000002</v>
      </c>
      <c r="F18" s="25">
        <v>493</v>
      </c>
      <c r="G18" s="74">
        <v>1.7524625890683376</v>
      </c>
      <c r="H18" s="74">
        <v>1.7524625890683376</v>
      </c>
      <c r="I18" s="74">
        <v>1.6100107566412225</v>
      </c>
      <c r="J18" s="74">
        <v>3.6917038726999918</v>
      </c>
      <c r="K18" s="74">
        <v>4.3865871385931676</v>
      </c>
      <c r="L18" s="115"/>
      <c r="M18" s="74">
        <v>4.4388110802446201</v>
      </c>
      <c r="N18" s="2"/>
      <c r="O18" s="2"/>
    </row>
    <row r="19" spans="1:15" ht="13.5" customHeight="1" x14ac:dyDescent="0.2">
      <c r="A19" s="61" t="s">
        <v>50</v>
      </c>
      <c r="B19" s="12" t="s">
        <v>8</v>
      </c>
      <c r="C19" s="12" t="s">
        <v>21</v>
      </c>
      <c r="D19" s="23">
        <v>39514</v>
      </c>
      <c r="E19" s="92">
        <v>5.9319010000000005E-2</v>
      </c>
      <c r="F19" s="25">
        <v>100</v>
      </c>
      <c r="G19" s="74">
        <v>2.9026746028713246</v>
      </c>
      <c r="H19" s="74">
        <v>2.9026746028713246</v>
      </c>
      <c r="I19" s="74">
        <v>0.76631307489358758</v>
      </c>
      <c r="J19" s="74">
        <v>2.1166029653192364</v>
      </c>
      <c r="K19" s="74">
        <v>3.398486999608874</v>
      </c>
      <c r="L19" s="115"/>
      <c r="M19" s="74">
        <v>3.4312662980986897</v>
      </c>
      <c r="N19" s="2"/>
      <c r="O19" s="2"/>
    </row>
    <row r="20" spans="1:15" ht="12.75" customHeight="1" x14ac:dyDescent="0.2">
      <c r="A20" s="61" t="s">
        <v>51</v>
      </c>
      <c r="B20" s="12" t="s">
        <v>8</v>
      </c>
      <c r="C20" s="12" t="s">
        <v>16</v>
      </c>
      <c r="D20" s="23">
        <v>39514</v>
      </c>
      <c r="E20" s="92">
        <v>0.65564806999999992</v>
      </c>
      <c r="F20" s="25">
        <v>1700</v>
      </c>
      <c r="G20" s="74">
        <v>2.1701706428693734</v>
      </c>
      <c r="H20" s="74">
        <v>2.1701706428693734</v>
      </c>
      <c r="I20" s="74">
        <v>2.8549106420560966</v>
      </c>
      <c r="J20" s="74">
        <v>3.3840080706977638</v>
      </c>
      <c r="K20" s="74">
        <v>3.876051369146194</v>
      </c>
      <c r="L20" s="115"/>
      <c r="M20" s="74">
        <v>4.563672800396934</v>
      </c>
      <c r="N20" s="2"/>
      <c r="O20" s="2"/>
    </row>
    <row r="21" spans="1:15" ht="12.75" customHeight="1" x14ac:dyDescent="0.2">
      <c r="A21" s="61" t="s">
        <v>90</v>
      </c>
      <c r="B21" s="12" t="s">
        <v>8</v>
      </c>
      <c r="C21" s="12" t="s">
        <v>16</v>
      </c>
      <c r="D21" s="23">
        <v>42285</v>
      </c>
      <c r="E21" s="92">
        <v>2.7877830000000003E-2</v>
      </c>
      <c r="F21" s="25">
        <v>9</v>
      </c>
      <c r="G21" s="74"/>
      <c r="H21" s="74"/>
      <c r="I21" s="74"/>
      <c r="J21" s="74"/>
      <c r="K21" s="74"/>
      <c r="L21" s="115"/>
      <c r="M21" s="74">
        <v>-1.2413749023021614</v>
      </c>
      <c r="N21" s="2"/>
      <c r="O21" s="2"/>
    </row>
    <row r="22" spans="1:15" ht="12.75" customHeight="1" x14ac:dyDescent="0.2">
      <c r="A22" s="58" t="s">
        <v>12</v>
      </c>
      <c r="B22" s="12" t="s">
        <v>8</v>
      </c>
      <c r="C22" s="12" t="s">
        <v>19</v>
      </c>
      <c r="D22" s="24">
        <v>40834</v>
      </c>
      <c r="E22" s="113">
        <v>6.8479999999999999</v>
      </c>
      <c r="F22" s="114">
        <v>5165</v>
      </c>
      <c r="G22" s="74">
        <v>3.22</v>
      </c>
      <c r="H22" s="74">
        <v>3.22</v>
      </c>
      <c r="I22" s="115">
        <v>2.63</v>
      </c>
      <c r="J22" s="115">
        <v>4.75</v>
      </c>
      <c r="K22" s="115">
        <v>5</v>
      </c>
      <c r="L22" s="115"/>
      <c r="M22" s="74">
        <v>4.88</v>
      </c>
      <c r="N22" s="79"/>
      <c r="O22" s="2"/>
    </row>
    <row r="23" spans="1:15" x14ac:dyDescent="0.2">
      <c r="A23" s="58" t="s">
        <v>31</v>
      </c>
      <c r="B23" s="12" t="s">
        <v>8</v>
      </c>
      <c r="C23" s="12" t="s">
        <v>16</v>
      </c>
      <c r="D23" s="24">
        <v>38245</v>
      </c>
      <c r="E23" s="92">
        <v>41.71895</v>
      </c>
      <c r="F23" s="25">
        <v>36439</v>
      </c>
      <c r="G23" s="106">
        <v>4.04</v>
      </c>
      <c r="H23" s="106">
        <v>4.04</v>
      </c>
      <c r="I23" s="97">
        <v>3.34</v>
      </c>
      <c r="J23" s="106">
        <v>4.3499999999999996</v>
      </c>
      <c r="K23" s="97">
        <v>5.08</v>
      </c>
      <c r="L23" s="97">
        <v>3.84</v>
      </c>
      <c r="M23" s="97">
        <v>4.95</v>
      </c>
      <c r="N23" s="2"/>
      <c r="O23" s="2"/>
    </row>
    <row r="24" spans="1:15" ht="12.75" customHeight="1" x14ac:dyDescent="0.2">
      <c r="A24" s="60" t="s">
        <v>13</v>
      </c>
      <c r="B24" s="22" t="s">
        <v>8</v>
      </c>
      <c r="C24" s="22" t="s">
        <v>20</v>
      </c>
      <c r="D24" s="23">
        <v>37834</v>
      </c>
      <c r="E24" s="116">
        <v>51.750311404429603</v>
      </c>
      <c r="F24" s="117">
        <v>45831</v>
      </c>
      <c r="G24" s="118">
        <v>4.5503548483533329</v>
      </c>
      <c r="H24" s="118">
        <v>4.5503548483533329</v>
      </c>
      <c r="I24" s="118">
        <v>4.2538193563953941</v>
      </c>
      <c r="J24" s="118">
        <v>5.2891000728328974</v>
      </c>
      <c r="K24" s="13">
        <v>6.4363752309230859</v>
      </c>
      <c r="L24" s="115">
        <v>2.0020971910799323</v>
      </c>
      <c r="M24" s="13">
        <v>3.9338940810675904</v>
      </c>
      <c r="N24" s="2"/>
      <c r="O24" s="2"/>
    </row>
    <row r="25" spans="1:15" ht="12.75" customHeight="1" x14ac:dyDescent="0.2">
      <c r="A25" s="61" t="s">
        <v>28</v>
      </c>
      <c r="B25" s="22" t="s">
        <v>8</v>
      </c>
      <c r="C25" s="22" t="s">
        <v>25</v>
      </c>
      <c r="D25" s="23">
        <v>39078</v>
      </c>
      <c r="E25" s="116">
        <v>14.3232234799944</v>
      </c>
      <c r="F25" s="117">
        <v>17030</v>
      </c>
      <c r="G25" s="118">
        <v>7.6340186944015898</v>
      </c>
      <c r="H25" s="118">
        <v>7.6340186944015898</v>
      </c>
      <c r="I25" s="118">
        <v>6.5429967020319557</v>
      </c>
      <c r="J25" s="118">
        <v>7.7114628923828921</v>
      </c>
      <c r="K25" s="13">
        <v>9.2914622164929295</v>
      </c>
      <c r="L25" s="74">
        <v>0.86614702005907152</v>
      </c>
      <c r="M25" s="13">
        <v>0.86424460543526038</v>
      </c>
      <c r="N25" s="2"/>
      <c r="O25" s="2"/>
    </row>
    <row r="26" spans="1:15" ht="12.75" customHeight="1" x14ac:dyDescent="0.2">
      <c r="A26" s="30" t="s">
        <v>34</v>
      </c>
      <c r="B26" s="31" t="s">
        <v>8</v>
      </c>
      <c r="C26" s="31"/>
      <c r="D26" s="32"/>
      <c r="E26" s="67">
        <f>SUM(E17:E25)</f>
        <v>128.85370010442401</v>
      </c>
      <c r="F26" s="33">
        <f>SUM(F17:F25)</f>
        <v>130010</v>
      </c>
      <c r="G26" s="110">
        <f>($E$17*G17+$E$18*G18+$E$19*G19+$E$20*G20+$E$22*G22+$E$23*G23+$E$24*G24+$E$25*G25)/($E$26-$E$21)</f>
        <v>4.3952223474628038</v>
      </c>
      <c r="H26" s="110">
        <f>($E$17*H17+$E$18*H18+$E$19*H19+$E$20*H20+$E$22*H22+$E$23*H23+$E$24*H24+$E$25*H25)/($E$26-$E$21)</f>
        <v>4.3952223474628038</v>
      </c>
      <c r="I26" s="110">
        <f>($E$17*I17+$E$18*I18+$E$19*I19+$E$20*I20+$E$22*I22+$E$23*I23+$E$24*I24+$E$25*I25)/($E$26-$E$21)</f>
        <v>3.9387840075058578</v>
      </c>
      <c r="J26" s="110">
        <f>($E$17*J17+$E$18*J18+$E$19*J19+$E$20*J20+$E$22*J22+$E$23*J23+$E$24*J24+$E$25*J25)/($E$26-$E$21)</f>
        <v>4.9662311511095698</v>
      </c>
      <c r="K26" s="110">
        <f>($E$17*K17+$E$18*K18+$E$19*K19+$E$20*K20+$E$22*K22+$E$23*K23+$E$24*K24+$E$25*K25)/($E$26-$E$21)</f>
        <v>6.0641333317186863</v>
      </c>
      <c r="L26" s="111">
        <f>($E$17*L17+$E$24*L24+$E$23*L23+$E$25*L25)/($E$17+$E$24+$E$23+$E$25)</f>
        <v>2.6105025585578998</v>
      </c>
      <c r="M26" s="112">
        <f>($E$17*M17+$E$18*M18+$E$19*M19+$E$20*M20+$E$22*M22+$E$23*M23+$E$24*M24+$E$25*M25+E21*M21)/$E$26</f>
        <v>4.0939409226031866</v>
      </c>
    </row>
    <row r="27" spans="1:15" s="14" customFormat="1" ht="12.75" customHeight="1" x14ac:dyDescent="0.2">
      <c r="A27" s="56"/>
      <c r="B27" s="15"/>
      <c r="C27" s="15"/>
      <c r="D27" s="45"/>
      <c r="E27" s="69"/>
      <c r="F27" s="28"/>
      <c r="G27" s="78"/>
      <c r="H27" s="79"/>
      <c r="I27" s="79"/>
      <c r="J27" s="79"/>
      <c r="K27" s="79"/>
      <c r="L27" s="79"/>
      <c r="M27" s="80"/>
    </row>
    <row r="28" spans="1:15" ht="12.75" customHeight="1" x14ac:dyDescent="0.2">
      <c r="A28" s="61" t="s">
        <v>48</v>
      </c>
      <c r="B28" s="12" t="s">
        <v>9</v>
      </c>
      <c r="C28" s="12" t="s">
        <v>16</v>
      </c>
      <c r="D28" s="23">
        <v>38808</v>
      </c>
      <c r="E28" s="91">
        <v>1.0580000000000001</v>
      </c>
      <c r="F28" s="64">
        <v>624</v>
      </c>
      <c r="G28" s="73">
        <v>2.7069929974701137</v>
      </c>
      <c r="H28" s="75">
        <v>2.7069929974701035</v>
      </c>
      <c r="I28" s="75">
        <v>1.3066338704250668</v>
      </c>
      <c r="J28" s="75">
        <v>0.70749918228070197</v>
      </c>
      <c r="K28" s="75">
        <v>2.8156653453753844</v>
      </c>
      <c r="L28" s="75">
        <v>3.0186649810030941</v>
      </c>
      <c r="M28" s="90">
        <v>3.7064192416232045</v>
      </c>
    </row>
    <row r="29" spans="1:15" ht="12.75" customHeight="1" x14ac:dyDescent="0.2">
      <c r="A29" s="60" t="s">
        <v>14</v>
      </c>
      <c r="B29" s="22" t="s">
        <v>9</v>
      </c>
      <c r="C29" s="22" t="s">
        <v>20</v>
      </c>
      <c r="D29" s="23">
        <v>37816</v>
      </c>
      <c r="E29" s="116">
        <v>3.6431988811464802</v>
      </c>
      <c r="F29" s="117">
        <v>2308</v>
      </c>
      <c r="G29" s="13">
        <v>2.9221617531330679</v>
      </c>
      <c r="H29" s="13">
        <v>2.9221617531330679</v>
      </c>
      <c r="I29" s="13">
        <v>1.6028091962230651</v>
      </c>
      <c r="J29" s="13">
        <v>2.1863087240236778</v>
      </c>
      <c r="K29" s="13">
        <v>3.0393161030593863</v>
      </c>
      <c r="L29" s="115">
        <v>0.91605778151979678</v>
      </c>
      <c r="M29" s="13">
        <v>2.0908282009953538</v>
      </c>
    </row>
    <row r="30" spans="1:15" ht="12.75" customHeight="1" x14ac:dyDescent="0.2">
      <c r="A30" s="30" t="s">
        <v>34</v>
      </c>
      <c r="B30" s="31" t="s">
        <v>9</v>
      </c>
      <c r="C30" s="35"/>
      <c r="D30" s="36"/>
      <c r="E30" s="68">
        <f>SUM(E28:E29)</f>
        <v>4.70119888114648</v>
      </c>
      <c r="F30" s="34">
        <f>SUM(F28:F29)</f>
        <v>2932</v>
      </c>
      <c r="G30" s="110">
        <f t="shared" ref="G30:M30" si="0">($E$28*G28+$E$29*G29)/$E$30</f>
        <v>2.8737382447372926</v>
      </c>
      <c r="H30" s="111">
        <f t="shared" si="0"/>
        <v>2.8737382447372903</v>
      </c>
      <c r="I30" s="111">
        <f t="shared" si="0"/>
        <v>1.5361552420687443</v>
      </c>
      <c r="J30" s="111">
        <f t="shared" si="0"/>
        <v>1.8535041491228783</v>
      </c>
      <c r="K30" s="111">
        <f t="shared" si="0"/>
        <v>2.9889837287838334</v>
      </c>
      <c r="L30" s="112">
        <f t="shared" si="0"/>
        <v>1.3892473812992525</v>
      </c>
      <c r="M30" s="112">
        <f t="shared" si="0"/>
        <v>2.4544153123254366</v>
      </c>
    </row>
    <row r="31" spans="1:15" s="14" customFormat="1" ht="12.75" customHeight="1" x14ac:dyDescent="0.2">
      <c r="A31" s="56"/>
      <c r="B31" s="15"/>
      <c r="C31" s="15"/>
      <c r="D31" s="45"/>
      <c r="E31" s="69"/>
      <c r="F31" s="28"/>
      <c r="G31" s="78"/>
      <c r="H31" s="76"/>
      <c r="I31" s="76"/>
      <c r="J31" s="76"/>
      <c r="K31" s="76"/>
      <c r="L31" s="76"/>
      <c r="M31" s="77"/>
    </row>
    <row r="32" spans="1:15" s="20" customFormat="1" ht="21" customHeight="1" x14ac:dyDescent="0.2">
      <c r="A32" s="257" t="s">
        <v>36</v>
      </c>
      <c r="B32" s="258"/>
      <c r="C32" s="258"/>
      <c r="D32" s="259"/>
      <c r="E32" s="68">
        <f>E30+E26</f>
        <v>133.55489898557047</v>
      </c>
      <c r="F32" s="34">
        <f>F30+F26</f>
        <v>132942</v>
      </c>
      <c r="G32" s="81">
        <f>($E$26*G26+$E$30*G30)/$E$32</f>
        <v>4.3416653501849432</v>
      </c>
      <c r="H32" s="81">
        <f>($E$26*H26+$E$30*H30)/$E$32</f>
        <v>4.3416653501849432</v>
      </c>
      <c r="I32" s="81">
        <f>($E$26*I26+$E$30*I30)/$E$32</f>
        <v>3.8542102797753341</v>
      </c>
      <c r="J32" s="81">
        <f t="shared" ref="J32:M32" si="1">($E$26*J26+$E$30*J30)/$E$32</f>
        <v>4.8566616122142925</v>
      </c>
      <c r="K32" s="81">
        <f t="shared" si="1"/>
        <v>5.955886535962903</v>
      </c>
      <c r="L32" s="81">
        <f>($E$26*L26+$E$30*L30)/$E$32</f>
        <v>2.5675137688052834</v>
      </c>
      <c r="M32" s="81">
        <f t="shared" si="1"/>
        <v>4.036228805539765</v>
      </c>
    </row>
    <row r="33" spans="1:13" s="20" customFormat="1" ht="26.25" customHeight="1" x14ac:dyDescent="0.2">
      <c r="A33" s="226" t="s">
        <v>37</v>
      </c>
      <c r="B33" s="226"/>
      <c r="C33" s="226"/>
      <c r="D33" s="226"/>
      <c r="E33" s="70">
        <f>SUM(E7,E14,E32)</f>
        <v>315.69241218125705</v>
      </c>
      <c r="F33" s="53">
        <f>SUM(F7,F14, F32)</f>
        <v>259434</v>
      </c>
      <c r="G33" s="207"/>
      <c r="H33" s="227"/>
      <c r="I33" s="228"/>
      <c r="J33" s="228"/>
      <c r="K33" s="228"/>
      <c r="L33" s="228"/>
      <c r="M33" s="229"/>
    </row>
    <row r="34" spans="1:13" s="21" customFormat="1" ht="10.5" customHeight="1" x14ac:dyDescent="0.2">
      <c r="A34" s="57"/>
      <c r="B34" s="46"/>
      <c r="C34" s="46"/>
      <c r="D34" s="46"/>
      <c r="E34" s="47"/>
      <c r="F34" s="28"/>
      <c r="G34" s="78"/>
      <c r="H34" s="78"/>
      <c r="I34" s="78"/>
      <c r="J34" s="78"/>
      <c r="K34" s="78"/>
      <c r="L34" s="78"/>
      <c r="M34" s="82"/>
    </row>
    <row r="35" spans="1:13" ht="22.5" customHeight="1" x14ac:dyDescent="0.2">
      <c r="A35" s="54" t="s">
        <v>22</v>
      </c>
      <c r="B35" s="48"/>
      <c r="C35" s="48"/>
      <c r="D35" s="48"/>
      <c r="E35" s="49"/>
      <c r="F35" s="50"/>
      <c r="G35" s="83"/>
      <c r="H35" s="99"/>
      <c r="I35" s="99"/>
      <c r="J35" s="99"/>
      <c r="K35" s="99"/>
      <c r="L35" s="99"/>
      <c r="M35" s="100"/>
    </row>
    <row r="36" spans="1:13" ht="39" customHeight="1" thickBot="1" x14ac:dyDescent="0.25">
      <c r="A36" s="62" t="s">
        <v>32</v>
      </c>
      <c r="B36" s="12" t="s">
        <v>8</v>
      </c>
      <c r="C36" s="12" t="s">
        <v>17</v>
      </c>
      <c r="D36" s="23">
        <v>36495</v>
      </c>
      <c r="E36" s="93">
        <v>64.903999999999996</v>
      </c>
      <c r="F36" s="94">
        <v>12803</v>
      </c>
      <c r="G36" s="95">
        <v>2.98</v>
      </c>
      <c r="H36" s="95">
        <v>2.98</v>
      </c>
      <c r="I36" s="95">
        <v>2.37</v>
      </c>
      <c r="J36" s="95">
        <v>2.99</v>
      </c>
      <c r="K36" s="95">
        <v>4.24</v>
      </c>
      <c r="L36" s="95">
        <v>3.17</v>
      </c>
      <c r="M36" s="96">
        <v>6.87</v>
      </c>
    </row>
    <row r="37" spans="1:13" ht="31.5" customHeight="1" x14ac:dyDescent="0.2">
      <c r="A37" s="230" t="s">
        <v>26</v>
      </c>
      <c r="B37" s="231"/>
      <c r="C37" s="231"/>
      <c r="D37" s="232"/>
      <c r="E37" s="101">
        <f>E33+E36</f>
        <v>380.59641218125705</v>
      </c>
      <c r="F37" s="102">
        <f>F33+F36</f>
        <v>272237</v>
      </c>
      <c r="G37" s="103"/>
      <c r="H37" s="104"/>
      <c r="I37" s="104"/>
      <c r="J37" s="104"/>
      <c r="K37" s="104"/>
      <c r="L37" s="104"/>
      <c r="M37" s="104"/>
    </row>
    <row r="38" spans="1:13" ht="41.25" customHeight="1" x14ac:dyDescent="0.2">
      <c r="A38" s="213" t="s">
        <v>44</v>
      </c>
      <c r="B38" s="214"/>
      <c r="C38" s="214"/>
      <c r="D38" s="214"/>
      <c r="E38" s="214"/>
      <c r="F38" s="214"/>
      <c r="G38" s="214"/>
      <c r="H38" s="214"/>
      <c r="I38" s="214"/>
      <c r="J38" s="214"/>
      <c r="K38" s="214"/>
      <c r="L38" s="214"/>
      <c r="M38" s="215"/>
    </row>
    <row r="39" spans="1:13" s="4" customFormat="1" ht="24" customHeight="1" x14ac:dyDescent="0.2">
      <c r="A39" s="216" t="s">
        <v>24</v>
      </c>
      <c r="B39" s="217"/>
      <c r="C39" s="217"/>
      <c r="D39" s="217"/>
      <c r="E39" s="217"/>
      <c r="F39" s="217"/>
      <c r="G39" s="217"/>
      <c r="H39" s="217"/>
      <c r="I39" s="217"/>
      <c r="J39" s="217"/>
      <c r="K39" s="217"/>
      <c r="L39" s="217"/>
      <c r="M39" s="218"/>
    </row>
    <row r="40" spans="1:13" s="4" customFormat="1" ht="24" customHeight="1" x14ac:dyDescent="0.2">
      <c r="A40" s="204" t="s">
        <v>42</v>
      </c>
      <c r="B40" s="205"/>
      <c r="C40" s="205"/>
      <c r="D40" s="205"/>
      <c r="E40" s="205"/>
      <c r="F40" s="205"/>
      <c r="G40" s="205"/>
      <c r="H40" s="205"/>
      <c r="I40" s="205"/>
      <c r="J40" s="205"/>
      <c r="K40" s="205"/>
      <c r="L40" s="205"/>
      <c r="M40" s="206"/>
    </row>
    <row r="41" spans="1:13" ht="22.5" customHeight="1" x14ac:dyDescent="0.2">
      <c r="B41" s="11"/>
      <c r="C41" s="11"/>
      <c r="D41" s="11"/>
      <c r="E41" s="219" t="s">
        <v>39</v>
      </c>
      <c r="F41" s="220"/>
      <c r="G41" s="84">
        <f>($E$14*G14+$E$26*G26+$E$30*G30+$E$36*G36)/$E$37</f>
        <v>3.3750266786130814</v>
      </c>
      <c r="H41" s="84">
        <f>($E$14*H14+$E$26*H26+$E$30*H30+$E$36*H36)/$E$37</f>
        <v>3.3750266786130814</v>
      </c>
      <c r="I41" s="84">
        <f t="shared" ref="I41:M41" si="2">($E$14*I14+$E$26*I26+$E$30*I30+$E$36*I36)/$E$37</f>
        <v>2.8380449463593811</v>
      </c>
      <c r="J41" s="84">
        <f t="shared" si="2"/>
        <v>3.7598990483972021</v>
      </c>
      <c r="K41" s="84">
        <f t="shared" si="2"/>
        <v>4.7619580615120336</v>
      </c>
      <c r="L41" s="84">
        <f t="shared" si="2"/>
        <v>3.0597647331848674</v>
      </c>
      <c r="M41" s="84">
        <f t="shared" si="2"/>
        <v>4.9351724481122226</v>
      </c>
    </row>
    <row r="42" spans="1:13" ht="16.5" customHeight="1" x14ac:dyDescent="0.2">
      <c r="B42" s="10"/>
      <c r="C42" s="10"/>
      <c r="D42" s="10"/>
      <c r="E42" s="16"/>
      <c r="F42" s="105" t="s">
        <v>45</v>
      </c>
      <c r="G42" s="85"/>
      <c r="H42" s="85">
        <f>H41-'Nov-2016'!H36</f>
        <v>2.1450266786130814</v>
      </c>
      <c r="I42" s="85">
        <f>I41-'Nov-2016'!I36</f>
        <v>1.0780449463593811</v>
      </c>
      <c r="J42" s="85">
        <f>J41-'Nov-2016'!J36</f>
        <v>1.0298990483972021</v>
      </c>
      <c r="K42" s="85">
        <f>K41-'Nov-2016'!K36</f>
        <v>0.60195806151203346</v>
      </c>
      <c r="L42" s="85">
        <f>L41-'Nov-2016'!L36</f>
        <v>-0.16023526681513278</v>
      </c>
      <c r="M42" s="85">
        <f>M41-'Nov-2016'!M36</f>
        <v>-1.8448275518877777</v>
      </c>
    </row>
    <row r="43" spans="1:13" x14ac:dyDescent="0.2">
      <c r="E43" s="17"/>
      <c r="F43" s="65"/>
      <c r="G43" s="65"/>
      <c r="H43" s="9"/>
      <c r="I43" s="9"/>
      <c r="J43" s="9"/>
      <c r="K43" s="9"/>
      <c r="L43" s="9"/>
      <c r="M43" s="9"/>
    </row>
    <row r="44" spans="1:13" x14ac:dyDescent="0.2">
      <c r="E44" s="18"/>
      <c r="F44" s="65"/>
      <c r="G44" s="65"/>
      <c r="H44" s="6"/>
      <c r="I44" s="6"/>
      <c r="J44" s="6"/>
      <c r="K44" s="6"/>
      <c r="L44" s="6"/>
      <c r="M44" s="6"/>
    </row>
    <row r="45" spans="1:13" x14ac:dyDescent="0.2">
      <c r="H45" s="7"/>
      <c r="I45" s="6"/>
      <c r="J45" s="6"/>
      <c r="K45" s="6"/>
      <c r="L45" s="6"/>
      <c r="M45" s="6"/>
    </row>
    <row r="46" spans="1:13" x14ac:dyDescent="0.2">
      <c r="A46" s="20" t="s">
        <v>93</v>
      </c>
      <c r="B46" s="86"/>
      <c r="C46" s="86"/>
      <c r="D46" s="20"/>
      <c r="E46" s="87">
        <f>E37-'DEC-2015'!E32</f>
        <v>50.19896143382789</v>
      </c>
      <c r="F46" s="88">
        <f>E46/'DEC-2015'!E32</f>
        <v>0.1519350749234511</v>
      </c>
      <c r="H46" s="6"/>
      <c r="I46" s="6"/>
      <c r="J46" s="6"/>
      <c r="K46" s="6"/>
      <c r="L46" s="6"/>
      <c r="M46" s="6"/>
    </row>
    <row r="47" spans="1:13" x14ac:dyDescent="0.2">
      <c r="A47" s="20" t="s">
        <v>94</v>
      </c>
      <c r="B47" s="86"/>
      <c r="C47" s="86"/>
      <c r="D47" s="20"/>
      <c r="E47" s="89">
        <f>F37-'DEC-2015'!F32</f>
        <v>17225</v>
      </c>
      <c r="F47" s="88">
        <f>E47/'DEC-2015'!F32</f>
        <v>6.7545840980032315E-2</v>
      </c>
      <c r="H47" s="5"/>
      <c r="I47" s="5"/>
      <c r="J47" s="5"/>
      <c r="K47" s="5"/>
      <c r="L47" s="5"/>
      <c r="M47" s="5"/>
    </row>
  </sheetData>
  <mergeCells count="21">
    <mergeCell ref="A37:D37"/>
    <mergeCell ref="A38:M38"/>
    <mergeCell ref="A39:M39"/>
    <mergeCell ref="E41:F41"/>
    <mergeCell ref="A7:D7"/>
    <mergeCell ref="A14:D14"/>
    <mergeCell ref="A32:D32"/>
    <mergeCell ref="A4:M4"/>
    <mergeCell ref="A5:M5"/>
    <mergeCell ref="A9:M9"/>
    <mergeCell ref="A16:M16"/>
    <mergeCell ref="A33:D33"/>
    <mergeCell ref="H33:M33"/>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55</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29" t="s">
        <v>3</v>
      </c>
      <c r="I3" s="129" t="s">
        <v>4</v>
      </c>
      <c r="J3" s="129" t="s">
        <v>5</v>
      </c>
      <c r="K3" s="129" t="s">
        <v>6</v>
      </c>
      <c r="L3" s="71" t="s">
        <v>41</v>
      </c>
      <c r="M3" s="130"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26.702000000000002</v>
      </c>
      <c r="F6" s="64">
        <v>30250</v>
      </c>
      <c r="G6" s="73">
        <v>-1.349624569363848</v>
      </c>
      <c r="H6" s="90">
        <v>-2.0164170295256634</v>
      </c>
      <c r="I6" s="90">
        <v>1.4751363802846251</v>
      </c>
      <c r="J6" s="90">
        <v>2.0791257629029891</v>
      </c>
      <c r="K6" s="90">
        <v>2.6344388755881631</v>
      </c>
      <c r="L6" s="90">
        <v>2.880072822984947</v>
      </c>
      <c r="M6" s="90">
        <v>5.2322695947178754</v>
      </c>
    </row>
    <row r="7" spans="1:15" s="2" customFormat="1" ht="12.75" customHeight="1" x14ac:dyDescent="0.2">
      <c r="A7" s="58" t="s">
        <v>27</v>
      </c>
      <c r="B7" s="12" t="s">
        <v>8</v>
      </c>
      <c r="C7" s="12" t="s">
        <v>18</v>
      </c>
      <c r="D7" s="24">
        <v>40834</v>
      </c>
      <c r="E7" s="113">
        <v>9.4329999999999998</v>
      </c>
      <c r="F7" s="114">
        <v>6823</v>
      </c>
      <c r="G7" s="74">
        <v>-1.67</v>
      </c>
      <c r="H7" s="74">
        <v>-3.85</v>
      </c>
      <c r="I7" s="74">
        <v>2.06</v>
      </c>
      <c r="J7" s="74">
        <v>1.5</v>
      </c>
      <c r="K7" s="74"/>
      <c r="L7" s="74"/>
      <c r="M7" s="75">
        <v>3.08</v>
      </c>
    </row>
    <row r="8" spans="1:15" s="2" customFormat="1" ht="12.75" customHeight="1" x14ac:dyDescent="0.2">
      <c r="A8" s="58" t="s">
        <v>30</v>
      </c>
      <c r="B8" s="12" t="s">
        <v>8</v>
      </c>
      <c r="C8" s="12" t="s">
        <v>18</v>
      </c>
      <c r="D8" s="24">
        <v>36738</v>
      </c>
      <c r="E8" s="92">
        <v>81.370502999999999</v>
      </c>
      <c r="F8" s="25">
        <v>46051</v>
      </c>
      <c r="G8" s="106">
        <v>-1.22</v>
      </c>
      <c r="H8" s="97">
        <v>-2.08</v>
      </c>
      <c r="I8" s="97">
        <v>3.24</v>
      </c>
      <c r="J8" s="97">
        <v>2.27</v>
      </c>
      <c r="K8" s="106">
        <v>2.62</v>
      </c>
      <c r="L8" s="106">
        <v>3.6</v>
      </c>
      <c r="M8" s="106">
        <v>4.6399999999999997</v>
      </c>
    </row>
    <row r="9" spans="1:15" ht="12.75" customHeight="1" x14ac:dyDescent="0.2">
      <c r="A9" s="59" t="s">
        <v>11</v>
      </c>
      <c r="B9" s="26" t="s">
        <v>8</v>
      </c>
      <c r="C9" s="26" t="s">
        <v>18</v>
      </c>
      <c r="D9" s="27">
        <v>37816</v>
      </c>
      <c r="E9" s="116">
        <v>34.641630938721903</v>
      </c>
      <c r="F9" s="117">
        <v>33391</v>
      </c>
      <c r="G9" s="118">
        <v>-2.6184179361288251E-3</v>
      </c>
      <c r="H9" s="118">
        <v>0.45538472320192369</v>
      </c>
      <c r="I9" s="118">
        <v>4.3854110620387798</v>
      </c>
      <c r="J9" s="118">
        <v>3.6321924873468303</v>
      </c>
      <c r="K9" s="13">
        <v>3.88308432931459</v>
      </c>
      <c r="L9" s="115">
        <v>2.7711424020226527</v>
      </c>
      <c r="M9" s="13">
        <v>3.0205938793969267</v>
      </c>
    </row>
    <row r="10" spans="1:15" s="20" customFormat="1" ht="23.25" customHeight="1" x14ac:dyDescent="0.2">
      <c r="A10" s="41" t="s">
        <v>35</v>
      </c>
      <c r="B10" s="42" t="s">
        <v>8</v>
      </c>
      <c r="C10" s="42"/>
      <c r="D10" s="43"/>
      <c r="E10" s="63">
        <f>SUM(E6:E9)</f>
        <v>152.14713393872191</v>
      </c>
      <c r="F10" s="44">
        <f>SUM(F6:F9)</f>
        <v>116515</v>
      </c>
      <c r="G10" s="107">
        <f>($E$6*G6+$E$7*G7+$E$8*G8+$E$9*G9+$E$31*G31)/($E$10+$E$31)</f>
        <v>-0.95794333044597768</v>
      </c>
      <c r="H10" s="108">
        <f>($E$6*H6+$E$7*H7+$E$8*H8+$E$9*H9+$E$31*H31)/($E$10+$E$31)</f>
        <v>-1.3218341792776556</v>
      </c>
      <c r="I10" s="108">
        <f>($E$6*I6+$E$7*I7+$E$8*I8+$E$9*I9+$E$31*I31)/($E$10+$E$31)</f>
        <v>2.9055819918737398</v>
      </c>
      <c r="J10" s="108">
        <f>($E$6*J6+$E$8*J8+$E$9*J9+$E$31*J31+E7*J7)/($E$6+$E$8+$E$9+$E$31+E7)</f>
        <v>2.4963483524495467</v>
      </c>
      <c r="K10" s="108">
        <f>($E$6*K6+$E$8*K8+$E$9*K9+$E$31*K31)/($E$6+$E$8+$E$9+$E$31)</f>
        <v>2.9867022515913892</v>
      </c>
      <c r="L10" s="108">
        <f>($E$6*L6+$E$8*L8+$E$9*L9+$E$31*L31)/($E$6+$E$8+$E$9+$E$31)</f>
        <v>3.2598614482954917</v>
      </c>
      <c r="M10" s="109">
        <f>($E$6*M6+$E$7*M7+$E$8*M8+$E$9*M9+$E$31*M31)/($E$10+$E$31)</f>
        <v>4.9896351123718459</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12.448</v>
      </c>
      <c r="F13" s="64">
        <v>23598</v>
      </c>
      <c r="G13" s="73">
        <v>-2.6110988540485729</v>
      </c>
      <c r="H13" s="90">
        <v>-3.0411667778530327</v>
      </c>
      <c r="I13" s="90">
        <v>1.8919543939381667</v>
      </c>
      <c r="J13" s="90">
        <v>2.5807360671160628</v>
      </c>
      <c r="K13" s="90">
        <v>3.2820510990802632</v>
      </c>
      <c r="L13" s="90">
        <v>2.9371910325766581</v>
      </c>
      <c r="M13" s="90">
        <v>5.0878636677666567</v>
      </c>
    </row>
    <row r="14" spans="1:15" x14ac:dyDescent="0.2">
      <c r="A14" s="61" t="s">
        <v>49</v>
      </c>
      <c r="B14" s="12" t="s">
        <v>8</v>
      </c>
      <c r="C14" s="12" t="s">
        <v>17</v>
      </c>
      <c r="D14" s="23">
        <v>36091</v>
      </c>
      <c r="E14" s="92">
        <v>0.46785869000000002</v>
      </c>
      <c r="F14" s="25">
        <v>509</v>
      </c>
      <c r="G14" s="74">
        <v>-1.2115994108980677</v>
      </c>
      <c r="H14" s="74">
        <v>-6.1377779987326075E-2</v>
      </c>
      <c r="I14" s="74">
        <v>3.9471813342801809</v>
      </c>
      <c r="J14" s="74">
        <v>3.717464995264641</v>
      </c>
      <c r="K14" s="74">
        <v>3.8311783907972963</v>
      </c>
      <c r="L14" s="115"/>
      <c r="M14" s="74">
        <v>4.5805840569491663</v>
      </c>
      <c r="N14" s="2"/>
      <c r="O14" s="2"/>
    </row>
    <row r="15" spans="1:15" ht="13.5" customHeight="1" x14ac:dyDescent="0.2">
      <c r="A15" s="61" t="s">
        <v>50</v>
      </c>
      <c r="B15" s="12" t="s">
        <v>8</v>
      </c>
      <c r="C15" s="12" t="s">
        <v>21</v>
      </c>
      <c r="D15" s="23">
        <v>39514</v>
      </c>
      <c r="E15" s="92">
        <v>6.2234890000000001E-2</v>
      </c>
      <c r="F15" s="25">
        <v>103</v>
      </c>
      <c r="G15" s="74">
        <v>-3.3063305697117018</v>
      </c>
      <c r="H15" s="74">
        <v>-5.0000154125650624</v>
      </c>
      <c r="I15" s="74">
        <v>0.35218562278998</v>
      </c>
      <c r="J15" s="74">
        <v>0.52407149682527354</v>
      </c>
      <c r="K15" s="74">
        <v>1.7884773123175268</v>
      </c>
      <c r="L15" s="115"/>
      <c r="M15" s="74">
        <v>3.0060961495326444</v>
      </c>
      <c r="N15" s="2"/>
      <c r="O15" s="2"/>
    </row>
    <row r="16" spans="1:15" ht="12.75" customHeight="1" x14ac:dyDescent="0.2">
      <c r="A16" s="61" t="s">
        <v>51</v>
      </c>
      <c r="B16" s="12" t="s">
        <v>8</v>
      </c>
      <c r="C16" s="12" t="s">
        <v>16</v>
      </c>
      <c r="D16" s="23">
        <v>39514</v>
      </c>
      <c r="E16" s="92">
        <v>0.6336714</v>
      </c>
      <c r="F16" s="25">
        <v>1726</v>
      </c>
      <c r="G16" s="74">
        <v>-1.8419182407935497</v>
      </c>
      <c r="H16" s="74">
        <v>1.1103884747646564</v>
      </c>
      <c r="I16" s="74">
        <v>3.2212078369372454</v>
      </c>
      <c r="J16" s="74">
        <v>2.8976443727388279</v>
      </c>
      <c r="K16" s="74">
        <v>3.0940173599111054</v>
      </c>
      <c r="L16" s="115"/>
      <c r="M16" s="74">
        <v>4.5760366040551892</v>
      </c>
      <c r="N16" s="2"/>
      <c r="O16" s="2"/>
    </row>
    <row r="17" spans="1:15" ht="12.75" customHeight="1" x14ac:dyDescent="0.2">
      <c r="A17" s="58" t="s">
        <v>12</v>
      </c>
      <c r="B17" s="12" t="s">
        <v>8</v>
      </c>
      <c r="C17" s="12" t="s">
        <v>19</v>
      </c>
      <c r="D17" s="24">
        <v>40834</v>
      </c>
      <c r="E17" s="113">
        <v>4.83</v>
      </c>
      <c r="F17" s="114">
        <v>4413</v>
      </c>
      <c r="G17" s="74">
        <v>-5.82</v>
      </c>
      <c r="H17" s="74">
        <v>-7.64</v>
      </c>
      <c r="I17" s="115">
        <v>2.88</v>
      </c>
      <c r="J17" s="115">
        <v>3.08</v>
      </c>
      <c r="K17" s="115"/>
      <c r="L17" s="115"/>
      <c r="M17" s="74">
        <v>3.72</v>
      </c>
      <c r="N17" s="79"/>
      <c r="O17" s="2"/>
    </row>
    <row r="18" spans="1:15" x14ac:dyDescent="0.2">
      <c r="A18" s="58" t="s">
        <v>31</v>
      </c>
      <c r="B18" s="12" t="s">
        <v>8</v>
      </c>
      <c r="C18" s="12" t="s">
        <v>16</v>
      </c>
      <c r="D18" s="24">
        <v>38245</v>
      </c>
      <c r="E18" s="92">
        <v>37.036177000000002</v>
      </c>
      <c r="F18" s="25">
        <v>35961</v>
      </c>
      <c r="G18" s="106">
        <v>-2.34</v>
      </c>
      <c r="H18" s="106">
        <v>-2.92</v>
      </c>
      <c r="I18" s="97">
        <v>3.72</v>
      </c>
      <c r="J18" s="106">
        <v>3.19</v>
      </c>
      <c r="K18" s="97">
        <v>2.91</v>
      </c>
      <c r="L18" s="97">
        <v>3.5</v>
      </c>
      <c r="M18" s="97">
        <v>4.78</v>
      </c>
      <c r="N18" s="2"/>
      <c r="O18" s="2"/>
    </row>
    <row r="19" spans="1:15" ht="12.75" customHeight="1" x14ac:dyDescent="0.2">
      <c r="A19" s="60" t="s">
        <v>13</v>
      </c>
      <c r="B19" s="22" t="s">
        <v>8</v>
      </c>
      <c r="C19" s="22" t="s">
        <v>20</v>
      </c>
      <c r="D19" s="23">
        <v>37834</v>
      </c>
      <c r="E19" s="116">
        <v>42.094896137930697</v>
      </c>
      <c r="F19" s="117">
        <v>41864</v>
      </c>
      <c r="G19" s="118">
        <v>-1.6168636132094849</v>
      </c>
      <c r="H19" s="118">
        <v>-0.85951790760636637</v>
      </c>
      <c r="I19" s="118">
        <v>5.3877113920323794</v>
      </c>
      <c r="J19" s="118">
        <v>5.0380468795445221</v>
      </c>
      <c r="K19" s="13">
        <v>4.2115381092278303</v>
      </c>
      <c r="L19" s="115">
        <v>2.191447907402555</v>
      </c>
      <c r="M19" s="13">
        <v>3.7232394656276702</v>
      </c>
      <c r="N19" s="2"/>
      <c r="O19" s="2"/>
    </row>
    <row r="20" spans="1:15" ht="12.75" customHeight="1" x14ac:dyDescent="0.2">
      <c r="A20" s="61" t="s">
        <v>28</v>
      </c>
      <c r="B20" s="22" t="s">
        <v>8</v>
      </c>
      <c r="C20" s="22" t="s">
        <v>25</v>
      </c>
      <c r="D20" s="23">
        <v>39078</v>
      </c>
      <c r="E20" s="116">
        <v>11.2511295457339</v>
      </c>
      <c r="F20" s="117">
        <v>15800</v>
      </c>
      <c r="G20" s="118">
        <v>-6.3945185185988906</v>
      </c>
      <c r="H20" s="118">
        <v>-6.9938180047575127</v>
      </c>
      <c r="I20" s="118">
        <v>5.7298936105664389</v>
      </c>
      <c r="J20" s="118">
        <v>6.0424006126469365</v>
      </c>
      <c r="K20" s="13">
        <v>3.5060225665617173</v>
      </c>
      <c r="L20" s="115"/>
      <c r="M20" s="13">
        <v>-0.58489767411831206</v>
      </c>
      <c r="N20" s="2"/>
      <c r="O20" s="2"/>
    </row>
    <row r="21" spans="1:15" ht="12.75" customHeight="1" x14ac:dyDescent="0.2">
      <c r="A21" s="30" t="s">
        <v>34</v>
      </c>
      <c r="B21" s="31" t="s">
        <v>8</v>
      </c>
      <c r="C21" s="31"/>
      <c r="D21" s="32"/>
      <c r="E21" s="67">
        <f>SUM(E13:E20)</f>
        <v>108.8239676636646</v>
      </c>
      <c r="F21" s="33">
        <f>SUM(F13:F20)</f>
        <v>123974</v>
      </c>
      <c r="G21" s="110">
        <f>($E$13*G13+$E$14*G14+$E$15*G15+$E$16*G16+$E$17*G17+$E$18*G18+$E$19*G19+$E$20*G20)/$E$21</f>
        <v>-2.6577350410023324</v>
      </c>
      <c r="H21" s="111">
        <f>($E$13*H13+$E$14*H14+$E$15*H15+$E$16*H16+$E$17*H17+$E$18*H18+$E$19*H19+$E$20*H20)/$E$21</f>
        <v>-2.7329385872759602</v>
      </c>
      <c r="I21" s="111">
        <f>($E$13*I13+$E$14*I14+$E$15*I15+$E$16*I16+$E$17*I17+$E$18*I18+$E$19*I19+$E$20*I20)/$E$21</f>
        <v>4.3226578868689645</v>
      </c>
      <c r="J21" s="111">
        <f>($E$13*J13+$E$14*J14+$E$15*J15+$E$16*J16+$E$18*J18+$E$19*J19+$E$20*J20+E17*J17)/($E$21)</f>
        <v>4.1242267417990792</v>
      </c>
      <c r="K21" s="111">
        <f>($E$13*K13+$E$14*K14+$E$15*K15+$E$16*K16+$E$18*K18+$E$19*K19+$E$20*K20)/($E$21-$E$17)</f>
        <v>3.5504517706736807</v>
      </c>
      <c r="L21" s="111">
        <f>($E$13*L13+$E$19*L19+$E$18*L18)/($E$13+$E$19+$E$18)</f>
        <v>2.8220152996969934</v>
      </c>
      <c r="M21" s="112">
        <f>($E$13*M13+$E$14*M14+$E$15*M15+$E$16*M16+$E$17*M17+$E$18*M18+$E$19*M19+$E$20*M20)/$E$21</f>
        <v>3.8016691967673033</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1.1359999999999999</v>
      </c>
      <c r="F23" s="64">
        <v>653</v>
      </c>
      <c r="G23" s="73">
        <v>-2.077928282306015</v>
      </c>
      <c r="H23" s="75">
        <v>-3.5145342634984811</v>
      </c>
      <c r="I23" s="75">
        <v>-0.87478020446966065</v>
      </c>
      <c r="J23" s="75">
        <v>-1.091889090447451</v>
      </c>
      <c r="K23" s="75">
        <v>1.2105227567211774</v>
      </c>
      <c r="L23" s="75"/>
      <c r="M23" s="90">
        <v>3.5550896765828233</v>
      </c>
    </row>
    <row r="24" spans="1:15" ht="12.75" customHeight="1" x14ac:dyDescent="0.2">
      <c r="A24" s="60" t="s">
        <v>14</v>
      </c>
      <c r="B24" s="22" t="s">
        <v>9</v>
      </c>
      <c r="C24" s="22" t="s">
        <v>20</v>
      </c>
      <c r="D24" s="23">
        <v>37816</v>
      </c>
      <c r="E24" s="116">
        <v>3.0215554125476198</v>
      </c>
      <c r="F24" s="117">
        <v>2334</v>
      </c>
      <c r="G24" s="13">
        <v>-1.9891019190914849</v>
      </c>
      <c r="H24" s="13">
        <v>-2.0059626474019931</v>
      </c>
      <c r="I24" s="13">
        <v>1.5022619772586232</v>
      </c>
      <c r="J24" s="13">
        <v>1.271270927465018</v>
      </c>
      <c r="K24" s="13">
        <v>1.5368329573561379</v>
      </c>
      <c r="L24" s="115">
        <v>0.98708327041721056</v>
      </c>
      <c r="M24" s="13">
        <v>1.8480949851170436</v>
      </c>
    </row>
    <row r="25" spans="1:15" ht="12.75" customHeight="1" x14ac:dyDescent="0.2">
      <c r="A25" s="30" t="s">
        <v>34</v>
      </c>
      <c r="B25" s="31" t="s">
        <v>9</v>
      </c>
      <c r="C25" s="35"/>
      <c r="D25" s="36"/>
      <c r="E25" s="68">
        <f>SUM(E23:E24)</f>
        <v>4.1575554125476195</v>
      </c>
      <c r="F25" s="34">
        <f>SUM(F23:F24)</f>
        <v>2987</v>
      </c>
      <c r="G25" s="110">
        <f>($E$23*G23+$E$24*G24)/$E$25</f>
        <v>-2.0133726115053894</v>
      </c>
      <c r="H25" s="111">
        <f>($E$23*H23+$E$24*H24)/$E$25</f>
        <v>-2.4181609672881224</v>
      </c>
      <c r="I25" s="111">
        <f>($E$23*I23+$E$24*I24)/$E$25</f>
        <v>0.85276494102100919</v>
      </c>
      <c r="J25" s="111">
        <f>($E$23*J23+$E$24*J24)/$E$25</f>
        <v>0.62556701880597354</v>
      </c>
      <c r="K25" s="111">
        <f>($E$23*K23+$E$24*K24)/$E$25</f>
        <v>1.4476727776018126</v>
      </c>
      <c r="L25" s="111">
        <f>L24</f>
        <v>0.98708327041721056</v>
      </c>
      <c r="M25" s="112">
        <f>($E$23*M23+$E$24*M24)/$E$25</f>
        <v>2.3145099278145547</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112.98152307621223</v>
      </c>
      <c r="F27" s="34">
        <f>F25+F21</f>
        <v>126961</v>
      </c>
      <c r="G27" s="81">
        <f>($E$21*G21+$E$25*G25)/$E$27</f>
        <v>-2.6340234425616722</v>
      </c>
      <c r="H27" s="81">
        <f t="shared" ref="H27:M27" si="0">($E$21*H21+$E$25*H25)/$E$27</f>
        <v>-2.721355229554304</v>
      </c>
      <c r="I27" s="81">
        <f t="shared" si="0"/>
        <v>4.1949708827891943</v>
      </c>
      <c r="J27" s="81">
        <f t="shared" si="0"/>
        <v>3.9954811622393103</v>
      </c>
      <c r="K27" s="81">
        <f t="shared" si="0"/>
        <v>3.4730725678978414</v>
      </c>
      <c r="L27" s="81">
        <f>($E$21*L21+$E$25*L25)/$E$27</f>
        <v>2.7544924748821509</v>
      </c>
      <c r="M27" s="81">
        <f t="shared" si="0"/>
        <v>3.746943902758086</v>
      </c>
    </row>
    <row r="28" spans="1:15" s="20" customFormat="1" ht="26.25" customHeight="1" x14ac:dyDescent="0.2">
      <c r="A28" s="226" t="s">
        <v>37</v>
      </c>
      <c r="B28" s="226"/>
      <c r="C28" s="226"/>
      <c r="D28" s="226"/>
      <c r="E28" s="70">
        <f>SUM(E10,E27)</f>
        <v>265.12865701493411</v>
      </c>
      <c r="F28" s="53">
        <f>SUM(F10, F27)</f>
        <v>243476</v>
      </c>
      <c r="G28" s="128"/>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61.462000000000003</v>
      </c>
      <c r="F31" s="94">
        <v>12709</v>
      </c>
      <c r="G31" s="95">
        <v>-0.87</v>
      </c>
      <c r="H31" s="95">
        <v>-0.63</v>
      </c>
      <c r="I31" s="95">
        <v>2.38</v>
      </c>
      <c r="J31" s="95">
        <v>2.4900000000000002</v>
      </c>
      <c r="K31" s="95">
        <v>3.12</v>
      </c>
      <c r="L31" s="95">
        <v>3.25</v>
      </c>
      <c r="M31" s="96">
        <v>6.75</v>
      </c>
    </row>
    <row r="32" spans="1:15" ht="31.5" customHeight="1" x14ac:dyDescent="0.2">
      <c r="A32" s="230" t="s">
        <v>26</v>
      </c>
      <c r="B32" s="231"/>
      <c r="C32" s="231"/>
      <c r="D32" s="232"/>
      <c r="E32" s="101">
        <f>E28+E31</f>
        <v>326.5906570149341</v>
      </c>
      <c r="F32" s="102">
        <f>F28+F31</f>
        <v>256185</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25" t="s">
        <v>42</v>
      </c>
      <c r="B35" s="126"/>
      <c r="C35" s="126"/>
      <c r="D35" s="126"/>
      <c r="E35" s="126"/>
      <c r="F35" s="126"/>
      <c r="G35" s="126"/>
      <c r="H35" s="126"/>
      <c r="I35" s="126"/>
      <c r="J35" s="126"/>
      <c r="K35" s="126"/>
      <c r="L35" s="126"/>
      <c r="M35" s="127"/>
    </row>
    <row r="36" spans="1:13" ht="22.5" customHeight="1" x14ac:dyDescent="0.2">
      <c r="B36" s="11"/>
      <c r="C36" s="11"/>
      <c r="D36" s="11"/>
      <c r="E36" s="219" t="s">
        <v>39</v>
      </c>
      <c r="F36" s="220"/>
      <c r="G36" s="84">
        <f>($E$10*G10+$E$21*G21+$E$25*G25+$E$31*G31)/$E$32</f>
        <v>-1.5212200407172611</v>
      </c>
      <c r="H36" s="84">
        <f t="shared" ref="H36:M36" si="1">($E$10*H10+$E$21*H21+$E$25*H25+$E$31*H31)/$E$32</f>
        <v>-1.6757895207050337</v>
      </c>
      <c r="I36" s="84">
        <f t="shared" si="1"/>
        <v>3.2527254202402416</v>
      </c>
      <c r="J36" s="84">
        <f t="shared" si="1"/>
        <v>3.0137670907865348</v>
      </c>
      <c r="K36" s="84">
        <f t="shared" si="1"/>
        <v>3.1800439898553985</v>
      </c>
      <c r="L36" s="84">
        <f t="shared" si="1"/>
        <v>3.0831770899790203</v>
      </c>
      <c r="M36" s="84">
        <f t="shared" si="1"/>
        <v>4.8910235992730229</v>
      </c>
    </row>
    <row r="37" spans="1:13" ht="16.5" customHeight="1" x14ac:dyDescent="0.2">
      <c r="B37" s="10"/>
      <c r="C37" s="10"/>
      <c r="D37" s="10"/>
      <c r="E37" s="16"/>
      <c r="F37" s="105" t="s">
        <v>45</v>
      </c>
      <c r="G37" s="85"/>
      <c r="H37" s="85">
        <f>H36-'DEC-2015'!H36</f>
        <v>-3.9600510964836895</v>
      </c>
      <c r="I37" s="85">
        <f>I36-'DEC-2015'!I36</f>
        <v>-0.61801466138186001</v>
      </c>
      <c r="J37" s="85">
        <f>J36-'DEC-2015'!J36</f>
        <v>-0.73439087235846978</v>
      </c>
      <c r="K37" s="85">
        <f>K36-'DEC-2015'!K36</f>
        <v>-0.26058073901995726</v>
      </c>
      <c r="L37" s="85">
        <f>L36-'DEC-2015'!L36</f>
        <v>-0.2559312678239265</v>
      </c>
      <c r="M37" s="85">
        <f>M36-'DEC-2015'!M36</f>
        <v>-0.26706759998606966</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56</v>
      </c>
      <c r="B41" s="86"/>
      <c r="C41" s="86"/>
      <c r="D41" s="20"/>
      <c r="E41" s="87">
        <f>E32-'DEC-2015'!E32</f>
        <v>-3.8067937324950663</v>
      </c>
      <c r="F41" s="88">
        <f>E41/'DEC-2015'!E32</f>
        <v>-1.1521861696823904E-2</v>
      </c>
      <c r="H41" s="6"/>
      <c r="I41" s="6"/>
      <c r="J41" s="6"/>
      <c r="K41" s="6"/>
      <c r="L41" s="6"/>
      <c r="M41" s="6"/>
    </row>
    <row r="42" spans="1:13" x14ac:dyDescent="0.2">
      <c r="A42" s="20" t="s">
        <v>57</v>
      </c>
      <c r="B42" s="86"/>
      <c r="C42" s="86"/>
      <c r="D42" s="20"/>
      <c r="E42" s="89">
        <f>F32-'DEC-2015'!F32</f>
        <v>1173</v>
      </c>
      <c r="F42" s="88">
        <f>E42/'DEC-2015'!F32</f>
        <v>4.5997835395981367E-3</v>
      </c>
      <c r="H42" s="5"/>
      <c r="I42" s="5"/>
      <c r="J42" s="5"/>
      <c r="K42" s="5"/>
      <c r="L42" s="5"/>
      <c r="M42" s="5"/>
    </row>
  </sheetData>
  <mergeCells count="17">
    <mergeCell ref="A33:M33"/>
    <mergeCell ref="A34:M34"/>
    <mergeCell ref="E36:F36"/>
    <mergeCell ref="A4:M4"/>
    <mergeCell ref="A5:M5"/>
    <mergeCell ref="A12:M12"/>
    <mergeCell ref="A28:D28"/>
    <mergeCell ref="H28:M28"/>
    <mergeCell ref="A32:D32"/>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58</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31" t="s">
        <v>3</v>
      </c>
      <c r="I3" s="131" t="s">
        <v>4</v>
      </c>
      <c r="J3" s="131" t="s">
        <v>5</v>
      </c>
      <c r="K3" s="131" t="s">
        <v>6</v>
      </c>
      <c r="L3" s="71" t="s">
        <v>41</v>
      </c>
      <c r="M3" s="132"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26.519736810000001</v>
      </c>
      <c r="F6" s="64">
        <v>30198</v>
      </c>
      <c r="G6" s="73">
        <v>-1.2087018598144232</v>
      </c>
      <c r="H6" s="90">
        <v>-2.9949735490647167</v>
      </c>
      <c r="I6" s="90">
        <v>1.0413283815979613</v>
      </c>
      <c r="J6" s="90">
        <v>1.9476033647065183</v>
      </c>
      <c r="K6" s="90">
        <v>2.4982623232560064</v>
      </c>
      <c r="L6" s="90">
        <v>2.8653826204607435</v>
      </c>
      <c r="M6" s="90">
        <v>5.2159587088551618</v>
      </c>
    </row>
    <row r="7" spans="1:15" s="2" customFormat="1" ht="12.75" customHeight="1" x14ac:dyDescent="0.2">
      <c r="A7" s="58" t="s">
        <v>27</v>
      </c>
      <c r="B7" s="12" t="s">
        <v>8</v>
      </c>
      <c r="C7" s="12" t="s">
        <v>18</v>
      </c>
      <c r="D7" s="24">
        <v>40834</v>
      </c>
      <c r="E7" s="113">
        <v>9.5519999999999996</v>
      </c>
      <c r="F7" s="114">
        <v>6980</v>
      </c>
      <c r="G7" s="74">
        <v>-0.79</v>
      </c>
      <c r="H7" s="74">
        <v>-4.33</v>
      </c>
      <c r="I7" s="74">
        <v>2.12</v>
      </c>
      <c r="J7" s="74">
        <v>1.63</v>
      </c>
      <c r="K7" s="74"/>
      <c r="L7" s="74"/>
      <c r="M7" s="75">
        <v>3.23</v>
      </c>
    </row>
    <row r="8" spans="1:15" s="2" customFormat="1" ht="12.75" customHeight="1" x14ac:dyDescent="0.2">
      <c r="A8" s="58" t="s">
        <v>30</v>
      </c>
      <c r="B8" s="12" t="s">
        <v>8</v>
      </c>
      <c r="C8" s="12" t="s">
        <v>18</v>
      </c>
      <c r="D8" s="24">
        <v>36738</v>
      </c>
      <c r="E8" s="92">
        <v>81.519855000000007</v>
      </c>
      <c r="F8" s="25">
        <v>46178</v>
      </c>
      <c r="G8" s="106">
        <v>-0.7</v>
      </c>
      <c r="H8" s="97">
        <v>-3.16</v>
      </c>
      <c r="I8" s="97">
        <v>2.95</v>
      </c>
      <c r="J8" s="97">
        <v>2.3199999999999998</v>
      </c>
      <c r="K8" s="106">
        <v>2.71</v>
      </c>
      <c r="L8" s="106">
        <v>3.62</v>
      </c>
      <c r="M8" s="106">
        <v>4.6500000000000004</v>
      </c>
    </row>
    <row r="9" spans="1:15" ht="12.75" customHeight="1" x14ac:dyDescent="0.2">
      <c r="A9" s="59" t="s">
        <v>11</v>
      </c>
      <c r="B9" s="26" t="s">
        <v>8</v>
      </c>
      <c r="C9" s="26" t="s">
        <v>18</v>
      </c>
      <c r="D9" s="27">
        <v>37816</v>
      </c>
      <c r="E9" s="116">
        <v>35.009593178713402</v>
      </c>
      <c r="F9" s="117">
        <v>33855</v>
      </c>
      <c r="G9" s="118">
        <v>-8.226440853149608E-2</v>
      </c>
      <c r="H9" s="118">
        <v>-0.73607387742303798</v>
      </c>
      <c r="I9" s="118">
        <v>3.8620188689545865</v>
      </c>
      <c r="J9" s="118">
        <v>3.4436813254206555</v>
      </c>
      <c r="K9" s="13">
        <v>3.7386281091709384</v>
      </c>
      <c r="L9" s="115">
        <v>2.7691406677783359</v>
      </c>
      <c r="M9" s="13">
        <v>3.0134904977396459</v>
      </c>
    </row>
    <row r="10" spans="1:15" s="20" customFormat="1" ht="23.25" customHeight="1" x14ac:dyDescent="0.2">
      <c r="A10" s="41" t="s">
        <v>35</v>
      </c>
      <c r="B10" s="42" t="s">
        <v>8</v>
      </c>
      <c r="C10" s="42"/>
      <c r="D10" s="43"/>
      <c r="E10" s="63">
        <f>SUM(E6:E9)</f>
        <v>152.60118498871341</v>
      </c>
      <c r="F10" s="44">
        <f>SUM(F6:F9)</f>
        <v>117211</v>
      </c>
      <c r="G10" s="107">
        <f>($E$6*G6+$E$7*G7+$E$8*G8+$E$9*G9+$E$31*G31)/($E$10+$E$31)</f>
        <v>-0.77494187127497849</v>
      </c>
      <c r="H10" s="108">
        <f>($E$6*H6+$E$7*H7+$E$8*H8+$E$9*H9+$E$31*H31)/($E$10+$E$31)</f>
        <v>-2.4482007094570828</v>
      </c>
      <c r="I10" s="108">
        <f>($E$6*I6+$E$7*I7+$E$8*I8+$E$9*I9+$E$31*I31)/($E$10+$E$31)</f>
        <v>2.5130692964631547</v>
      </c>
      <c r="J10" s="108">
        <f>($E$6*J6+$E$8*J8+$E$9*J9+$E$31*J31+E7*J7)/($E$6+$E$8+$E$9+$E$31+E7)</f>
        <v>2.3953725839970854</v>
      </c>
      <c r="K10" s="108">
        <f>($E$6*K6+$E$8*K8+$E$9*K9+$E$31*K31)/($E$6+$E$8+$E$9+$E$31)</f>
        <v>2.9097385254898933</v>
      </c>
      <c r="L10" s="108">
        <f>($E$6*L6+$E$8*L8+$E$9*L9+$E$31*L31)/($E$6+$E$8+$E$9+$E$31)</f>
        <v>3.2142827030779175</v>
      </c>
      <c r="M10" s="109">
        <f>($E$6*M6+$E$7*M7+$E$8*M8+$E$9*M9+$E$31*M31)/($E$10+$E$31)</f>
        <v>4.9738601311872541</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12.33019563</v>
      </c>
      <c r="F13" s="64">
        <v>23548</v>
      </c>
      <c r="G13" s="73">
        <v>-2.8727516814624359</v>
      </c>
      <c r="H13" s="90">
        <v>-4.553396691801936</v>
      </c>
      <c r="I13" s="90">
        <v>1.169074583321672</v>
      </c>
      <c r="J13" s="90">
        <v>2.3530986577382729</v>
      </c>
      <c r="K13" s="90">
        <v>3.0771346413181577</v>
      </c>
      <c r="L13" s="90">
        <v>2.8843998232802148</v>
      </c>
      <c r="M13" s="90">
        <v>5.0458502601257171</v>
      </c>
    </row>
    <row r="14" spans="1:15" x14ac:dyDescent="0.2">
      <c r="A14" s="61" t="s">
        <v>49</v>
      </c>
      <c r="B14" s="12" t="s">
        <v>8</v>
      </c>
      <c r="C14" s="12" t="s">
        <v>17</v>
      </c>
      <c r="D14" s="23">
        <v>36091</v>
      </c>
      <c r="E14" s="92">
        <v>0.46537162999999998</v>
      </c>
      <c r="F14" s="25">
        <v>507</v>
      </c>
      <c r="G14" s="74">
        <v>-1.4215727224849428</v>
      </c>
      <c r="H14" s="74">
        <v>-1.0719545402652075</v>
      </c>
      <c r="I14" s="74">
        <v>3.8638654822777285</v>
      </c>
      <c r="J14" s="74">
        <v>3.5623100002386776</v>
      </c>
      <c r="K14" s="74">
        <v>3.6793596948941243</v>
      </c>
      <c r="L14" s="115"/>
      <c r="M14" s="74">
        <v>4.503093469827335</v>
      </c>
      <c r="N14" s="2"/>
      <c r="O14" s="2"/>
    </row>
    <row r="15" spans="1:15" ht="13.5" customHeight="1" x14ac:dyDescent="0.2">
      <c r="A15" s="61" t="s">
        <v>50</v>
      </c>
      <c r="B15" s="12" t="s">
        <v>8</v>
      </c>
      <c r="C15" s="12" t="s">
        <v>21</v>
      </c>
      <c r="D15" s="23">
        <v>39514</v>
      </c>
      <c r="E15" s="92">
        <v>6.1967319999999999E-2</v>
      </c>
      <c r="F15" s="25">
        <v>103</v>
      </c>
      <c r="G15" s="74">
        <v>-3.9003253187760878</v>
      </c>
      <c r="H15" s="74">
        <v>-6.9971160555171714</v>
      </c>
      <c r="I15" s="74">
        <v>-0.32159869228299831</v>
      </c>
      <c r="J15" s="74">
        <v>0.39877267788734905</v>
      </c>
      <c r="K15" s="74">
        <v>1.5457691455511124</v>
      </c>
      <c r="L15" s="115"/>
      <c r="M15" s="74">
        <v>2.8918208732128248</v>
      </c>
      <c r="N15" s="2"/>
      <c r="O15" s="2"/>
    </row>
    <row r="16" spans="1:15" ht="12.75" customHeight="1" x14ac:dyDescent="0.2">
      <c r="A16" s="61" t="s">
        <v>51</v>
      </c>
      <c r="B16" s="12" t="s">
        <v>8</v>
      </c>
      <c r="C16" s="12" t="s">
        <v>16</v>
      </c>
      <c r="D16" s="23">
        <v>39514</v>
      </c>
      <c r="E16" s="92">
        <v>0.63094355000000002</v>
      </c>
      <c r="F16" s="25">
        <v>1723</v>
      </c>
      <c r="G16" s="74">
        <v>-2.0476653103460918</v>
      </c>
      <c r="H16" s="74">
        <v>-7.0233322248069996E-2</v>
      </c>
      <c r="I16" s="74">
        <v>3.0307329918401127</v>
      </c>
      <c r="J16" s="74">
        <v>2.8038139395389905</v>
      </c>
      <c r="K16" s="74">
        <v>2.9106167008206674</v>
      </c>
      <c r="L16" s="115"/>
      <c r="M16" s="74">
        <v>4.4989978798384955</v>
      </c>
      <c r="N16" s="2"/>
      <c r="O16" s="2"/>
    </row>
    <row r="17" spans="1:15" ht="12.75" customHeight="1" x14ac:dyDescent="0.2">
      <c r="A17" s="58" t="s">
        <v>12</v>
      </c>
      <c r="B17" s="12" t="s">
        <v>8</v>
      </c>
      <c r="C17" s="12" t="s">
        <v>19</v>
      </c>
      <c r="D17" s="24">
        <v>40834</v>
      </c>
      <c r="E17" s="113">
        <v>4.9580000000000002</v>
      </c>
      <c r="F17" s="114">
        <v>4497</v>
      </c>
      <c r="G17" s="74">
        <v>-5</v>
      </c>
      <c r="H17" s="74">
        <v>-10.220000000000001</v>
      </c>
      <c r="I17" s="115">
        <v>2.5</v>
      </c>
      <c r="J17" s="115">
        <v>2.99</v>
      </c>
      <c r="K17" s="115"/>
      <c r="L17" s="115"/>
      <c r="M17" s="74">
        <v>3.85</v>
      </c>
      <c r="N17" s="79"/>
      <c r="O17" s="2"/>
    </row>
    <row r="18" spans="1:15" x14ac:dyDescent="0.2">
      <c r="A18" s="58" t="s">
        <v>31</v>
      </c>
      <c r="B18" s="12" t="s">
        <v>8</v>
      </c>
      <c r="C18" s="12" t="s">
        <v>16</v>
      </c>
      <c r="D18" s="24">
        <v>38245</v>
      </c>
      <c r="E18" s="92">
        <v>37.215806000000001</v>
      </c>
      <c r="F18" s="25">
        <v>35984</v>
      </c>
      <c r="G18" s="106">
        <v>-1.74</v>
      </c>
      <c r="H18" s="106">
        <v>-4.72</v>
      </c>
      <c r="I18" s="97">
        <v>3.32</v>
      </c>
      <c r="J18" s="106">
        <v>3.17</v>
      </c>
      <c r="K18" s="97">
        <v>3.02</v>
      </c>
      <c r="L18" s="97">
        <v>3.51</v>
      </c>
      <c r="M18" s="97">
        <v>4.8</v>
      </c>
      <c r="N18" s="2"/>
      <c r="O18" s="2"/>
    </row>
    <row r="19" spans="1:15" ht="12.75" customHeight="1" x14ac:dyDescent="0.2">
      <c r="A19" s="60" t="s">
        <v>13</v>
      </c>
      <c r="B19" s="22" t="s">
        <v>8</v>
      </c>
      <c r="C19" s="22" t="s">
        <v>20</v>
      </c>
      <c r="D19" s="23">
        <v>37834</v>
      </c>
      <c r="E19" s="116">
        <v>42.328762120045198</v>
      </c>
      <c r="F19" s="117">
        <v>42228</v>
      </c>
      <c r="G19" s="118">
        <v>-1.9920155392583516</v>
      </c>
      <c r="H19" s="118">
        <v>-4.0195281436867898</v>
      </c>
      <c r="I19" s="118">
        <v>4.4244875980046894</v>
      </c>
      <c r="J19" s="118">
        <v>4.4732963426377559</v>
      </c>
      <c r="K19" s="13">
        <v>3.9826257069670801</v>
      </c>
      <c r="L19" s="115">
        <v>2.0430049489984947</v>
      </c>
      <c r="M19" s="13">
        <v>3.6362027566895883</v>
      </c>
      <c r="N19" s="2"/>
      <c r="O19" s="2"/>
    </row>
    <row r="20" spans="1:15" ht="12.75" customHeight="1" x14ac:dyDescent="0.2">
      <c r="A20" s="61" t="s">
        <v>28</v>
      </c>
      <c r="B20" s="22" t="s">
        <v>8</v>
      </c>
      <c r="C20" s="22" t="s">
        <v>25</v>
      </c>
      <c r="D20" s="23">
        <v>39078</v>
      </c>
      <c r="E20" s="116">
        <v>11.1754339129483</v>
      </c>
      <c r="F20" s="117">
        <v>15947</v>
      </c>
      <c r="G20" s="118">
        <v>-6.7499286753958554</v>
      </c>
      <c r="H20" s="118">
        <v>-12.372476193156935</v>
      </c>
      <c r="I20" s="118">
        <v>4.4273192321768073</v>
      </c>
      <c r="J20" s="118">
        <v>5.0560827175413436</v>
      </c>
      <c r="K20" s="13">
        <v>3.1950133591716057</v>
      </c>
      <c r="L20" s="115"/>
      <c r="M20" s="13">
        <v>-0.62102653749365189</v>
      </c>
      <c r="N20" s="2"/>
      <c r="O20" s="2"/>
    </row>
    <row r="21" spans="1:15" ht="12.75" customHeight="1" x14ac:dyDescent="0.2">
      <c r="A21" s="30" t="s">
        <v>34</v>
      </c>
      <c r="B21" s="31" t="s">
        <v>8</v>
      </c>
      <c r="C21" s="31"/>
      <c r="D21" s="32"/>
      <c r="E21" s="67">
        <f>SUM(E13:E20)</f>
        <v>109.16648016299351</v>
      </c>
      <c r="F21" s="33">
        <f>SUM(F13:F20)</f>
        <v>124537</v>
      </c>
      <c r="G21" s="110">
        <f>($E$13*G13+$E$14*G14+$E$15*G15+$E$16*G16+$E$17*G17+$E$18*G18+$E$19*G19+$E$20*G20)/$E$21</f>
        <v>-2.6282356957230824</v>
      </c>
      <c r="H21" s="111">
        <f>($E$13*H13+$E$14*H14+$E$15*H15+$E$16*H16+$E$17*H17+$E$18*H18+$E$19*H19+$E$20*H20)/$E$21</f>
        <v>-5.4216261174251041</v>
      </c>
      <c r="I21" s="111">
        <f>($E$13*I13+$E$14*I14+$E$15*I15+$E$16*I16+$E$17*I17+$E$18*I18+$E$19*I19+$E$20*I20)/$E$21</f>
        <v>3.5800102411118488</v>
      </c>
      <c r="J21" s="111">
        <f>($E$13*J13+$E$14*J14+$E$15*J15+$E$16*J16+$E$18*J18+$E$19*J19+$E$20*J20+E17*J17)/($E$21)</f>
        <v>3.7659661046788981</v>
      </c>
      <c r="K21" s="111">
        <f>($E$13*K13+$E$14*K14+$E$15*K15+$E$16*K16+$E$18*K18+$E$19*K19+$E$20*K20)/($E$21-$E$17)</f>
        <v>3.4379464521553156</v>
      </c>
      <c r="L21" s="111">
        <f>($E$13*L13+$E$19*L19+$E$18*L18)/($E$13+$E$19+$E$18)</f>
        <v>2.7501628667022344</v>
      </c>
      <c r="M21" s="112">
        <f>($E$13*M13+$E$14*M14+$E$15*M15+$E$16*M16+$E$17*M17+$E$18*M18+$E$19*M19+$E$20*M20)/$E$21</f>
        <v>3.774323707454355</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1.1370790135929463</v>
      </c>
      <c r="F23" s="64">
        <v>652</v>
      </c>
      <c r="G23" s="73">
        <v>-1.2000071308974429</v>
      </c>
      <c r="H23" s="75">
        <v>-3.2566147077517704</v>
      </c>
      <c r="I23" s="75">
        <v>-1.070640497275066</v>
      </c>
      <c r="J23" s="75">
        <v>-0.60631384763765173</v>
      </c>
      <c r="K23" s="75">
        <v>1.3636350198910741</v>
      </c>
      <c r="L23" s="75"/>
      <c r="M23" s="90">
        <v>3.6200334377777921</v>
      </c>
    </row>
    <row r="24" spans="1:15" ht="12.75" customHeight="1" x14ac:dyDescent="0.2">
      <c r="A24" s="60" t="s">
        <v>14</v>
      </c>
      <c r="B24" s="22" t="s">
        <v>9</v>
      </c>
      <c r="C24" s="22" t="s">
        <v>20</v>
      </c>
      <c r="D24" s="23">
        <v>37816</v>
      </c>
      <c r="E24" s="116">
        <v>3.0520532528055662</v>
      </c>
      <c r="F24" s="117">
        <v>2332</v>
      </c>
      <c r="G24" s="13">
        <v>-2.288223519931798</v>
      </c>
      <c r="H24" s="13">
        <v>-4.317457191996521</v>
      </c>
      <c r="I24" s="13">
        <v>6.044045900217565E-2</v>
      </c>
      <c r="J24" s="13">
        <v>1.2293667494620575</v>
      </c>
      <c r="K24" s="13">
        <v>1.3275363899420967</v>
      </c>
      <c r="L24" s="115">
        <v>0.93948208235783426</v>
      </c>
      <c r="M24" s="13">
        <v>1.8345933784091661</v>
      </c>
    </row>
    <row r="25" spans="1:15" ht="12.75" customHeight="1" x14ac:dyDescent="0.2">
      <c r="A25" s="30" t="s">
        <v>34</v>
      </c>
      <c r="B25" s="31" t="s">
        <v>9</v>
      </c>
      <c r="C25" s="35"/>
      <c r="D25" s="36"/>
      <c r="E25" s="68">
        <f>SUM(E23:E24)</f>
        <v>4.1891322663985129</v>
      </c>
      <c r="F25" s="34">
        <f>SUM(F23:F24)</f>
        <v>2984</v>
      </c>
      <c r="G25" s="110">
        <f>($E$23*G23+$E$24*G24)/$E$25</f>
        <v>-1.9928430116236486</v>
      </c>
      <c r="H25" s="111">
        <f>($E$23*H23+$E$24*H24)/$E$25</f>
        <v>-4.0295069319299985</v>
      </c>
      <c r="I25" s="111">
        <f>($E$23*I23+$E$24*I24)/$E$25</f>
        <v>-0.24657501252486799</v>
      </c>
      <c r="J25" s="111">
        <f>($E$23*J23+$E$24*J24)/$E$25</f>
        <v>0.73109795538161726</v>
      </c>
      <c r="K25" s="111">
        <f>($E$23*K23+$E$24*K24)/$E$25</f>
        <v>1.3373348379079633</v>
      </c>
      <c r="L25" s="111">
        <f>L24</f>
        <v>0.93948208235783426</v>
      </c>
      <c r="M25" s="112">
        <f>($E$23*M23+$E$24*M24)/$E$25</f>
        <v>2.3192251093813665</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113.35561242939202</v>
      </c>
      <c r="F27" s="34">
        <f>F25+F21</f>
        <v>127521</v>
      </c>
      <c r="G27" s="81">
        <f>($E$21*G21+$E$25*G25)/$E$27</f>
        <v>-2.6047543352703522</v>
      </c>
      <c r="H27" s="81">
        <f t="shared" ref="H27:M27" si="0">($E$21*H21+$E$25*H25)/$E$27</f>
        <v>-5.3701794243708667</v>
      </c>
      <c r="I27" s="81">
        <f t="shared" si="0"/>
        <v>3.4385962307017404</v>
      </c>
      <c r="J27" s="81">
        <f t="shared" si="0"/>
        <v>3.653810527941086</v>
      </c>
      <c r="K27" s="81">
        <f t="shared" si="0"/>
        <v>3.3603169488266089</v>
      </c>
      <c r="L27" s="81">
        <f>($E$21*L21+$E$25*L25)/$E$27</f>
        <v>2.6832479505786977</v>
      </c>
      <c r="M27" s="81">
        <f t="shared" si="0"/>
        <v>3.7205495682005467</v>
      </c>
    </row>
    <row r="28" spans="1:15" s="20" customFormat="1" ht="26.25" customHeight="1" x14ac:dyDescent="0.2">
      <c r="A28" s="226" t="s">
        <v>37</v>
      </c>
      <c r="B28" s="226"/>
      <c r="C28" s="226"/>
      <c r="D28" s="226"/>
      <c r="E28" s="70">
        <f>SUM(E10,E27)</f>
        <v>265.95679741810545</v>
      </c>
      <c r="F28" s="53">
        <f>SUM(F10, F27)</f>
        <v>244732</v>
      </c>
      <c r="G28" s="136"/>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61.341000000000001</v>
      </c>
      <c r="F31" s="94">
        <v>12713</v>
      </c>
      <c r="G31" s="95">
        <v>-1.08</v>
      </c>
      <c r="H31" s="95">
        <v>-1.95</v>
      </c>
      <c r="I31" s="95">
        <v>1.86</v>
      </c>
      <c r="J31" s="95">
        <v>2.21</v>
      </c>
      <c r="K31" s="95">
        <v>2.88</v>
      </c>
      <c r="L31" s="95">
        <v>3.08</v>
      </c>
      <c r="M31" s="96">
        <v>6.69</v>
      </c>
    </row>
    <row r="32" spans="1:15" ht="31.5" customHeight="1" x14ac:dyDescent="0.2">
      <c r="A32" s="230" t="s">
        <v>26</v>
      </c>
      <c r="B32" s="231"/>
      <c r="C32" s="231"/>
      <c r="D32" s="232"/>
      <c r="E32" s="101">
        <f>E28+E31</f>
        <v>327.29779741810546</v>
      </c>
      <c r="F32" s="102">
        <f>F28+F31</f>
        <v>257445</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33" t="s">
        <v>42</v>
      </c>
      <c r="B35" s="134"/>
      <c r="C35" s="134"/>
      <c r="D35" s="134"/>
      <c r="E35" s="134"/>
      <c r="F35" s="134"/>
      <c r="G35" s="134"/>
      <c r="H35" s="134"/>
      <c r="I35" s="134"/>
      <c r="J35" s="134"/>
      <c r="K35" s="134"/>
      <c r="L35" s="134"/>
      <c r="M35" s="135"/>
    </row>
    <row r="36" spans="1:13" ht="22.5" customHeight="1" x14ac:dyDescent="0.2">
      <c r="B36" s="11"/>
      <c r="C36" s="11"/>
      <c r="D36" s="11"/>
      <c r="E36" s="219" t="s">
        <v>39</v>
      </c>
      <c r="F36" s="220"/>
      <c r="G36" s="84">
        <f>($E$10*G10+$E$21*G21+$E$25*G25+$E$31*G31)/$E$32</f>
        <v>-1.4658480886253518</v>
      </c>
      <c r="H36" s="84">
        <f>($E$10*H10+$E$21*H21+$E$25*H25+$E$31*H31)/$E$32</f>
        <v>-3.3668214865832193</v>
      </c>
      <c r="I36" s="84">
        <f t="shared" ref="I36:M36" si="1">($E$10*I10+$E$21*I21+$E$25*I25+$E$31*I31)/$E$32</f>
        <v>2.7112183498566269</v>
      </c>
      <c r="J36" s="84">
        <f t="shared" si="1"/>
        <v>2.7964753876236204</v>
      </c>
      <c r="K36" s="84">
        <f t="shared" si="1"/>
        <v>3.0602173940348338</v>
      </c>
      <c r="L36" s="84">
        <f t="shared" si="1"/>
        <v>3.0051984824685039</v>
      </c>
      <c r="M36" s="84">
        <f t="shared" si="1"/>
        <v>4.8614241446666</v>
      </c>
    </row>
    <row r="37" spans="1:13" ht="16.5" customHeight="1" x14ac:dyDescent="0.2">
      <c r="B37" s="10"/>
      <c r="C37" s="10"/>
      <c r="D37" s="10"/>
      <c r="E37" s="16"/>
      <c r="F37" s="105" t="s">
        <v>45</v>
      </c>
      <c r="G37" s="85"/>
      <c r="H37" s="85">
        <f>H36-'JAN-2016'!H36</f>
        <v>-1.6910319658781856</v>
      </c>
      <c r="I37" s="85">
        <f>I36-'JAN-2016'!I36</f>
        <v>-0.54150707038361467</v>
      </c>
      <c r="J37" s="85">
        <f>J36-'JAN-2016'!J36</f>
        <v>-0.21729170316291446</v>
      </c>
      <c r="K37" s="85">
        <f>K36-'JAN-2016'!K36</f>
        <v>-0.11982659582056465</v>
      </c>
      <c r="L37" s="85">
        <f>L36-'JAN-2016'!L36</f>
        <v>-7.797860751051644E-2</v>
      </c>
      <c r="M37" s="85">
        <f>M36-'JAN-2016'!M36</f>
        <v>-2.9599454606422881E-2</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59</v>
      </c>
      <c r="B41" s="86"/>
      <c r="C41" s="86"/>
      <c r="D41" s="20"/>
      <c r="E41" s="87">
        <f>E32-'DEC-2015'!E32</f>
        <v>-3.0996533293237007</v>
      </c>
      <c r="F41" s="88">
        <f>E41/'DEC-2015'!E32</f>
        <v>-9.381589725682286E-3</v>
      </c>
      <c r="H41" s="6"/>
      <c r="I41" s="6"/>
      <c r="J41" s="6"/>
      <c r="K41" s="6"/>
      <c r="L41" s="6"/>
      <c r="M41" s="6"/>
    </row>
    <row r="42" spans="1:13" x14ac:dyDescent="0.2">
      <c r="A42" s="20" t="s">
        <v>60</v>
      </c>
      <c r="B42" s="86"/>
      <c r="C42" s="86"/>
      <c r="D42" s="20"/>
      <c r="E42" s="89">
        <f>F32-'DEC-2015'!F32</f>
        <v>2433</v>
      </c>
      <c r="F42" s="88">
        <f>E42/'DEC-2015'!F32</f>
        <v>9.5407274951766971E-3</v>
      </c>
      <c r="H42" s="5"/>
      <c r="I42" s="5"/>
      <c r="J42" s="5"/>
      <c r="K42" s="5"/>
      <c r="L42" s="5"/>
      <c r="M42" s="5"/>
    </row>
  </sheetData>
  <mergeCells count="17">
    <mergeCell ref="A33:M33"/>
    <mergeCell ref="A34:M34"/>
    <mergeCell ref="E36:F36"/>
    <mergeCell ref="A4:M4"/>
    <mergeCell ref="A5:M5"/>
    <mergeCell ref="A12:M12"/>
    <mergeCell ref="A28:D28"/>
    <mergeCell ref="H28:M28"/>
    <mergeCell ref="A32:D32"/>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61</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37" t="s">
        <v>3</v>
      </c>
      <c r="I3" s="137" t="s">
        <v>4</v>
      </c>
      <c r="J3" s="137" t="s">
        <v>5</v>
      </c>
      <c r="K3" s="137" t="s">
        <v>6</v>
      </c>
      <c r="L3" s="71" t="s">
        <v>41</v>
      </c>
      <c r="M3" s="138"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26.64</v>
      </c>
      <c r="F6" s="64">
        <v>30100</v>
      </c>
      <c r="G6" s="73">
        <v>0.28421431628215044</v>
      </c>
      <c r="H6" s="90">
        <v>-2.3042483820409743</v>
      </c>
      <c r="I6" s="90">
        <v>1.8708157635662248</v>
      </c>
      <c r="J6" s="90">
        <v>2.2754213302849546</v>
      </c>
      <c r="K6" s="90">
        <v>2.7045918770624233</v>
      </c>
      <c r="L6" s="90">
        <v>3.0136506402626662</v>
      </c>
      <c r="M6" s="90">
        <v>5.2829271832207425</v>
      </c>
    </row>
    <row r="7" spans="1:15" s="2" customFormat="1" ht="12.75" customHeight="1" x14ac:dyDescent="0.2">
      <c r="A7" s="58" t="s">
        <v>27</v>
      </c>
      <c r="B7" s="12" t="s">
        <v>8</v>
      </c>
      <c r="C7" s="12" t="s">
        <v>18</v>
      </c>
      <c r="D7" s="24">
        <v>40834</v>
      </c>
      <c r="E7" s="113">
        <v>9.7530000000000001</v>
      </c>
      <c r="F7" s="114">
        <v>7094</v>
      </c>
      <c r="G7" s="74">
        <v>0.25</v>
      </c>
      <c r="H7" s="74">
        <v>-4.0599999999999996</v>
      </c>
      <c r="I7" s="74">
        <v>2.52</v>
      </c>
      <c r="J7" s="74">
        <v>1.71</v>
      </c>
      <c r="K7" s="74"/>
      <c r="L7" s="74"/>
      <c r="M7" s="75">
        <v>3.41</v>
      </c>
    </row>
    <row r="8" spans="1:15" s="2" customFormat="1" ht="12.75" customHeight="1" x14ac:dyDescent="0.2">
      <c r="A8" s="58" t="s">
        <v>30</v>
      </c>
      <c r="B8" s="12" t="s">
        <v>8</v>
      </c>
      <c r="C8" s="12" t="s">
        <v>18</v>
      </c>
      <c r="D8" s="24">
        <v>36738</v>
      </c>
      <c r="E8" s="92">
        <v>82.72154639</v>
      </c>
      <c r="F8" s="25">
        <v>46328</v>
      </c>
      <c r="G8" s="106">
        <v>0.54</v>
      </c>
      <c r="H8" s="97">
        <v>-2.94</v>
      </c>
      <c r="I8" s="97">
        <v>3.59</v>
      </c>
      <c r="J8" s="97">
        <v>2.61</v>
      </c>
      <c r="K8" s="106">
        <v>2.91</v>
      </c>
      <c r="L8" s="106">
        <v>3.74</v>
      </c>
      <c r="M8" s="106">
        <v>4.7</v>
      </c>
    </row>
    <row r="9" spans="1:15" ht="12.75" customHeight="1" x14ac:dyDescent="0.2">
      <c r="A9" s="59" t="s">
        <v>11</v>
      </c>
      <c r="B9" s="26" t="s">
        <v>8</v>
      </c>
      <c r="C9" s="26" t="s">
        <v>18</v>
      </c>
      <c r="D9" s="27">
        <v>37816</v>
      </c>
      <c r="E9" s="116">
        <v>35.361400255406203</v>
      </c>
      <c r="F9" s="117">
        <v>34327</v>
      </c>
      <c r="G9" s="118">
        <v>3.421130449583476E-2</v>
      </c>
      <c r="H9" s="118">
        <v>-1.1522649288901565</v>
      </c>
      <c r="I9" s="118">
        <v>3.8057326348143627</v>
      </c>
      <c r="J9" s="118">
        <v>3.321246158375657</v>
      </c>
      <c r="K9" s="13">
        <v>3.8253698668449854</v>
      </c>
      <c r="L9" s="115">
        <v>2.8415416537661997</v>
      </c>
      <c r="M9" s="13">
        <v>2.9839805889014581</v>
      </c>
    </row>
    <row r="10" spans="1:15" s="20" customFormat="1" ht="23.25" customHeight="1" x14ac:dyDescent="0.2">
      <c r="A10" s="41" t="s">
        <v>35</v>
      </c>
      <c r="B10" s="42" t="s">
        <v>8</v>
      </c>
      <c r="C10" s="42"/>
      <c r="D10" s="43"/>
      <c r="E10" s="63">
        <f>SUM(E6:E9)</f>
        <v>154.4759466454062</v>
      </c>
      <c r="F10" s="44">
        <f>SUM(F6:F9)</f>
        <v>117849</v>
      </c>
      <c r="G10" s="107">
        <f>($E$6*G6+$E$7*G7+$E$8*G8+$E$9*G9+$E$31*G31)/($E$10+$E$31)</f>
        <v>0.17237742937353762</v>
      </c>
      <c r="H10" s="108">
        <f>($E$6*H6+$E$7*H7+$E$8*H8+$E$9*H9+$E$31*H31)/($E$10+$E$31)</f>
        <v>-2.2823720839569308</v>
      </c>
      <c r="I10" s="108">
        <f>($E$6*I6+$E$7*I7+$E$8*I8+$E$9*I9+$E$31*I31)/($E$10+$E$31)</f>
        <v>2.9704226824319946</v>
      </c>
      <c r="J10" s="108">
        <f>($E$6*J6+$E$8*J8+$E$9*J9+$E$31*J31+E7*J7)/($E$6+$E$8+$E$9+$E$31+E7)</f>
        <v>2.5586026318406212</v>
      </c>
      <c r="K10" s="108">
        <f>($E$6*K6+$E$8*K8+$E$9*K9+$E$31*K31)/($E$6+$E$8+$E$9+$E$31)</f>
        <v>3.0910989539241749</v>
      </c>
      <c r="L10" s="108">
        <f>($E$6*L6+$E$8*L8+$E$9*L9+$E$31*L31)/($E$6+$E$8+$E$9+$E$31)</f>
        <v>3.336783261716425</v>
      </c>
      <c r="M10" s="109">
        <f>($E$6*M6+$E$7*M7+$E$8*M8+$E$9*M9+$E$31*M31)/($E$10+$E$31)</f>
        <v>5.0228519459603236</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12.532999999999999</v>
      </c>
      <c r="F13" s="64">
        <v>23517</v>
      </c>
      <c r="G13" s="73">
        <v>-0.94303167001941224</v>
      </c>
      <c r="H13" s="90">
        <v>-3.6794936222424468</v>
      </c>
      <c r="I13" s="90">
        <v>2.2119651299016274</v>
      </c>
      <c r="J13" s="90">
        <v>2.7695573500260862</v>
      </c>
      <c r="K13" s="90">
        <v>3.3615372885305916</v>
      </c>
      <c r="L13" s="90">
        <v>3.0958230135708753</v>
      </c>
      <c r="M13" s="90">
        <v>5.1434662246012675</v>
      </c>
    </row>
    <row r="14" spans="1:15" x14ac:dyDescent="0.2">
      <c r="A14" s="61" t="s">
        <v>49</v>
      </c>
      <c r="B14" s="12" t="s">
        <v>8</v>
      </c>
      <c r="C14" s="12" t="s">
        <v>17</v>
      </c>
      <c r="D14" s="23">
        <v>36091</v>
      </c>
      <c r="E14" s="92">
        <v>0.43829975999999998</v>
      </c>
      <c r="F14" s="25">
        <v>503</v>
      </c>
      <c r="G14" s="74">
        <v>-0.93801509163456975</v>
      </c>
      <c r="H14" s="74">
        <v>-1.0902286009578321</v>
      </c>
      <c r="I14" s="74">
        <v>2.0283981780471416</v>
      </c>
      <c r="J14" s="74">
        <v>3.5285962902004364</v>
      </c>
      <c r="K14" s="74">
        <v>3.8033128048062803</v>
      </c>
      <c r="L14" s="115"/>
      <c r="M14" s="74">
        <v>4.5186213096282124</v>
      </c>
      <c r="N14" s="2"/>
      <c r="O14" s="2"/>
    </row>
    <row r="15" spans="1:15" ht="13.5" customHeight="1" x14ac:dyDescent="0.2">
      <c r="A15" s="61" t="s">
        <v>50</v>
      </c>
      <c r="B15" s="12" t="s">
        <v>8</v>
      </c>
      <c r="C15" s="12" t="s">
        <v>21</v>
      </c>
      <c r="D15" s="23">
        <v>39514</v>
      </c>
      <c r="E15" s="92">
        <v>6.3440860000000002E-2</v>
      </c>
      <c r="F15" s="25">
        <v>103</v>
      </c>
      <c r="G15" s="74">
        <v>-1.8952734145692651</v>
      </c>
      <c r="H15" s="74">
        <v>-5.2182411097526078</v>
      </c>
      <c r="I15" s="74">
        <v>-0.52867088188292</v>
      </c>
      <c r="J15" s="74">
        <v>1.0313744050656881</v>
      </c>
      <c r="K15" s="74">
        <v>1.9684992309234373</v>
      </c>
      <c r="L15" s="115"/>
      <c r="M15" s="74">
        <v>3.1339196674381009</v>
      </c>
      <c r="N15" s="2"/>
      <c r="O15" s="2"/>
    </row>
    <row r="16" spans="1:15" ht="12.75" customHeight="1" x14ac:dyDescent="0.2">
      <c r="A16" s="61" t="s">
        <v>51</v>
      </c>
      <c r="B16" s="12" t="s">
        <v>8</v>
      </c>
      <c r="C16" s="12" t="s">
        <v>16</v>
      </c>
      <c r="D16" s="23">
        <v>39514</v>
      </c>
      <c r="E16" s="92">
        <v>0.63735927000000003</v>
      </c>
      <c r="F16" s="25">
        <v>1725</v>
      </c>
      <c r="G16" s="74">
        <v>-1.2837394844647076</v>
      </c>
      <c r="H16" s="74">
        <v>0.66068482161620867</v>
      </c>
      <c r="I16" s="74">
        <v>2.3255068513312382</v>
      </c>
      <c r="J16" s="74">
        <v>2.9802373355604317</v>
      </c>
      <c r="K16" s="74">
        <v>3.1089887589706544</v>
      </c>
      <c r="L16" s="115"/>
      <c r="M16" s="74">
        <v>4.5533230288915094</v>
      </c>
      <c r="N16" s="2"/>
      <c r="O16" s="2"/>
    </row>
    <row r="17" spans="1:15" ht="12.75" customHeight="1" x14ac:dyDescent="0.2">
      <c r="A17" s="58" t="s">
        <v>12</v>
      </c>
      <c r="B17" s="12" t="s">
        <v>8</v>
      </c>
      <c r="C17" s="12" t="s">
        <v>19</v>
      </c>
      <c r="D17" s="24">
        <v>40834</v>
      </c>
      <c r="E17" s="113">
        <v>5.1769999999999996</v>
      </c>
      <c r="F17" s="114">
        <v>4570</v>
      </c>
      <c r="G17" s="74">
        <v>-2.78</v>
      </c>
      <c r="H17" s="74">
        <v>-9.83</v>
      </c>
      <c r="I17" s="115">
        <v>3.69</v>
      </c>
      <c r="J17" s="115">
        <v>3.13</v>
      </c>
      <c r="K17" s="115"/>
      <c r="L17" s="115"/>
      <c r="M17" s="74">
        <v>4.32</v>
      </c>
      <c r="N17" s="79"/>
      <c r="O17" s="2"/>
    </row>
    <row r="18" spans="1:15" x14ac:dyDescent="0.2">
      <c r="A18" s="58" t="s">
        <v>31</v>
      </c>
      <c r="B18" s="12" t="s">
        <v>8</v>
      </c>
      <c r="C18" s="12" t="s">
        <v>16</v>
      </c>
      <c r="D18" s="24">
        <v>38245</v>
      </c>
      <c r="E18" s="92">
        <v>37.869088580000003</v>
      </c>
      <c r="F18" s="25">
        <v>36005</v>
      </c>
      <c r="G18" s="106">
        <v>-0.18</v>
      </c>
      <c r="H18" s="106">
        <v>-4.51</v>
      </c>
      <c r="I18" s="97">
        <v>4.29</v>
      </c>
      <c r="J18" s="106">
        <v>3.55</v>
      </c>
      <c r="K18" s="97">
        <v>3.31</v>
      </c>
      <c r="L18" s="97">
        <v>3.65</v>
      </c>
      <c r="M18" s="97">
        <v>4.91</v>
      </c>
      <c r="N18" s="2"/>
      <c r="O18" s="2"/>
    </row>
    <row r="19" spans="1:15" ht="12.75" customHeight="1" x14ac:dyDescent="0.2">
      <c r="A19" s="60" t="s">
        <v>13</v>
      </c>
      <c r="B19" s="22" t="s">
        <v>8</v>
      </c>
      <c r="C19" s="22" t="s">
        <v>20</v>
      </c>
      <c r="D19" s="23">
        <v>37834</v>
      </c>
      <c r="E19" s="116">
        <v>42.993952165699</v>
      </c>
      <c r="F19" s="117">
        <v>42627</v>
      </c>
      <c r="G19" s="118">
        <v>-1.4294825605306039</v>
      </c>
      <c r="H19" s="118">
        <v>-4.7312574161179288</v>
      </c>
      <c r="I19" s="118">
        <v>4.6330967790078281</v>
      </c>
      <c r="J19" s="118">
        <v>4.0666355636190366</v>
      </c>
      <c r="K19" s="13">
        <v>4.4112186774579065</v>
      </c>
      <c r="L19" s="115">
        <v>2.1468549485030408</v>
      </c>
      <c r="M19" s="13">
        <v>3.6896454676927259</v>
      </c>
      <c r="N19" s="2"/>
      <c r="O19" s="2"/>
    </row>
    <row r="20" spans="1:15" ht="12.75" customHeight="1" x14ac:dyDescent="0.2">
      <c r="A20" s="61" t="s">
        <v>28</v>
      </c>
      <c r="B20" s="22" t="s">
        <v>8</v>
      </c>
      <c r="C20" s="22" t="s">
        <v>25</v>
      </c>
      <c r="D20" s="23">
        <v>39078</v>
      </c>
      <c r="E20" s="116">
        <v>11.5682469865986</v>
      </c>
      <c r="F20" s="117">
        <v>16082</v>
      </c>
      <c r="G20" s="118">
        <v>-4.4804723416749788</v>
      </c>
      <c r="H20" s="118">
        <v>-12.558883827441637</v>
      </c>
      <c r="I20" s="118">
        <v>5.835335602156233</v>
      </c>
      <c r="J20" s="118">
        <v>4.785278695945272</v>
      </c>
      <c r="K20" s="13">
        <v>4.2021481042685771</v>
      </c>
      <c r="L20" s="115"/>
      <c r="M20" s="13">
        <v>-0.3571782335564988</v>
      </c>
      <c r="N20" s="2"/>
      <c r="O20" s="2"/>
    </row>
    <row r="21" spans="1:15" ht="12.75" customHeight="1" x14ac:dyDescent="0.2">
      <c r="A21" s="30" t="s">
        <v>34</v>
      </c>
      <c r="B21" s="31" t="s">
        <v>8</v>
      </c>
      <c r="C21" s="31"/>
      <c r="D21" s="32"/>
      <c r="E21" s="67">
        <f>SUM(E13:E20)</f>
        <v>111.2803876222976</v>
      </c>
      <c r="F21" s="33">
        <f>SUM(F13:F20)</f>
        <v>125132</v>
      </c>
      <c r="G21" s="110">
        <f>($E$13*G13+$E$14*G14+$E$15*G15+$E$16*G16+$E$17*G17+$E$18*G18+$E$19*G19+$E$20*G20)/$E$21</f>
        <v>-1.3269849552089645</v>
      </c>
      <c r="H21" s="111">
        <f>($E$13*H13+$E$14*H14+$E$15*H15+$E$16*H16+$E$17*H17+$E$18*H18+$E$19*H19+$E$20*H20)/$E$21</f>
        <v>-5.5434936407968998</v>
      </c>
      <c r="I21" s="111">
        <f>($E$13*I13+$E$14*I14+$E$15*I15+$E$16*I16+$E$17*I17+$E$18*I18+$E$19*I19+$E$20*I20)/$E$21</f>
        <v>4.2983451481519621</v>
      </c>
      <c r="J21" s="111">
        <f>($E$13*J13+$E$14*J14+$E$15*J15+$E$16*J16+$E$18*J18+$E$19*J19+$E$20*J20+E17*J17)/($E$21)</f>
        <v>3.7657997290608813</v>
      </c>
      <c r="K21" s="111">
        <f>($E$13*K13+$E$14*K14+$E$15*K15+$E$16*K16+$E$18*K18+$E$19*K19+$E$20*K20)/($E$21-$E$17)</f>
        <v>3.8596077688845583</v>
      </c>
      <c r="L21" s="111">
        <f>($E$13*L13+$E$19*L19+$E$18*L18)/($E$13+$E$19+$E$18)</f>
        <v>2.8836757956586117</v>
      </c>
      <c r="M21" s="112">
        <f>($E$13*M13+$E$14*M14+$E$15*M15+$E$16*M16+$E$17*M17+$E$18*M18+$E$19*M19+$E$20*M20)/$E$21</f>
        <v>3.8852028009348003</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1.103</v>
      </c>
      <c r="F23" s="64">
        <v>649</v>
      </c>
      <c r="G23" s="73">
        <v>0.76926679484285088</v>
      </c>
      <c r="H23" s="75">
        <v>-1.4861206115226899</v>
      </c>
      <c r="I23" s="75">
        <v>-8.6578771434975277E-2</v>
      </c>
      <c r="J23" s="75">
        <v>7.8196749581338487E-2</v>
      </c>
      <c r="K23" s="75">
        <v>1.5114591404941313</v>
      </c>
      <c r="L23" s="75"/>
      <c r="M23" s="90">
        <v>3.7920690278926195</v>
      </c>
    </row>
    <row r="24" spans="1:15" ht="12.75" customHeight="1" x14ac:dyDescent="0.2">
      <c r="A24" s="60" t="s">
        <v>14</v>
      </c>
      <c r="B24" s="22" t="s">
        <v>9</v>
      </c>
      <c r="C24" s="22" t="s">
        <v>20</v>
      </c>
      <c r="D24" s="23">
        <v>37816</v>
      </c>
      <c r="E24" s="116">
        <v>3.0114375915693499</v>
      </c>
      <c r="F24" s="117">
        <v>2326</v>
      </c>
      <c r="G24" s="13">
        <v>0.1674658619348568</v>
      </c>
      <c r="H24" s="13">
        <v>-1.7329726313437543</v>
      </c>
      <c r="I24" s="13">
        <v>1.2481496678427906</v>
      </c>
      <c r="J24" s="13">
        <v>1.9606871543587312</v>
      </c>
      <c r="K24" s="13">
        <v>1.838183812635874</v>
      </c>
      <c r="L24" s="115">
        <v>1.2249417093884274</v>
      </c>
      <c r="M24" s="13">
        <v>1.9983006697831263</v>
      </c>
    </row>
    <row r="25" spans="1:15" ht="12.75" customHeight="1" x14ac:dyDescent="0.2">
      <c r="A25" s="30" t="s">
        <v>34</v>
      </c>
      <c r="B25" s="31" t="s">
        <v>9</v>
      </c>
      <c r="C25" s="35"/>
      <c r="D25" s="36"/>
      <c r="E25" s="68">
        <f>SUM(E23:E24)</f>
        <v>4.1144375915693496</v>
      </c>
      <c r="F25" s="34">
        <f>SUM(F23:F24)</f>
        <v>2975</v>
      </c>
      <c r="G25" s="110">
        <f>($E$23*G23+$E$24*G24)/$E$25</f>
        <v>0.32879688573204424</v>
      </c>
      <c r="H25" s="111">
        <f>($E$23*H23+$E$24*H24)/$E$25</f>
        <v>-1.6667964476484318</v>
      </c>
      <c r="I25" s="111">
        <f>($E$23*I23+$E$24*I24)/$E$25</f>
        <v>0.89033515838468513</v>
      </c>
      <c r="J25" s="111">
        <f>($E$23*J23+$E$24*J24)/$E$25</f>
        <v>1.4560284081125698</v>
      </c>
      <c r="K25" s="111">
        <f>($E$23*K23+$E$24*K24)/$E$25</f>
        <v>1.7505953378195906</v>
      </c>
      <c r="L25" s="111">
        <f>L24</f>
        <v>1.2249417093884274</v>
      </c>
      <c r="M25" s="112">
        <f>($E$23*M23+$E$24*M24)/$E$25</f>
        <v>2.4791747758939717</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115.39482521386695</v>
      </c>
      <c r="F27" s="34">
        <f>F25+F21</f>
        <v>128107</v>
      </c>
      <c r="G27" s="81">
        <f>($E$21*G21+$E$25*G25)/$E$27</f>
        <v>-1.2679475500464761</v>
      </c>
      <c r="H27" s="81">
        <f t="shared" ref="H27:M27" si="0">($E$21*H21+$E$25*H25)/$E$27</f>
        <v>-5.4052688232363213</v>
      </c>
      <c r="I27" s="81">
        <f t="shared" si="0"/>
        <v>4.176831515384162</v>
      </c>
      <c r="J27" s="81">
        <f t="shared" si="0"/>
        <v>3.6834441300708454</v>
      </c>
      <c r="K27" s="81">
        <f t="shared" si="0"/>
        <v>3.7844102891762739</v>
      </c>
      <c r="L27" s="81">
        <f>($E$21*L21+$E$25*L25)/$E$27</f>
        <v>2.8245331272909548</v>
      </c>
      <c r="M27" s="81">
        <f t="shared" si="0"/>
        <v>3.8350704440435242</v>
      </c>
    </row>
    <row r="28" spans="1:15" s="20" customFormat="1" ht="26.25" customHeight="1" x14ac:dyDescent="0.2">
      <c r="A28" s="226" t="s">
        <v>37</v>
      </c>
      <c r="B28" s="226"/>
      <c r="C28" s="226"/>
      <c r="D28" s="226"/>
      <c r="E28" s="70">
        <f>SUM(E10,E27)</f>
        <v>269.87077185927313</v>
      </c>
      <c r="F28" s="53">
        <f>SUM(F10, F27)</f>
        <v>245956</v>
      </c>
      <c r="G28" s="142"/>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61.944000000000003</v>
      </c>
      <c r="F31" s="94">
        <v>12714</v>
      </c>
      <c r="G31" s="95">
        <v>-0.3</v>
      </c>
      <c r="H31" s="95">
        <v>-1.76</v>
      </c>
      <c r="I31" s="95">
        <v>2.21</v>
      </c>
      <c r="J31" s="95">
        <v>2.31</v>
      </c>
      <c r="K31" s="95">
        <v>3.08</v>
      </c>
      <c r="L31" s="95">
        <v>3.22</v>
      </c>
      <c r="M31" s="96">
        <v>6.76</v>
      </c>
    </row>
    <row r="32" spans="1:15" ht="31.5" customHeight="1" x14ac:dyDescent="0.2">
      <c r="A32" s="230" t="s">
        <v>26</v>
      </c>
      <c r="B32" s="231"/>
      <c r="C32" s="231"/>
      <c r="D32" s="232"/>
      <c r="E32" s="101">
        <f>E28+E31</f>
        <v>331.81477185927315</v>
      </c>
      <c r="F32" s="102">
        <f>F28+F31</f>
        <v>258670</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39" t="s">
        <v>42</v>
      </c>
      <c r="B35" s="140"/>
      <c r="C35" s="140"/>
      <c r="D35" s="140"/>
      <c r="E35" s="140"/>
      <c r="F35" s="140"/>
      <c r="G35" s="140"/>
      <c r="H35" s="140"/>
      <c r="I35" s="140"/>
      <c r="J35" s="140"/>
      <c r="K35" s="140"/>
      <c r="L35" s="140"/>
      <c r="M35" s="141"/>
    </row>
    <row r="36" spans="1:13" ht="22.5" customHeight="1" x14ac:dyDescent="0.2">
      <c r="B36" s="11"/>
      <c r="C36" s="11"/>
      <c r="D36" s="11"/>
      <c r="E36" s="219" t="s">
        <v>39</v>
      </c>
      <c r="F36" s="220"/>
      <c r="G36" s="84">
        <f>($E$10*G10+$E$21*G21+$E$25*G25+$E$31*G31)/$E$32</f>
        <v>-0.41670724470888515</v>
      </c>
      <c r="H36" s="84">
        <f>($E$10*H10+$E$21*H21+$E$25*H25+$E$31*H31)/$E$32</f>
        <v>-3.2709004282001004</v>
      </c>
      <c r="I36" s="84">
        <f t="shared" ref="I36:M36" si="1">($E$10*I10+$E$21*I21+$E$25*I25+$E$31*I31)/$E$32</f>
        <v>3.248016453373205</v>
      </c>
      <c r="J36" s="84">
        <f t="shared" si="1"/>
        <v>2.9033776580210851</v>
      </c>
      <c r="K36" s="84">
        <f t="shared" si="1"/>
        <v>3.330139025298601</v>
      </c>
      <c r="L36" s="84">
        <f t="shared" si="1"/>
        <v>3.1368372595543903</v>
      </c>
      <c r="M36" s="84">
        <f t="shared" si="1"/>
        <v>4.934073680961883</v>
      </c>
    </row>
    <row r="37" spans="1:13" ht="16.5" customHeight="1" x14ac:dyDescent="0.2">
      <c r="B37" s="10"/>
      <c r="C37" s="10"/>
      <c r="D37" s="10"/>
      <c r="E37" s="16"/>
      <c r="F37" s="105" t="s">
        <v>45</v>
      </c>
      <c r="G37" s="85"/>
      <c r="H37" s="85">
        <f>H36-'FEB-2016'!H36</f>
        <v>9.5921058383118929E-2</v>
      </c>
      <c r="I37" s="85">
        <f>I36-'FEB-2016'!I36</f>
        <v>0.53679810351657808</v>
      </c>
      <c r="J37" s="85">
        <f>J36-'FEB-2016'!J36</f>
        <v>0.10690227039746469</v>
      </c>
      <c r="K37" s="85">
        <f>K36-'FEB-2016'!K36</f>
        <v>0.26992163126376711</v>
      </c>
      <c r="L37" s="85">
        <f>L36-'FEB-2016'!L36</f>
        <v>0.13163877708588645</v>
      </c>
      <c r="M37" s="85">
        <f>M36-'FEB-2016'!M36</f>
        <v>7.2649536295283035E-2</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62</v>
      </c>
      <c r="B41" s="86"/>
      <c r="C41" s="86"/>
      <c r="D41" s="20"/>
      <c r="E41" s="87">
        <f>E32-'DEC-2015'!E32</f>
        <v>1.4173211118439895</v>
      </c>
      <c r="F41" s="88">
        <f>E41/'DEC-2015'!E32</f>
        <v>4.2897459064460339E-3</v>
      </c>
      <c r="H41" s="6"/>
      <c r="I41" s="6"/>
      <c r="J41" s="6"/>
      <c r="K41" s="6"/>
      <c r="L41" s="6"/>
      <c r="M41" s="6"/>
    </row>
    <row r="42" spans="1:13" x14ac:dyDescent="0.2">
      <c r="A42" s="20" t="s">
        <v>63</v>
      </c>
      <c r="B42" s="86"/>
      <c r="C42" s="86"/>
      <c r="D42" s="20"/>
      <c r="E42" s="89">
        <f>F32-'DEC-2015'!F32</f>
        <v>3658</v>
      </c>
      <c r="F42" s="88">
        <f>E42/'DEC-2015'!F32</f>
        <v>1.4344423007544743E-2</v>
      </c>
      <c r="H42" s="5"/>
      <c r="I42" s="5"/>
      <c r="J42" s="5"/>
      <c r="K42" s="5"/>
      <c r="L42" s="5"/>
      <c r="M42" s="5"/>
    </row>
  </sheetData>
  <mergeCells count="17">
    <mergeCell ref="A33:M33"/>
    <mergeCell ref="A34:M34"/>
    <mergeCell ref="E36:F36"/>
    <mergeCell ref="A4:M4"/>
    <mergeCell ref="A5:M5"/>
    <mergeCell ref="A12:M12"/>
    <mergeCell ref="A28:D28"/>
    <mergeCell ref="H28:M28"/>
    <mergeCell ref="A32:D32"/>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64</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47" t="s">
        <v>3</v>
      </c>
      <c r="I3" s="147" t="s">
        <v>4</v>
      </c>
      <c r="J3" s="147" t="s">
        <v>5</v>
      </c>
      <c r="K3" s="147" t="s">
        <v>6</v>
      </c>
      <c r="L3" s="71" t="s">
        <v>41</v>
      </c>
      <c r="M3" s="148"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26.835000000000001</v>
      </c>
      <c r="F6" s="64">
        <v>29984</v>
      </c>
      <c r="G6" s="73">
        <v>1.0114767103951856</v>
      </c>
      <c r="H6" s="90">
        <v>-1.7579040871624985</v>
      </c>
      <c r="I6" s="90">
        <v>2.109085074196404</v>
      </c>
      <c r="J6" s="90">
        <v>2.3107233815114148</v>
      </c>
      <c r="K6" s="90">
        <v>2.7871072214010084</v>
      </c>
      <c r="L6" s="90">
        <v>3.1094341617990295</v>
      </c>
      <c r="M6" s="90">
        <v>5.3025145296027532</v>
      </c>
    </row>
    <row r="7" spans="1:15" s="2" customFormat="1" ht="12.75" customHeight="1" x14ac:dyDescent="0.2">
      <c r="A7" s="58" t="s">
        <v>27</v>
      </c>
      <c r="B7" s="12" t="s">
        <v>8</v>
      </c>
      <c r="C7" s="12" t="s">
        <v>18</v>
      </c>
      <c r="D7" s="24">
        <v>40834</v>
      </c>
      <c r="E7" s="113">
        <v>9.8230000000000004</v>
      </c>
      <c r="F7" s="114">
        <v>7255</v>
      </c>
      <c r="G7" s="74">
        <v>0.79</v>
      </c>
      <c r="H7" s="74">
        <v>-2.79</v>
      </c>
      <c r="I7" s="74">
        <v>2.6</v>
      </c>
      <c r="J7" s="74">
        <v>1.61</v>
      </c>
      <c r="K7" s="74"/>
      <c r="L7" s="74"/>
      <c r="M7" s="75">
        <v>3.47</v>
      </c>
    </row>
    <row r="8" spans="1:15" s="2" customFormat="1" ht="12.75" customHeight="1" x14ac:dyDescent="0.2">
      <c r="A8" s="58" t="s">
        <v>30</v>
      </c>
      <c r="B8" s="12" t="s">
        <v>8</v>
      </c>
      <c r="C8" s="12" t="s">
        <v>18</v>
      </c>
      <c r="D8" s="24">
        <v>36738</v>
      </c>
      <c r="E8" s="92">
        <v>83.641315000000006</v>
      </c>
      <c r="F8" s="25">
        <v>46500</v>
      </c>
      <c r="G8" s="106">
        <v>1.4</v>
      </c>
      <c r="H8" s="97">
        <v>-1.9</v>
      </c>
      <c r="I8" s="97">
        <v>3.89</v>
      </c>
      <c r="J8" s="97">
        <v>2.59</v>
      </c>
      <c r="K8" s="106">
        <v>3.06</v>
      </c>
      <c r="L8" s="106">
        <v>3.82</v>
      </c>
      <c r="M8" s="106">
        <v>4.74</v>
      </c>
    </row>
    <row r="9" spans="1:15" ht="12.75" customHeight="1" x14ac:dyDescent="0.2">
      <c r="A9" s="59" t="s">
        <v>11</v>
      </c>
      <c r="B9" s="26" t="s">
        <v>8</v>
      </c>
      <c r="C9" s="26" t="s">
        <v>18</v>
      </c>
      <c r="D9" s="27">
        <v>37816</v>
      </c>
      <c r="E9" s="116">
        <v>35.8776323838092</v>
      </c>
      <c r="F9" s="117">
        <v>34814</v>
      </c>
      <c r="G9" s="118">
        <v>0.14276306903946434</v>
      </c>
      <c r="H9" s="118">
        <v>-0.94369406205140338</v>
      </c>
      <c r="I9" s="118">
        <v>3.6113575307967993</v>
      </c>
      <c r="J9" s="118">
        <v>3.1314188263725562</v>
      </c>
      <c r="K9" s="13">
        <v>3.7950060595951074</v>
      </c>
      <c r="L9" s="115">
        <v>2.8932550130621015</v>
      </c>
      <c r="M9" s="13">
        <v>2.973270059291977</v>
      </c>
    </row>
    <row r="10" spans="1:15" s="20" customFormat="1" ht="23.25" customHeight="1" x14ac:dyDescent="0.2">
      <c r="A10" s="41" t="s">
        <v>35</v>
      </c>
      <c r="B10" s="42" t="s">
        <v>8</v>
      </c>
      <c r="C10" s="42"/>
      <c r="D10" s="43"/>
      <c r="E10" s="63">
        <f>SUM(E6:E9)</f>
        <v>156.17694738380919</v>
      </c>
      <c r="F10" s="44">
        <f>SUM(F6:F9)</f>
        <v>118553</v>
      </c>
      <c r="G10" s="107">
        <f>($E$6*G6+$E$7*G7+$E$8*G8+$E$9*G9+$E$31*G31)/($E$10+$E$31)</f>
        <v>0.77609730213401551</v>
      </c>
      <c r="H10" s="108">
        <f>($E$6*H6+$E$7*H7+$E$8*H8+$E$9*H9+$E$31*H31)/($E$10+$E$31)</f>
        <v>-1.5572840006700666</v>
      </c>
      <c r="I10" s="108">
        <f>($E$6*I6+$E$7*I7+$E$8*I8+$E$9*I9+$E$31*I31)/($E$10+$E$31)</f>
        <v>3.1339162270715595</v>
      </c>
      <c r="J10" s="108">
        <f>($E$6*J6+$E$8*J8+$E$9*J9+$E$31*J31+E7*J7)/($E$6+$E$8+$E$9+$E$31+E7)</f>
        <v>2.5006917638916137</v>
      </c>
      <c r="K10" s="108">
        <f>($E$6*K6+$E$8*K8+$E$9*K9+$E$31*K31)/($E$6+$E$8+$E$9+$E$31)</f>
        <v>3.1662040541477956</v>
      </c>
      <c r="L10" s="108">
        <f>($E$6*L6+$E$8*L8+$E$9*L9+$E$31*L31)/($E$6+$E$8+$E$9+$E$31)</f>
        <v>3.4169650378342387</v>
      </c>
      <c r="M10" s="109">
        <f>($E$6*M6+$E$7*M7+$E$8*M8+$E$9*M9+$E$31*M31)/($E$10+$E$31)</f>
        <v>5.0467612105561317</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12.545</v>
      </c>
      <c r="F13" s="64">
        <v>23444</v>
      </c>
      <c r="G13" s="73">
        <v>-0.22502216195255509</v>
      </c>
      <c r="H13" s="90">
        <v>-3.0802981145087061</v>
      </c>
      <c r="I13" s="90">
        <v>2.4514895226849465</v>
      </c>
      <c r="J13" s="90">
        <v>2.7867240182742226</v>
      </c>
      <c r="K13" s="90">
        <v>3.3612575233043396</v>
      </c>
      <c r="L13" s="90">
        <v>3.1978651972310423</v>
      </c>
      <c r="M13" s="90">
        <v>5.1636836428330612</v>
      </c>
    </row>
    <row r="14" spans="1:15" x14ac:dyDescent="0.2">
      <c r="A14" s="61" t="s">
        <v>49</v>
      </c>
      <c r="B14" s="12" t="s">
        <v>8</v>
      </c>
      <c r="C14" s="12" t="s">
        <v>17</v>
      </c>
      <c r="D14" s="23">
        <v>36091</v>
      </c>
      <c r="E14" s="92">
        <v>0.43983630000000001</v>
      </c>
      <c r="F14" s="25">
        <v>503</v>
      </c>
      <c r="G14" s="74">
        <v>-0.62054415832889509</v>
      </c>
      <c r="H14" s="74">
        <v>-0.65967861191863486</v>
      </c>
      <c r="I14" s="74">
        <v>1.8622637919990748</v>
      </c>
      <c r="J14" s="74">
        <v>3.3995057786359029</v>
      </c>
      <c r="K14" s="74">
        <v>3.8416770124759747</v>
      </c>
      <c r="L14" s="115"/>
      <c r="M14" s="74">
        <v>4.5128500741130173</v>
      </c>
      <c r="N14" s="2"/>
      <c r="O14" s="2"/>
    </row>
    <row r="15" spans="1:15" ht="13.5" customHeight="1" x14ac:dyDescent="0.2">
      <c r="A15" s="61" t="s">
        <v>50</v>
      </c>
      <c r="B15" s="12" t="s">
        <v>8</v>
      </c>
      <c r="C15" s="12" t="s">
        <v>21</v>
      </c>
      <c r="D15" s="23">
        <v>39514</v>
      </c>
      <c r="E15" s="92">
        <v>6.2291329999999999E-2</v>
      </c>
      <c r="F15" s="25">
        <v>102</v>
      </c>
      <c r="G15" s="74">
        <v>-1.6471337891703963</v>
      </c>
      <c r="H15" s="74">
        <v>-5.098495432587602</v>
      </c>
      <c r="I15" s="74">
        <v>-0.51662302837036655</v>
      </c>
      <c r="J15" s="74">
        <v>1.0487968927662905</v>
      </c>
      <c r="K15" s="74">
        <v>1.9592407504502862</v>
      </c>
      <c r="L15" s="115"/>
      <c r="M15" s="74">
        <v>3.1337861768223618</v>
      </c>
      <c r="N15" s="2"/>
      <c r="O15" s="2"/>
    </row>
    <row r="16" spans="1:15" ht="12.75" customHeight="1" x14ac:dyDescent="0.2">
      <c r="A16" s="61" t="s">
        <v>51</v>
      </c>
      <c r="B16" s="12" t="s">
        <v>8</v>
      </c>
      <c r="C16" s="12" t="s">
        <v>16</v>
      </c>
      <c r="D16" s="23">
        <v>39514</v>
      </c>
      <c r="E16" s="92">
        <v>0.63649916000000006</v>
      </c>
      <c r="F16" s="25">
        <v>1720</v>
      </c>
      <c r="G16" s="74">
        <v>-0.9315024037009012</v>
      </c>
      <c r="H16" s="74">
        <v>1.0854758829550892</v>
      </c>
      <c r="I16" s="74">
        <v>2.2894317781749329</v>
      </c>
      <c r="J16" s="74">
        <v>3.0734053646253479</v>
      </c>
      <c r="K16" s="74">
        <v>3.1877943854088153</v>
      </c>
      <c r="L16" s="115"/>
      <c r="M16" s="74">
        <v>4.5520167895744201</v>
      </c>
      <c r="N16" s="2"/>
      <c r="O16" s="2"/>
    </row>
    <row r="17" spans="1:15" ht="12.75" customHeight="1" x14ac:dyDescent="0.2">
      <c r="A17" s="58" t="s">
        <v>12</v>
      </c>
      <c r="B17" s="12" t="s">
        <v>8</v>
      </c>
      <c r="C17" s="12" t="s">
        <v>19</v>
      </c>
      <c r="D17" s="24">
        <v>40834</v>
      </c>
      <c r="E17" s="113">
        <v>5.3170000000000002</v>
      </c>
      <c r="F17" s="114">
        <v>4620</v>
      </c>
      <c r="G17" s="74">
        <v>-1.7</v>
      </c>
      <c r="H17" s="74">
        <v>-7.69</v>
      </c>
      <c r="I17" s="115">
        <v>3.98</v>
      </c>
      <c r="J17" s="115">
        <v>3.49</v>
      </c>
      <c r="K17" s="115"/>
      <c r="L17" s="115"/>
      <c r="M17" s="74">
        <v>4.49</v>
      </c>
      <c r="N17" s="79"/>
      <c r="O17" s="2"/>
    </row>
    <row r="18" spans="1:15" x14ac:dyDescent="0.2">
      <c r="A18" s="58" t="s">
        <v>31</v>
      </c>
      <c r="B18" s="12" t="s">
        <v>8</v>
      </c>
      <c r="C18" s="12" t="s">
        <v>16</v>
      </c>
      <c r="D18" s="24">
        <v>38245</v>
      </c>
      <c r="E18" s="92">
        <v>38.219614999999997</v>
      </c>
      <c r="F18" s="25">
        <v>36019</v>
      </c>
      <c r="G18" s="106">
        <v>0.73</v>
      </c>
      <c r="H18" s="106">
        <v>-3.49</v>
      </c>
      <c r="I18" s="97">
        <v>4.66</v>
      </c>
      <c r="J18" s="106">
        <v>3.38</v>
      </c>
      <c r="K18" s="97">
        <v>3.51</v>
      </c>
      <c r="L18" s="97">
        <v>3.72</v>
      </c>
      <c r="M18" s="97">
        <v>4.96</v>
      </c>
      <c r="N18" s="2"/>
      <c r="O18" s="2"/>
    </row>
    <row r="19" spans="1:15" ht="12.75" customHeight="1" x14ac:dyDescent="0.2">
      <c r="A19" s="60" t="s">
        <v>13</v>
      </c>
      <c r="B19" s="22" t="s">
        <v>8</v>
      </c>
      <c r="C19" s="22" t="s">
        <v>20</v>
      </c>
      <c r="D19" s="23">
        <v>37834</v>
      </c>
      <c r="E19" s="116">
        <v>43.545252543515701</v>
      </c>
      <c r="F19" s="117">
        <v>43001</v>
      </c>
      <c r="G19" s="118">
        <v>-1.333685352146341</v>
      </c>
      <c r="H19" s="118">
        <v>-4.3160415925454938</v>
      </c>
      <c r="I19" s="118">
        <v>4.3525542220369529</v>
      </c>
      <c r="J19" s="118">
        <v>3.6672063469151972</v>
      </c>
      <c r="K19" s="13">
        <v>4.3882935366694964</v>
      </c>
      <c r="L19" s="115">
        <v>2.0898000713008846</v>
      </c>
      <c r="M19" s="13">
        <v>3.6733395361038257</v>
      </c>
      <c r="N19" s="2"/>
      <c r="O19" s="2"/>
    </row>
    <row r="20" spans="1:15" ht="12.75" customHeight="1" x14ac:dyDescent="0.2">
      <c r="A20" s="61" t="s">
        <v>28</v>
      </c>
      <c r="B20" s="22" t="s">
        <v>8</v>
      </c>
      <c r="C20" s="22" t="s">
        <v>25</v>
      </c>
      <c r="D20" s="23">
        <v>39078</v>
      </c>
      <c r="E20" s="116">
        <v>11.6931475957264</v>
      </c>
      <c r="F20" s="117">
        <v>16208</v>
      </c>
      <c r="G20" s="118">
        <v>-4.4706649714470252</v>
      </c>
      <c r="H20" s="118">
        <v>-11.778068821132182</v>
      </c>
      <c r="I20" s="118">
        <v>5.4368709184333675</v>
      </c>
      <c r="J20" s="118">
        <v>4.6459114795510459</v>
      </c>
      <c r="K20" s="13">
        <v>4.1075539139869166</v>
      </c>
      <c r="L20" s="115"/>
      <c r="M20" s="13">
        <v>-0.35295013015227417</v>
      </c>
      <c r="N20" s="2"/>
      <c r="O20" s="2"/>
    </row>
    <row r="21" spans="1:15" ht="12.75" customHeight="1" x14ac:dyDescent="0.2">
      <c r="A21" s="30" t="s">
        <v>34</v>
      </c>
      <c r="B21" s="31" t="s">
        <v>8</v>
      </c>
      <c r="C21" s="31"/>
      <c r="D21" s="32"/>
      <c r="E21" s="67">
        <f>SUM(E13:E20)</f>
        <v>112.45864192924211</v>
      </c>
      <c r="F21" s="33">
        <f>SUM(F13:F20)</f>
        <v>125617</v>
      </c>
      <c r="G21" s="110">
        <f>($E$13*G13+$E$14*G14+$E$15*G15+$E$16*G16+$E$17*G17+$E$18*G18+$E$19*G19+$E$20*G20)/$E$21</f>
        <v>-0.84726023514595017</v>
      </c>
      <c r="H21" s="111">
        <f>($E$13*H13+$E$14*H14+$E$15*H15+$E$16*H16+$E$17*H17+$E$18*H18+$E$19*H19+$E$20*H20)/$E$21</f>
        <v>-4.7884197549069842</v>
      </c>
      <c r="I21" s="111">
        <f>($E$13*I13+$E$14*I14+$E$15*I15+$E$16*I16+$E$17*I17+$E$18*I18+$E$19*I19+$E$20*I20)/$E$21</f>
        <v>4.3159897010636863</v>
      </c>
      <c r="J21" s="111">
        <f>($E$13*J13+$E$14*J14+$E$15*J15+$E$16*J16+$E$18*J18+$E$19*J19+$E$20*J20+E17*J17)/($E$21)</f>
        <v>3.5589049158491912</v>
      </c>
      <c r="K21" s="111">
        <f>($E$13*K13+$E$14*K14+$E$15*K15+$E$16*K16+$E$18*K18+$E$19*K19+$E$20*K20)/($E$21-$E$17)</f>
        <v>3.9133074905032497</v>
      </c>
      <c r="L21" s="111">
        <f>($E$13*L13+$E$19*L19+$E$18*L18)/($E$13+$E$19+$E$18)</f>
        <v>2.8978416117848531</v>
      </c>
      <c r="M21" s="112">
        <f>($E$13*M13+$E$14*M14+$E$15*M15+$E$16*M16+$E$17*M17+$E$18*M18+$E$19*M19+$E$20*M20)/$E$21</f>
        <v>3.9047947034463459</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1.099</v>
      </c>
      <c r="F23" s="64">
        <v>644</v>
      </c>
      <c r="G23" s="73">
        <v>1.8038880863437918</v>
      </c>
      <c r="H23" s="75">
        <v>-1.7365553657040289</v>
      </c>
      <c r="I23" s="75">
        <v>0.35547651968166338</v>
      </c>
      <c r="J23" s="75">
        <v>9.484124131884375E-2</v>
      </c>
      <c r="K23" s="75">
        <v>1.3736589005567845</v>
      </c>
      <c r="L23" s="75"/>
      <c r="M23" s="90">
        <v>3.8664617226383147</v>
      </c>
    </row>
    <row r="24" spans="1:15" ht="12.75" customHeight="1" x14ac:dyDescent="0.2">
      <c r="A24" s="60" t="s">
        <v>14</v>
      </c>
      <c r="B24" s="22" t="s">
        <v>9</v>
      </c>
      <c r="C24" s="22" t="s">
        <v>20</v>
      </c>
      <c r="D24" s="23">
        <v>37816</v>
      </c>
      <c r="E24" s="116">
        <v>3.0114375915693499</v>
      </c>
      <c r="F24" s="117">
        <v>2321</v>
      </c>
      <c r="G24" s="13">
        <v>0.11838425000261221</v>
      </c>
      <c r="H24" s="13">
        <v>-3.1238135964743674</v>
      </c>
      <c r="I24" s="13">
        <v>0.7505057986495034</v>
      </c>
      <c r="J24" s="13">
        <v>1.4537344354750736</v>
      </c>
      <c r="K24" s="13">
        <v>1.4476334862803419</v>
      </c>
      <c r="L24" s="115">
        <v>1.1343243793531022</v>
      </c>
      <c r="M24" s="13">
        <v>1.9814484254319975</v>
      </c>
    </row>
    <row r="25" spans="1:15" ht="12.75" customHeight="1" x14ac:dyDescent="0.2">
      <c r="A25" s="30" t="s">
        <v>34</v>
      </c>
      <c r="B25" s="31" t="s">
        <v>9</v>
      </c>
      <c r="C25" s="35"/>
      <c r="D25" s="36"/>
      <c r="E25" s="68">
        <f>SUM(E23:E24)</f>
        <v>4.1104375915693501</v>
      </c>
      <c r="F25" s="34">
        <f>SUM(F23:F24)</f>
        <v>2965</v>
      </c>
      <c r="G25" s="110">
        <f>($E$23*G23+$E$24*G24)/$E$25</f>
        <v>0.56903425377306927</v>
      </c>
      <c r="H25" s="111">
        <f>($E$23*H23+$E$24*H24)/$E$25</f>
        <v>-2.7529049616507648</v>
      </c>
      <c r="I25" s="111">
        <f>($E$23*I23+$E$24*I24)/$E$25</f>
        <v>0.64488756022250804</v>
      </c>
      <c r="J25" s="111">
        <f>($E$23*J23+$E$24*J24)/$E$25</f>
        <v>1.0904097073632151</v>
      </c>
      <c r="K25" s="111">
        <f>($E$23*K23+$E$24*K24)/$E$25</f>
        <v>1.4278550398499825</v>
      </c>
      <c r="L25" s="111">
        <f>L24</f>
        <v>1.1343243793531022</v>
      </c>
      <c r="M25" s="112">
        <f>($E$23*M23+$E$24*M24)/$E$25</f>
        <v>2.4854409000723439</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116.56907952081146</v>
      </c>
      <c r="F27" s="34">
        <f>F25+F21</f>
        <v>128582</v>
      </c>
      <c r="G27" s="81">
        <f>($E$21*G21+$E$25*G25)/$E$27</f>
        <v>-0.79731911755356233</v>
      </c>
      <c r="H27" s="81">
        <f t="shared" ref="H27:M27" si="0">($E$21*H21+$E$25*H25)/$E$27</f>
        <v>-4.716643804039137</v>
      </c>
      <c r="I27" s="81">
        <f t="shared" si="0"/>
        <v>4.1865399678734168</v>
      </c>
      <c r="J27" s="81">
        <f t="shared" si="0"/>
        <v>3.4718612886602327</v>
      </c>
      <c r="K27" s="81">
        <f t="shared" si="0"/>
        <v>3.8256659201381047</v>
      </c>
      <c r="L27" s="81">
        <f>($E$21*L21+$E$25*L25)/$E$27</f>
        <v>2.835656789228425</v>
      </c>
      <c r="M27" s="81">
        <f t="shared" si="0"/>
        <v>3.8547457088664085</v>
      </c>
    </row>
    <row r="28" spans="1:15" s="20" customFormat="1" ht="26.25" customHeight="1" x14ac:dyDescent="0.2">
      <c r="A28" s="226" t="s">
        <v>37</v>
      </c>
      <c r="B28" s="226"/>
      <c r="C28" s="226"/>
      <c r="D28" s="226"/>
      <c r="E28" s="70">
        <f>SUM(E10,E27)</f>
        <v>272.74602690462063</v>
      </c>
      <c r="F28" s="53">
        <f>SUM(F10, F27)</f>
        <v>247135</v>
      </c>
      <c r="G28" s="146"/>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62.341000000000001</v>
      </c>
      <c r="F31" s="94">
        <v>12728</v>
      </c>
      <c r="G31" s="95">
        <v>0.2</v>
      </c>
      <c r="H31" s="95">
        <v>-1.17</v>
      </c>
      <c r="I31" s="95">
        <v>2.37</v>
      </c>
      <c r="J31" s="95">
        <v>2.2400000000000002</v>
      </c>
      <c r="K31" s="95">
        <v>3.11</v>
      </c>
      <c r="L31" s="95">
        <v>3.31</v>
      </c>
      <c r="M31" s="96">
        <v>6.79</v>
      </c>
    </row>
    <row r="32" spans="1:15" ht="31.5" customHeight="1" x14ac:dyDescent="0.2">
      <c r="A32" s="230" t="s">
        <v>26</v>
      </c>
      <c r="B32" s="231"/>
      <c r="C32" s="231"/>
      <c r="D32" s="232"/>
      <c r="E32" s="101">
        <f>E28+E31</f>
        <v>335.08702690462064</v>
      </c>
      <c r="F32" s="102">
        <f>F28+F31</f>
        <v>259863</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43" t="s">
        <v>42</v>
      </c>
      <c r="B35" s="144"/>
      <c r="C35" s="144"/>
      <c r="D35" s="144"/>
      <c r="E35" s="144"/>
      <c r="F35" s="144"/>
      <c r="G35" s="144"/>
      <c r="H35" s="144"/>
      <c r="I35" s="144"/>
      <c r="J35" s="144"/>
      <c r="K35" s="144"/>
      <c r="L35" s="144"/>
      <c r="M35" s="145"/>
    </row>
    <row r="36" spans="1:13" ht="22.5" customHeight="1" x14ac:dyDescent="0.2">
      <c r="B36" s="11"/>
      <c r="C36" s="11"/>
      <c r="D36" s="11"/>
      <c r="E36" s="219" t="s">
        <v>39</v>
      </c>
      <c r="F36" s="220"/>
      <c r="G36" s="84">
        <f>($E$10*G10+$E$21*G21+$E$25*G25+$E$31*G31)/$E$32</f>
        <v>0.12156230660081779</v>
      </c>
      <c r="H36" s="84">
        <f>($E$10*H10+$E$21*H21+$E$25*H25+$E$31*H31)/$E$32</f>
        <v>-2.5843007594118728</v>
      </c>
      <c r="I36" s="84">
        <f t="shared" ref="I36:M36" si="1">($E$10*I10+$E$21*I21+$E$25*I25+$E$31*I31)/$E$32</f>
        <v>3.3579776588993235</v>
      </c>
      <c r="J36" s="84">
        <f t="shared" si="1"/>
        <v>2.790039140911293</v>
      </c>
      <c r="K36" s="84">
        <f t="shared" si="1"/>
        <v>3.3851592504610895</v>
      </c>
      <c r="L36" s="84">
        <f t="shared" si="1"/>
        <v>3.1948410255469915</v>
      </c>
      <c r="M36" s="84">
        <f t="shared" si="1"/>
        <v>4.9564058759629868</v>
      </c>
    </row>
    <row r="37" spans="1:13" ht="16.5" customHeight="1" x14ac:dyDescent="0.2">
      <c r="B37" s="10"/>
      <c r="C37" s="10"/>
      <c r="D37" s="10"/>
      <c r="E37" s="16"/>
      <c r="F37" s="105" t="s">
        <v>45</v>
      </c>
      <c r="G37" s="85"/>
      <c r="H37" s="85">
        <f>H36-'MAR-2016'!H36</f>
        <v>0.68659966878822765</v>
      </c>
      <c r="I37" s="85">
        <f>I36-'MAR-2016'!I36</f>
        <v>0.10996120552611854</v>
      </c>
      <c r="J37" s="85">
        <f>J36-'MAR-2016'!J36</f>
        <v>-0.11333851710979204</v>
      </c>
      <c r="K37" s="85">
        <f>K36-'MAR-2016'!K36</f>
        <v>5.5020225162488501E-2</v>
      </c>
      <c r="L37" s="85">
        <f>L36-'MAR-2016'!L36</f>
        <v>5.8003765992601153E-2</v>
      </c>
      <c r="M37" s="85">
        <f>M36-'MAR-2016'!M36</f>
        <v>2.2332195001103727E-2</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65</v>
      </c>
      <c r="B41" s="86"/>
      <c r="C41" s="86"/>
      <c r="D41" s="20"/>
      <c r="E41" s="87">
        <f>E32-'DEC-2015'!E32</f>
        <v>4.6895761571914818</v>
      </c>
      <c r="F41" s="88">
        <f>E41/'DEC-2015'!E32</f>
        <v>1.4193741951043099E-2</v>
      </c>
      <c r="H41" s="6"/>
      <c r="I41" s="6"/>
      <c r="J41" s="6"/>
      <c r="K41" s="6"/>
      <c r="L41" s="6"/>
      <c r="M41" s="6"/>
    </row>
    <row r="42" spans="1:13" x14ac:dyDescent="0.2">
      <c r="A42" s="20" t="s">
        <v>66</v>
      </c>
      <c r="B42" s="86"/>
      <c r="C42" s="86"/>
      <c r="D42" s="20"/>
      <c r="E42" s="89">
        <f>F32-'DEC-2015'!F32</f>
        <v>4851</v>
      </c>
      <c r="F42" s="88">
        <f>E42/'DEC-2015'!F32</f>
        <v>1.9022634228977459E-2</v>
      </c>
      <c r="H42" s="5"/>
      <c r="I42" s="5"/>
      <c r="J42" s="5"/>
      <c r="K42" s="5"/>
      <c r="L42" s="5"/>
      <c r="M42" s="5"/>
    </row>
  </sheetData>
  <mergeCells count="17">
    <mergeCell ref="A1:M1"/>
    <mergeCell ref="A2:A3"/>
    <mergeCell ref="B2:B3"/>
    <mergeCell ref="C2:C3"/>
    <mergeCell ref="D2:D3"/>
    <mergeCell ref="E2:E3"/>
    <mergeCell ref="F2:F3"/>
    <mergeCell ref="G2:M2"/>
    <mergeCell ref="A33:M33"/>
    <mergeCell ref="A34:M34"/>
    <mergeCell ref="E36:F36"/>
    <mergeCell ref="A4:M4"/>
    <mergeCell ref="A5:M5"/>
    <mergeCell ref="A12:M12"/>
    <mergeCell ref="A28:D28"/>
    <mergeCell ref="H28:M28"/>
    <mergeCell ref="A32:D3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67</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53" t="s">
        <v>3</v>
      </c>
      <c r="I3" s="153" t="s">
        <v>4</v>
      </c>
      <c r="J3" s="153" t="s">
        <v>5</v>
      </c>
      <c r="K3" s="153" t="s">
        <v>6</v>
      </c>
      <c r="L3" s="71" t="s">
        <v>41</v>
      </c>
      <c r="M3" s="154"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26.402999999999999</v>
      </c>
      <c r="F6" s="64">
        <v>29891</v>
      </c>
      <c r="G6" s="73">
        <v>1.2456244357779747</v>
      </c>
      <c r="H6" s="90">
        <v>-1.6795939458751574</v>
      </c>
      <c r="I6" s="90">
        <v>1.4288770369283554</v>
      </c>
      <c r="J6" s="90">
        <v>2.3423295731414884</v>
      </c>
      <c r="K6" s="90">
        <v>2.7977424065940504</v>
      </c>
      <c r="L6" s="90">
        <v>3.2900837054241183</v>
      </c>
      <c r="M6" s="90">
        <v>5.2890091911780734</v>
      </c>
    </row>
    <row r="7" spans="1:15" s="2" customFormat="1" ht="12.75" customHeight="1" x14ac:dyDescent="0.2">
      <c r="A7" s="58" t="s">
        <v>27</v>
      </c>
      <c r="B7" s="12" t="s">
        <v>8</v>
      </c>
      <c r="C7" s="12" t="s">
        <v>18</v>
      </c>
      <c r="D7" s="24">
        <v>40834</v>
      </c>
      <c r="E7" s="113">
        <v>9.9700000000000006</v>
      </c>
      <c r="F7" s="114">
        <v>7405</v>
      </c>
      <c r="G7" s="74">
        <v>1.08</v>
      </c>
      <c r="H7" s="74">
        <v>-2.72</v>
      </c>
      <c r="I7" s="74">
        <v>2.11</v>
      </c>
      <c r="J7" s="74">
        <v>1.87</v>
      </c>
      <c r="K7" s="74"/>
      <c r="L7" s="74"/>
      <c r="M7" s="75">
        <v>3.47</v>
      </c>
    </row>
    <row r="8" spans="1:15" s="2" customFormat="1" ht="12.75" customHeight="1" x14ac:dyDescent="0.2">
      <c r="A8" s="58" t="s">
        <v>30</v>
      </c>
      <c r="B8" s="12" t="s">
        <v>8</v>
      </c>
      <c r="C8" s="12" t="s">
        <v>18</v>
      </c>
      <c r="D8" s="24">
        <v>36738</v>
      </c>
      <c r="E8" s="92">
        <v>84.012483000000003</v>
      </c>
      <c r="F8" s="25">
        <v>46661</v>
      </c>
      <c r="G8" s="106">
        <v>1.37</v>
      </c>
      <c r="H8" s="97">
        <v>-1.9</v>
      </c>
      <c r="I8" s="167">
        <v>3</v>
      </c>
      <c r="J8" s="97">
        <v>2.4300000000000002</v>
      </c>
      <c r="K8" s="106">
        <v>3.08</v>
      </c>
      <c r="L8" s="106">
        <v>3.82</v>
      </c>
      <c r="M8" s="106">
        <v>4.71</v>
      </c>
    </row>
    <row r="9" spans="1:15" ht="12.75" customHeight="1" x14ac:dyDescent="0.2">
      <c r="A9" s="59" t="s">
        <v>11</v>
      </c>
      <c r="B9" s="26" t="s">
        <v>8</v>
      </c>
      <c r="C9" s="26" t="s">
        <v>18</v>
      </c>
      <c r="D9" s="27">
        <v>37816</v>
      </c>
      <c r="E9" s="116">
        <v>36.625073458681101</v>
      </c>
      <c r="F9" s="117">
        <v>35250</v>
      </c>
      <c r="G9" s="118">
        <v>0.493653861477239</v>
      </c>
      <c r="H9" s="118">
        <v>-0.59936064880246054</v>
      </c>
      <c r="I9" s="118">
        <v>3.1876653602256111</v>
      </c>
      <c r="J9" s="118">
        <v>3.3129613433457772</v>
      </c>
      <c r="K9" s="13">
        <v>3.8008853586773306</v>
      </c>
      <c r="L9" s="115">
        <v>2.9708053548132218</v>
      </c>
      <c r="M9" s="13">
        <v>2.9813317261339289</v>
      </c>
    </row>
    <row r="10" spans="1:15" s="20" customFormat="1" ht="23.25" customHeight="1" x14ac:dyDescent="0.2">
      <c r="A10" s="41" t="s">
        <v>35</v>
      </c>
      <c r="B10" s="42" t="s">
        <v>8</v>
      </c>
      <c r="C10" s="42"/>
      <c r="D10" s="43"/>
      <c r="E10" s="63">
        <f>SUM(E6:E9)</f>
        <v>157.01055645868109</v>
      </c>
      <c r="F10" s="44">
        <f>SUM(F6:F9)</f>
        <v>119207</v>
      </c>
      <c r="G10" s="107">
        <f>($E$6*G6+$E$7*G7+$E$8*G8+$E$9*G9+$E$31*G31)/($E$10+$E$31)</f>
        <v>0.97045913886804303</v>
      </c>
      <c r="H10" s="108">
        <f>($E$6*H6+$E$7*H7+$E$8*H8+$E$9*H9+$E$31*H31)/($E$10+$E$31)</f>
        <v>-1.4400322464450324</v>
      </c>
      <c r="I10" s="108">
        <f>($E$6*I6+$E$7*I7+$E$8*I8+$E$9*I9+$E$31*I31)/($E$10+$E$31)</f>
        <v>2.5396598962476746</v>
      </c>
      <c r="J10" s="108">
        <f>($E$6*J6+$E$8*J8+$E$9*J9+$E$31*J31+E7*J7)/($E$6+$E$8+$E$9+$E$31+E7)</f>
        <v>2.5441191603155486</v>
      </c>
      <c r="K10" s="108">
        <f>($E$6*K6+$E$8*K8+$E$9*K9+$E$31*K31)/($E$6+$E$8+$E$9+$E$31)</f>
        <v>3.179335943753038</v>
      </c>
      <c r="L10" s="108">
        <f>($E$6*L6+$E$8*L8+$E$9*L9+$E$31*L31)/($E$6+$E$8+$E$9+$E$31)</f>
        <v>3.5750734913399591</v>
      </c>
      <c r="M10" s="109">
        <f>($E$6*M6+$E$7*M7+$E$8*M8+$E$9*M9+$E$31*M31)/($E$10+$E$31)</f>
        <v>5.0340002406758373</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12.493</v>
      </c>
      <c r="F13" s="64">
        <v>23399</v>
      </c>
      <c r="G13" s="73">
        <v>8.8056623233504841E-2</v>
      </c>
      <c r="H13" s="90">
        <v>-2.8121597712597923</v>
      </c>
      <c r="I13" s="90">
        <v>1.7367039911990068</v>
      </c>
      <c r="J13" s="90">
        <v>2.7271649592335523</v>
      </c>
      <c r="K13" s="90">
        <v>3.3486845888343275</v>
      </c>
      <c r="L13" s="90">
        <v>3.4695461462035837</v>
      </c>
      <c r="M13" s="90">
        <v>5.1560819621731202</v>
      </c>
    </row>
    <row r="14" spans="1:15" x14ac:dyDescent="0.2">
      <c r="A14" s="61" t="s">
        <v>49</v>
      </c>
      <c r="B14" s="12" t="s">
        <v>8</v>
      </c>
      <c r="C14" s="12" t="s">
        <v>17</v>
      </c>
      <c r="D14" s="23">
        <v>36091</v>
      </c>
      <c r="E14" s="92">
        <v>0.44181384000000001</v>
      </c>
      <c r="F14" s="25">
        <v>503</v>
      </c>
      <c r="G14" s="74">
        <v>-0.18866236890712207</v>
      </c>
      <c r="H14" s="74">
        <v>-0.27943922789135378</v>
      </c>
      <c r="I14" s="74">
        <v>1.501345166358603</v>
      </c>
      <c r="J14" s="74">
        <v>3.3654905941974844</v>
      </c>
      <c r="K14" s="74">
        <v>3.8103927334525611</v>
      </c>
      <c r="L14" s="115"/>
      <c r="M14" s="74">
        <v>4.5205999156668675</v>
      </c>
      <c r="N14" s="2"/>
      <c r="O14" s="2"/>
    </row>
    <row r="15" spans="1:15" ht="13.5" customHeight="1" x14ac:dyDescent="0.2">
      <c r="A15" s="61" t="s">
        <v>50</v>
      </c>
      <c r="B15" s="12" t="s">
        <v>8</v>
      </c>
      <c r="C15" s="12" t="s">
        <v>21</v>
      </c>
      <c r="D15" s="23">
        <v>39514</v>
      </c>
      <c r="E15" s="92">
        <v>6.2966160000000007E-2</v>
      </c>
      <c r="F15" s="25">
        <v>102</v>
      </c>
      <c r="G15" s="74">
        <v>-0.83691119421168692</v>
      </c>
      <c r="H15" s="74">
        <v>-4.3517227804728442</v>
      </c>
      <c r="I15" s="74">
        <v>-0.5389858807091974</v>
      </c>
      <c r="J15" s="74">
        <v>1.3433679742156368</v>
      </c>
      <c r="K15" s="74">
        <v>2.1101520126628248</v>
      </c>
      <c r="L15" s="115"/>
      <c r="M15" s="74">
        <v>3.2064889856656453</v>
      </c>
      <c r="N15" s="2"/>
      <c r="O15" s="2"/>
    </row>
    <row r="16" spans="1:15" ht="12.75" customHeight="1" x14ac:dyDescent="0.2">
      <c r="A16" s="61" t="s">
        <v>51</v>
      </c>
      <c r="B16" s="12" t="s">
        <v>8</v>
      </c>
      <c r="C16" s="12" t="s">
        <v>16</v>
      </c>
      <c r="D16" s="23">
        <v>39514</v>
      </c>
      <c r="E16" s="92">
        <v>0.64265209999999995</v>
      </c>
      <c r="F16" s="25">
        <v>1719</v>
      </c>
      <c r="G16" s="74">
        <v>3.8674933082094576E-2</v>
      </c>
      <c r="H16" s="74">
        <v>1.9053967089526447</v>
      </c>
      <c r="I16" s="74">
        <v>2.3712457238082241</v>
      </c>
      <c r="J16" s="74">
        <v>3.2642310076572478</v>
      </c>
      <c r="K16" s="74">
        <v>3.2351879321296462</v>
      </c>
      <c r="L16" s="115"/>
      <c r="M16" s="74">
        <v>4.6307534141242446</v>
      </c>
      <c r="N16" s="2"/>
      <c r="O16" s="2"/>
    </row>
    <row r="17" spans="1:15" ht="12.75" customHeight="1" x14ac:dyDescent="0.2">
      <c r="A17" s="58" t="s">
        <v>12</v>
      </c>
      <c r="B17" s="12" t="s">
        <v>8</v>
      </c>
      <c r="C17" s="12" t="s">
        <v>19</v>
      </c>
      <c r="D17" s="24">
        <v>40834</v>
      </c>
      <c r="E17" s="113">
        <v>5.4480000000000004</v>
      </c>
      <c r="F17" s="114">
        <v>4678</v>
      </c>
      <c r="G17" s="74">
        <v>-1.3</v>
      </c>
      <c r="H17" s="74">
        <v>-8.4600000000000009</v>
      </c>
      <c r="I17" s="115">
        <v>3.11</v>
      </c>
      <c r="J17" s="115">
        <v>3.46</v>
      </c>
      <c r="K17" s="115"/>
      <c r="L17" s="115"/>
      <c r="M17" s="74">
        <v>4.5</v>
      </c>
      <c r="N17" s="79"/>
      <c r="O17" s="2"/>
    </row>
    <row r="18" spans="1:15" x14ac:dyDescent="0.2">
      <c r="A18" s="58" t="s">
        <v>31</v>
      </c>
      <c r="B18" s="12" t="s">
        <v>8</v>
      </c>
      <c r="C18" s="12" t="s">
        <v>16</v>
      </c>
      <c r="D18" s="24">
        <v>38245</v>
      </c>
      <c r="E18" s="92">
        <v>38.344427000000003</v>
      </c>
      <c r="F18" s="25">
        <v>36060</v>
      </c>
      <c r="G18" s="106">
        <v>0.82</v>
      </c>
      <c r="H18" s="106">
        <v>-3.71</v>
      </c>
      <c r="I18" s="97">
        <v>3.58</v>
      </c>
      <c r="J18" s="106">
        <v>3.29</v>
      </c>
      <c r="K18" s="97">
        <v>3.59</v>
      </c>
      <c r="L18" s="97">
        <v>3.73</v>
      </c>
      <c r="M18" s="97">
        <v>4.93</v>
      </c>
      <c r="N18" s="2"/>
      <c r="O18" s="2"/>
    </row>
    <row r="19" spans="1:15" ht="12.75" customHeight="1" x14ac:dyDescent="0.2">
      <c r="A19" s="60" t="s">
        <v>13</v>
      </c>
      <c r="B19" s="22" t="s">
        <v>8</v>
      </c>
      <c r="C19" s="22" t="s">
        <v>20</v>
      </c>
      <c r="D19" s="23">
        <v>37834</v>
      </c>
      <c r="E19" s="116">
        <v>44.643693731966998</v>
      </c>
      <c r="F19" s="117">
        <v>43333</v>
      </c>
      <c r="G19" s="118">
        <v>-0.24053235987950838</v>
      </c>
      <c r="H19" s="118">
        <v>-3.9775984408529474</v>
      </c>
      <c r="I19" s="118">
        <v>3.7600776550017256</v>
      </c>
      <c r="J19" s="118">
        <v>3.9739038259746229</v>
      </c>
      <c r="K19" s="13">
        <v>4.5122562405401467</v>
      </c>
      <c r="L19" s="115">
        <v>2.6501228664322696</v>
      </c>
      <c r="M19" s="13">
        <v>3.7375666805027352</v>
      </c>
      <c r="N19" s="2"/>
      <c r="O19" s="2"/>
    </row>
    <row r="20" spans="1:15" ht="12.75" customHeight="1" x14ac:dyDescent="0.2">
      <c r="A20" s="61" t="s">
        <v>28</v>
      </c>
      <c r="B20" s="22" t="s">
        <v>8</v>
      </c>
      <c r="C20" s="22" t="s">
        <v>25</v>
      </c>
      <c r="D20" s="23">
        <v>39078</v>
      </c>
      <c r="E20" s="116">
        <v>12.0722530617417</v>
      </c>
      <c r="F20" s="117">
        <v>16344</v>
      </c>
      <c r="G20" s="118">
        <v>-1.7265142125721278</v>
      </c>
      <c r="H20" s="118">
        <v>-10.526504945622195</v>
      </c>
      <c r="I20" s="118">
        <v>5.0082524599948108</v>
      </c>
      <c r="J20" s="118">
        <v>5.0873473762481414</v>
      </c>
      <c r="K20" s="13">
        <v>4.7174564820348541</v>
      </c>
      <c r="L20" s="115"/>
      <c r="M20" s="13">
        <v>-5.0230464085077031E-2</v>
      </c>
      <c r="N20" s="2"/>
      <c r="O20" s="2"/>
    </row>
    <row r="21" spans="1:15" ht="12.75" customHeight="1" x14ac:dyDescent="0.2">
      <c r="A21" s="30" t="s">
        <v>34</v>
      </c>
      <c r="B21" s="31" t="s">
        <v>8</v>
      </c>
      <c r="C21" s="31"/>
      <c r="D21" s="32"/>
      <c r="E21" s="67">
        <f>SUM(E13:E20)</f>
        <v>114.14880589370871</v>
      </c>
      <c r="F21" s="33">
        <f>SUM(F13:F20)</f>
        <v>126138</v>
      </c>
      <c r="G21" s="110">
        <f>($E$13*G13+$E$14*G14+$E$15*G15+$E$16*G16+$E$17*G17+$E$18*G18+$E$19*G19+$E$20*G20)/$E$21</f>
        <v>-5.4597541480791718E-2</v>
      </c>
      <c r="H21" s="111">
        <f>($E$13*H13+$E$14*H14+$E$15*H15+$E$16*H16+$E$17*H17+$E$18*H18+$E$19*H19+$E$20*H20)/$E$21</f>
        <v>-4.6194657438608981</v>
      </c>
      <c r="I21" s="111">
        <f>($E$13*I13+$E$14*I14+$E$15*I15+$E$16*I16+$E$17*I17+$E$18*I18+$E$19*I19+$E$20*I20)/$E$21</f>
        <v>3.5601851286894455</v>
      </c>
      <c r="J21" s="111">
        <f>($E$13*J13+$E$14*J14+$E$15*J15+$E$16*J16+$E$18*J18+$E$19*J19+$E$20*J20+E17*J17)/($E$21)</f>
        <v>3.6931483916010306</v>
      </c>
      <c r="K21" s="111">
        <f>($E$13*K13+$E$14*K14+$E$15*K15+$E$16*K16+$E$18*K18+$E$19*K19+$E$20*K20)/($E$21-$E$17)</f>
        <v>4.0641941216628288</v>
      </c>
      <c r="L21" s="111">
        <f>($E$13*L13+$E$19*L19+$E$18*L18)/($E$13+$E$19+$E$18)</f>
        <v>3.1910080650488131</v>
      </c>
      <c r="M21" s="112">
        <f>($E$13*M13+$E$14*M14+$E$15*M15+$E$16*M16+$E$17*M17+$E$18*M18+$E$19*M19+$E$20*M20)/$E$21</f>
        <v>3.9369353728302587</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1.075</v>
      </c>
      <c r="F23" s="64">
        <v>639</v>
      </c>
      <c r="G23" s="73">
        <v>2.1837311678307594</v>
      </c>
      <c r="H23" s="75">
        <v>-0.92566170339009046</v>
      </c>
      <c r="I23" s="75">
        <v>-0.2602921453225937</v>
      </c>
      <c r="J23" s="75">
        <v>0.56579723915259894</v>
      </c>
      <c r="K23" s="75">
        <v>1.4925392187929321</v>
      </c>
      <c r="L23" s="75"/>
      <c r="M23" s="90">
        <v>3.8711394742488192</v>
      </c>
    </row>
    <row r="24" spans="1:15" ht="12.75" customHeight="1" x14ac:dyDescent="0.2">
      <c r="A24" s="60" t="s">
        <v>14</v>
      </c>
      <c r="B24" s="22" t="s">
        <v>9</v>
      </c>
      <c r="C24" s="22" t="s">
        <v>20</v>
      </c>
      <c r="D24" s="23">
        <v>37816</v>
      </c>
      <c r="E24" s="116">
        <v>3.1378747888040199</v>
      </c>
      <c r="F24" s="117">
        <v>2323</v>
      </c>
      <c r="G24" s="13">
        <v>0.5079669004276699</v>
      </c>
      <c r="H24" s="13">
        <v>-2.6614468691066318</v>
      </c>
      <c r="I24" s="13">
        <v>1.7271218544090416E-2</v>
      </c>
      <c r="J24" s="13">
        <v>2.0280186557485314</v>
      </c>
      <c r="K24" s="13">
        <v>1.6051844940659254</v>
      </c>
      <c r="L24" s="115">
        <v>1.464800458897475</v>
      </c>
      <c r="M24" s="13">
        <v>1.9989878033809916</v>
      </c>
    </row>
    <row r="25" spans="1:15" ht="12.75" customHeight="1" x14ac:dyDescent="0.2">
      <c r="A25" s="30" t="s">
        <v>34</v>
      </c>
      <c r="B25" s="31" t="s">
        <v>9</v>
      </c>
      <c r="C25" s="35"/>
      <c r="D25" s="36"/>
      <c r="E25" s="68">
        <f>SUM(E23:E24)</f>
        <v>4.2128747888040197</v>
      </c>
      <c r="F25" s="34">
        <f>SUM(F23:F24)</f>
        <v>2962</v>
      </c>
      <c r="G25" s="110">
        <f>($E$23*G23+$E$24*G24)/$E$25</f>
        <v>0.93557196294834566</v>
      </c>
      <c r="H25" s="111">
        <f>($E$23*H23+$E$24*H24)/$E$25</f>
        <v>-2.218526263418513</v>
      </c>
      <c r="I25" s="111">
        <f>($E$23*I23+$E$24*I24)/$E$25</f>
        <v>-5.3554673777620812E-2</v>
      </c>
      <c r="J25" s="111">
        <f>($E$23*J23+$E$24*J24)/$E$25</f>
        <v>1.6549033599846936</v>
      </c>
      <c r="K25" s="111">
        <f>($E$23*K23+$E$24*K24)/$E$25</f>
        <v>1.576440779384378</v>
      </c>
      <c r="L25" s="111">
        <f>L24</f>
        <v>1.464800458897475</v>
      </c>
      <c r="M25" s="112">
        <f>($E$23*M23+$E$24*M24)/$E$25</f>
        <v>2.4767050741461776</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118.36168068251273</v>
      </c>
      <c r="F27" s="34">
        <f>F25+F21</f>
        <v>129100</v>
      </c>
      <c r="G27" s="81">
        <f>($E$21*G21+$E$25*G25)/$E$27</f>
        <v>-1.9354208353059333E-2</v>
      </c>
      <c r="H27" s="81">
        <f t="shared" ref="H27:M27" si="0">($E$21*H21+$E$25*H25)/$E$27</f>
        <v>-4.5340085473402478</v>
      </c>
      <c r="I27" s="81">
        <f t="shared" si="0"/>
        <v>3.4315604486466889</v>
      </c>
      <c r="J27" s="81">
        <f t="shared" si="0"/>
        <v>3.620600662829466</v>
      </c>
      <c r="K27" s="81">
        <f t="shared" si="0"/>
        <v>3.9756469391962295</v>
      </c>
      <c r="L27" s="81">
        <f>($E$21*L21+$E$25*L25)/$E$27</f>
        <v>3.1295667568292762</v>
      </c>
      <c r="M27" s="81">
        <f t="shared" si="0"/>
        <v>3.8849610566858717</v>
      </c>
    </row>
    <row r="28" spans="1:15" s="20" customFormat="1" ht="26.25" customHeight="1" x14ac:dyDescent="0.2">
      <c r="A28" s="226" t="s">
        <v>37</v>
      </c>
      <c r="B28" s="226"/>
      <c r="C28" s="226"/>
      <c r="D28" s="226"/>
      <c r="E28" s="70">
        <f>SUM(E10,E27)</f>
        <v>275.37223714119381</v>
      </c>
      <c r="F28" s="53">
        <f>SUM(F10, F27)</f>
        <v>248307</v>
      </c>
      <c r="G28" s="152"/>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62.646000000000001</v>
      </c>
      <c r="F31" s="94">
        <v>12731</v>
      </c>
      <c r="G31" s="95">
        <v>0.57999999999999996</v>
      </c>
      <c r="H31" s="95">
        <v>-1.01</v>
      </c>
      <c r="I31" s="95">
        <v>2.08</v>
      </c>
      <c r="J31" s="95">
        <v>2.44</v>
      </c>
      <c r="K31" s="95">
        <v>3.11</v>
      </c>
      <c r="L31" s="95">
        <v>3.72</v>
      </c>
      <c r="M31" s="96">
        <v>6.81</v>
      </c>
    </row>
    <row r="32" spans="1:15" ht="31.5" customHeight="1" x14ac:dyDescent="0.2">
      <c r="A32" s="230" t="s">
        <v>26</v>
      </c>
      <c r="B32" s="231"/>
      <c r="C32" s="231"/>
      <c r="D32" s="232"/>
      <c r="E32" s="101">
        <f>E28+E31</f>
        <v>338.01823714119382</v>
      </c>
      <c r="F32" s="102">
        <f>F28+F31</f>
        <v>261038</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49" t="s">
        <v>42</v>
      </c>
      <c r="B35" s="150"/>
      <c r="C35" s="150"/>
      <c r="D35" s="150"/>
      <c r="E35" s="150"/>
      <c r="F35" s="150"/>
      <c r="G35" s="150"/>
      <c r="H35" s="150"/>
      <c r="I35" s="150"/>
      <c r="J35" s="150"/>
      <c r="K35" s="150"/>
      <c r="L35" s="150"/>
      <c r="M35" s="151"/>
    </row>
    <row r="36" spans="1:13" ht="22.5" customHeight="1" x14ac:dyDescent="0.2">
      <c r="B36" s="11"/>
      <c r="C36" s="11"/>
      <c r="D36" s="11"/>
      <c r="E36" s="219" t="s">
        <v>39</v>
      </c>
      <c r="F36" s="220"/>
      <c r="G36" s="84">
        <f>($E$10*G10+$E$21*G21+$E$25*G25+$E$31*G31)/$E$32</f>
        <v>0.5514975001401129</v>
      </c>
      <c r="H36" s="84">
        <f>($E$10*H10+$E$21*H21+$E$25*H25+$E$31*H31)/$E$32</f>
        <v>-2.4437308566869107</v>
      </c>
      <c r="I36" s="84">
        <f t="shared" ref="I36:M36" si="1">($E$10*I10+$E$21*I21+$E$25*I25+$E$31*I31)/$E$32</f>
        <v>2.7667807615967503</v>
      </c>
      <c r="J36" s="84">
        <f t="shared" si="1"/>
        <v>2.901767055193949</v>
      </c>
      <c r="K36" s="84">
        <f t="shared" si="1"/>
        <v>3.4453248116753095</v>
      </c>
      <c r="L36" s="84">
        <f t="shared" si="1"/>
        <v>3.4459329450791021</v>
      </c>
      <c r="M36" s="84">
        <f t="shared" si="1"/>
        <v>4.9608002610719009</v>
      </c>
    </row>
    <row r="37" spans="1:13" ht="16.5" customHeight="1" x14ac:dyDescent="0.2">
      <c r="B37" s="10"/>
      <c r="C37" s="10"/>
      <c r="D37" s="10"/>
      <c r="E37" s="16"/>
      <c r="F37" s="105" t="s">
        <v>45</v>
      </c>
      <c r="G37" s="85"/>
      <c r="H37" s="85">
        <f>H36-'APR-2016'!H36</f>
        <v>0.14056990272496206</v>
      </c>
      <c r="I37" s="85">
        <f>I36-'APR-2016'!I36</f>
        <v>-0.59119689730257319</v>
      </c>
      <c r="J37" s="85">
        <f>J36-'APR-2016'!J36</f>
        <v>0.11172791428265594</v>
      </c>
      <c r="K37" s="85">
        <f>K36-'APR-2016'!K36</f>
        <v>6.0165561214220009E-2</v>
      </c>
      <c r="L37" s="85">
        <f>L36-'APR-2016'!L36</f>
        <v>0.25109191953211063</v>
      </c>
      <c r="M37" s="85">
        <f>M36-'APR-2016'!M36</f>
        <v>4.3943851089141006E-3</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68</v>
      </c>
      <c r="B41" s="86"/>
      <c r="C41" s="86"/>
      <c r="D41" s="20"/>
      <c r="E41" s="87">
        <f>E32-'DEC-2015'!E32</f>
        <v>7.6207863937646607</v>
      </c>
      <c r="F41" s="88">
        <f>E41/'DEC-2015'!E32</f>
        <v>2.3065512087108494E-2</v>
      </c>
      <c r="H41" s="6"/>
      <c r="I41" s="6"/>
      <c r="J41" s="6"/>
      <c r="K41" s="6"/>
      <c r="L41" s="6"/>
      <c r="M41" s="6"/>
    </row>
    <row r="42" spans="1:13" x14ac:dyDescent="0.2">
      <c r="A42" s="20" t="s">
        <v>69</v>
      </c>
      <c r="B42" s="86"/>
      <c r="C42" s="86"/>
      <c r="D42" s="20"/>
      <c r="E42" s="89">
        <f>F32-'DEC-2015'!F32</f>
        <v>6026</v>
      </c>
      <c r="F42" s="88">
        <f>E42/'DEC-2015'!F32</f>
        <v>2.3630260536759054E-2</v>
      </c>
      <c r="H42" s="5"/>
      <c r="I42" s="5"/>
      <c r="J42" s="5"/>
      <c r="K42" s="5"/>
      <c r="L42" s="5"/>
      <c r="M42" s="5"/>
    </row>
  </sheetData>
  <mergeCells count="17">
    <mergeCell ref="A1:M1"/>
    <mergeCell ref="A2:A3"/>
    <mergeCell ref="B2:B3"/>
    <mergeCell ref="C2:C3"/>
    <mergeCell ref="D2:D3"/>
    <mergeCell ref="E2:E3"/>
    <mergeCell ref="F2:F3"/>
    <mergeCell ref="G2:M2"/>
    <mergeCell ref="A33:M33"/>
    <mergeCell ref="A34:M34"/>
    <mergeCell ref="E36:F36"/>
    <mergeCell ref="A4:M4"/>
    <mergeCell ref="A5:M5"/>
    <mergeCell ref="A12:M12"/>
    <mergeCell ref="A28:D28"/>
    <mergeCell ref="H28:M28"/>
    <mergeCell ref="A32:D3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70</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59" t="s">
        <v>3</v>
      </c>
      <c r="I3" s="159" t="s">
        <v>4</v>
      </c>
      <c r="J3" s="159" t="s">
        <v>5</v>
      </c>
      <c r="K3" s="159" t="s">
        <v>6</v>
      </c>
      <c r="L3" s="71" t="s">
        <v>41</v>
      </c>
      <c r="M3" s="160"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26.218704309999996</v>
      </c>
      <c r="F6" s="64">
        <v>29820</v>
      </c>
      <c r="G6" s="73">
        <v>1.1399443665323139</v>
      </c>
      <c r="H6" s="90">
        <v>-0.40783736663123626</v>
      </c>
      <c r="I6" s="90">
        <v>1.137229469634593</v>
      </c>
      <c r="J6" s="90">
        <v>2.7526931801594268</v>
      </c>
      <c r="K6" s="90">
        <v>2.8911302353080925</v>
      </c>
      <c r="L6" s="90">
        <v>3.3667325864776387</v>
      </c>
      <c r="M6" s="90">
        <v>5.256287021327033</v>
      </c>
    </row>
    <row r="7" spans="1:15" s="2" customFormat="1" ht="12.75" customHeight="1" x14ac:dyDescent="0.2">
      <c r="A7" s="58" t="s">
        <v>27</v>
      </c>
      <c r="B7" s="12" t="s">
        <v>8</v>
      </c>
      <c r="C7" s="12" t="s">
        <v>18</v>
      </c>
      <c r="D7" s="24">
        <v>40834</v>
      </c>
      <c r="E7" s="113">
        <v>10.141</v>
      </c>
      <c r="F7" s="114">
        <v>7466</v>
      </c>
      <c r="G7" s="74">
        <v>1.53</v>
      </c>
      <c r="H7" s="74">
        <v>0.41</v>
      </c>
      <c r="I7" s="74">
        <v>2.23</v>
      </c>
      <c r="J7" s="74">
        <v>3.31</v>
      </c>
      <c r="K7" s="74"/>
      <c r="L7" s="74"/>
      <c r="M7" s="75">
        <v>3.5</v>
      </c>
    </row>
    <row r="8" spans="1:15" s="2" customFormat="1" ht="12.75" customHeight="1" x14ac:dyDescent="0.2">
      <c r="A8" s="58" t="s">
        <v>30</v>
      </c>
      <c r="B8" s="12" t="s">
        <v>8</v>
      </c>
      <c r="C8" s="12" t="s">
        <v>18</v>
      </c>
      <c r="D8" s="24">
        <v>36738</v>
      </c>
      <c r="E8" s="92">
        <v>84.665474000000003</v>
      </c>
      <c r="F8" s="25">
        <v>46789</v>
      </c>
      <c r="G8" s="106">
        <v>1.53</v>
      </c>
      <c r="H8" s="97">
        <v>0</v>
      </c>
      <c r="I8" s="97">
        <v>2.73</v>
      </c>
      <c r="J8" s="97">
        <v>2.58</v>
      </c>
      <c r="K8" s="106">
        <v>3.22</v>
      </c>
      <c r="L8" s="106">
        <v>3.83</v>
      </c>
      <c r="M8" s="106">
        <v>4.6900000000000004</v>
      </c>
    </row>
    <row r="9" spans="1:15" ht="12.75" customHeight="1" x14ac:dyDescent="0.2">
      <c r="A9" s="59" t="s">
        <v>11</v>
      </c>
      <c r="B9" s="26" t="s">
        <v>8</v>
      </c>
      <c r="C9" s="26" t="s">
        <v>18</v>
      </c>
      <c r="D9" s="27">
        <v>37816</v>
      </c>
      <c r="E9" s="116">
        <v>37.250331274939001</v>
      </c>
      <c r="F9" s="117">
        <v>35550</v>
      </c>
      <c r="G9" s="118">
        <v>0.58262661225310097</v>
      </c>
      <c r="H9" s="118">
        <v>1.0840218246027211</v>
      </c>
      <c r="I9" s="118">
        <v>2.7424865093423456</v>
      </c>
      <c r="J9" s="118">
        <v>3.9072190598752332</v>
      </c>
      <c r="K9" s="13">
        <v>3.8879536956720306</v>
      </c>
      <c r="L9" s="115">
        <v>3.0090262646135901</v>
      </c>
      <c r="M9" s="13">
        <v>2.9691922579819341</v>
      </c>
    </row>
    <row r="10" spans="1:15" s="20" customFormat="1" ht="23.25" customHeight="1" x14ac:dyDescent="0.2">
      <c r="A10" s="41" t="s">
        <v>35</v>
      </c>
      <c r="B10" s="42" t="s">
        <v>8</v>
      </c>
      <c r="C10" s="42"/>
      <c r="D10" s="43"/>
      <c r="E10" s="63">
        <f>SUM(E6:E9)</f>
        <v>158.27550958493902</v>
      </c>
      <c r="F10" s="44">
        <f>SUM(F6:F9)</f>
        <v>119625</v>
      </c>
      <c r="G10" s="107">
        <f>($E$6*G6+$E$7*G7+$E$8*G8+$E$9*G9+$E$31*G31)/($E$10+$E$31)</f>
        <v>1.1024612414441604</v>
      </c>
      <c r="H10" s="108">
        <f>($E$6*H6+$E$7*H7+$E$8*H8+$E$9*H9+$E$31*H31)/($E$10+$E$31)</f>
        <v>0.28664496860817584</v>
      </c>
      <c r="I10" s="108">
        <f>($E$6*I6+$E$7*I7+$E$8*I8+$E$9*I9+$E$31*I31)/($E$10+$E$31)</f>
        <v>2.3014639476117833</v>
      </c>
      <c r="J10" s="108">
        <f>($E$6*J6+$E$8*J8+$E$9*J9+$E$31*J31+E7*J7)/($E$6+$E$8+$E$9+$E$31+E7)</f>
        <v>3.0081757055503831</v>
      </c>
      <c r="K10" s="108">
        <f>($E$6*K6+$E$8*K8+$E$9*K9+$E$31*K31)/($E$6+$E$8+$E$9+$E$31)</f>
        <v>3.3179145690069238</v>
      </c>
      <c r="L10" s="108">
        <f>($E$6*L6+$E$8*L8+$E$9*L9+$E$31*L31)/($E$6+$E$8+$E$9+$E$31)</f>
        <v>3.6096102897115796</v>
      </c>
      <c r="M10" s="109">
        <f>($E$6*M6+$E$7*M7+$E$8*M8+$E$9*M9+$E$31*M31)/($E$10+$E$31)</f>
        <v>5.0095645027511759</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12.419104449999999</v>
      </c>
      <c r="F13" s="64">
        <v>23372</v>
      </c>
      <c r="G13" s="73">
        <v>-0.75628272664304153</v>
      </c>
      <c r="H13" s="90">
        <v>-2.0232183263272585</v>
      </c>
      <c r="I13" s="90">
        <v>1.1280119152372148</v>
      </c>
      <c r="J13" s="90">
        <v>3.0195034802149578</v>
      </c>
      <c r="K13" s="90">
        <v>3.2733887395058892</v>
      </c>
      <c r="L13" s="90">
        <v>3.4822026095952197</v>
      </c>
      <c r="M13" s="90">
        <v>5.0773436297459007</v>
      </c>
    </row>
    <row r="14" spans="1:15" x14ac:dyDescent="0.2">
      <c r="A14" s="61" t="s">
        <v>49</v>
      </c>
      <c r="B14" s="12" t="s">
        <v>8</v>
      </c>
      <c r="C14" s="12" t="s">
        <v>17</v>
      </c>
      <c r="D14" s="23">
        <v>36091</v>
      </c>
      <c r="E14" s="92">
        <v>0.41073647999999996</v>
      </c>
      <c r="F14" s="25">
        <v>502</v>
      </c>
      <c r="G14" s="74">
        <v>-1.4294604131585453</v>
      </c>
      <c r="H14" s="74">
        <v>-0.48896714363889648</v>
      </c>
      <c r="I14" s="74">
        <v>0.55576382753173004</v>
      </c>
      <c r="J14" s="74">
        <v>3.2191970736812348</v>
      </c>
      <c r="K14" s="74">
        <v>3.5394269394172229</v>
      </c>
      <c r="L14" s="115"/>
      <c r="M14" s="74">
        <v>4.3100422115011749</v>
      </c>
      <c r="N14" s="2"/>
      <c r="O14" s="2"/>
    </row>
    <row r="15" spans="1:15" ht="13.5" customHeight="1" x14ac:dyDescent="0.2">
      <c r="A15" s="61" t="s">
        <v>50</v>
      </c>
      <c r="B15" s="12" t="s">
        <v>8</v>
      </c>
      <c r="C15" s="12" t="s">
        <v>21</v>
      </c>
      <c r="D15" s="23">
        <v>39514</v>
      </c>
      <c r="E15" s="92">
        <v>6.2061150000000002E-2</v>
      </c>
      <c r="F15" s="25">
        <v>102</v>
      </c>
      <c r="G15" s="74">
        <v>-2.4264415318677846</v>
      </c>
      <c r="H15" s="74">
        <v>-4.4831054334652727</v>
      </c>
      <c r="I15" s="74">
        <v>-1.511455206078649</v>
      </c>
      <c r="J15" s="74">
        <v>1.4005979668167079</v>
      </c>
      <c r="K15" s="74">
        <v>1.7830550367054387</v>
      </c>
      <c r="L15" s="115"/>
      <c r="M15" s="74">
        <v>2.9650032567302143</v>
      </c>
      <c r="N15" s="2"/>
      <c r="O15" s="2"/>
    </row>
    <row r="16" spans="1:15" ht="12.75" customHeight="1" x14ac:dyDescent="0.2">
      <c r="A16" s="61" t="s">
        <v>51</v>
      </c>
      <c r="B16" s="12" t="s">
        <v>8</v>
      </c>
      <c r="C16" s="12" t="s">
        <v>16</v>
      </c>
      <c r="D16" s="23">
        <v>39514</v>
      </c>
      <c r="E16" s="92">
        <v>0.6354661800000001</v>
      </c>
      <c r="F16" s="25">
        <v>1719</v>
      </c>
      <c r="G16" s="74">
        <v>-1.2854957134783573</v>
      </c>
      <c r="H16" s="74">
        <v>1.5820563520185793</v>
      </c>
      <c r="I16" s="74">
        <v>1.5341526071041889</v>
      </c>
      <c r="J16" s="74">
        <v>3.2685197552715373</v>
      </c>
      <c r="K16" s="74">
        <v>2.9230708281801965</v>
      </c>
      <c r="L16" s="115"/>
      <c r="M16" s="74">
        <v>4.408206607412124</v>
      </c>
      <c r="N16" s="2"/>
      <c r="O16" s="2"/>
    </row>
    <row r="17" spans="1:15" ht="12.75" customHeight="1" x14ac:dyDescent="0.2">
      <c r="A17" s="58" t="s">
        <v>12</v>
      </c>
      <c r="B17" s="12" t="s">
        <v>8</v>
      </c>
      <c r="C17" s="12" t="s">
        <v>19</v>
      </c>
      <c r="D17" s="24">
        <v>40834</v>
      </c>
      <c r="E17" s="113">
        <v>5.47</v>
      </c>
      <c r="F17" s="114">
        <v>4712</v>
      </c>
      <c r="G17" s="74">
        <v>-2.8</v>
      </c>
      <c r="H17" s="74">
        <v>-6.09</v>
      </c>
      <c r="I17" s="115">
        <v>2.12</v>
      </c>
      <c r="J17" s="115">
        <v>4.45</v>
      </c>
      <c r="K17" s="115"/>
      <c r="L17" s="115"/>
      <c r="M17" s="74">
        <v>4.08</v>
      </c>
      <c r="N17" s="79"/>
      <c r="O17" s="2"/>
    </row>
    <row r="18" spans="1:15" x14ac:dyDescent="0.2">
      <c r="A18" s="58" t="s">
        <v>31</v>
      </c>
      <c r="B18" s="12" t="s">
        <v>8</v>
      </c>
      <c r="C18" s="12" t="s">
        <v>16</v>
      </c>
      <c r="D18" s="24">
        <v>38245</v>
      </c>
      <c r="E18" s="92">
        <v>38.360757</v>
      </c>
      <c r="F18" s="25">
        <v>36117</v>
      </c>
      <c r="G18" s="106">
        <v>0.61</v>
      </c>
      <c r="H18" s="106">
        <v>-1.57</v>
      </c>
      <c r="I18" s="97">
        <v>3.03</v>
      </c>
      <c r="J18" s="106">
        <v>3.17</v>
      </c>
      <c r="K18" s="97">
        <v>3.71</v>
      </c>
      <c r="L18" s="97">
        <v>3.69</v>
      </c>
      <c r="M18" s="97">
        <v>4.87</v>
      </c>
      <c r="N18" s="2"/>
      <c r="O18" s="2"/>
    </row>
    <row r="19" spans="1:15" ht="12.75" customHeight="1" x14ac:dyDescent="0.2">
      <c r="A19" s="60" t="s">
        <v>13</v>
      </c>
      <c r="B19" s="22" t="s">
        <v>8</v>
      </c>
      <c r="C19" s="22" t="s">
        <v>20</v>
      </c>
      <c r="D19" s="23">
        <v>37834</v>
      </c>
      <c r="E19" s="116">
        <v>45.089071746312797</v>
      </c>
      <c r="F19" s="117">
        <v>43652</v>
      </c>
      <c r="G19" s="118">
        <v>-0.28709087981192427</v>
      </c>
      <c r="H19" s="118">
        <v>-1.4629474720428082</v>
      </c>
      <c r="I19" s="118">
        <v>3.3017142314968329</v>
      </c>
      <c r="J19" s="118">
        <v>5.0470050599545901</v>
      </c>
      <c r="K19" s="13">
        <v>4.8148991431399946</v>
      </c>
      <c r="L19" s="115">
        <v>2.7286936792545236</v>
      </c>
      <c r="M19" s="13">
        <v>3.7096195279619826</v>
      </c>
      <c r="N19" s="2"/>
      <c r="O19" s="2"/>
    </row>
    <row r="20" spans="1:15" ht="12.75" customHeight="1" x14ac:dyDescent="0.2">
      <c r="A20" s="61" t="s">
        <v>28</v>
      </c>
      <c r="B20" s="22" t="s">
        <v>8</v>
      </c>
      <c r="C20" s="22" t="s">
        <v>25</v>
      </c>
      <c r="D20" s="23">
        <v>39078</v>
      </c>
      <c r="E20" s="116">
        <v>12.0491295194196</v>
      </c>
      <c r="F20" s="117">
        <v>16430</v>
      </c>
      <c r="G20" s="118">
        <v>-2.9702332270666987</v>
      </c>
      <c r="H20" s="118">
        <v>-7.8272098173858051</v>
      </c>
      <c r="I20" s="118">
        <v>3.8665719640825102</v>
      </c>
      <c r="J20" s="118">
        <v>6.2815545554730567</v>
      </c>
      <c r="K20" s="13">
        <v>5.0320559095804462</v>
      </c>
      <c r="L20" s="115"/>
      <c r="M20" s="13">
        <v>-0.18345784679407728</v>
      </c>
      <c r="N20" s="2"/>
      <c r="O20" s="2"/>
    </row>
    <row r="21" spans="1:15" ht="12.75" customHeight="1" x14ac:dyDescent="0.2">
      <c r="A21" s="30" t="s">
        <v>34</v>
      </c>
      <c r="B21" s="31" t="s">
        <v>8</v>
      </c>
      <c r="C21" s="31"/>
      <c r="D21" s="32"/>
      <c r="E21" s="67">
        <f>SUM(E13:E20)</f>
        <v>114.49632652573239</v>
      </c>
      <c r="F21" s="33">
        <f>SUM(F13:F20)</f>
        <v>126606</v>
      </c>
      <c r="G21" s="110">
        <f>($E$13*G13+$E$14*G14+$E$15*G15+$E$16*G16+$E$17*G17+$E$18*G18+$E$19*G19+$E$20*G20)/$E$21</f>
        <v>-0.45063705051186076</v>
      </c>
      <c r="H21" s="111">
        <f>($E$13*H13+$E$14*H14+$E$15*H15+$E$16*H16+$E$17*H17+$E$18*H18+$E$19*H19+$E$20*H20)/$E$21</f>
        <v>-2.4316323943916576</v>
      </c>
      <c r="I21" s="111">
        <f>($E$13*I13+$E$14*I14+$E$15*I15+$E$16*I16+$E$17*I17+$E$18*I18+$E$19*I19+$E$20*I20)/$E$21</f>
        <v>2.9556216340096495</v>
      </c>
      <c r="J21" s="111">
        <f>($E$13*J13+$E$14*J14+$E$15*J15+$E$16*J16+$E$18*J18+$E$19*J19+$E$20*J20+E17*J17)/($E$21)</f>
        <v>4.2812104065222476</v>
      </c>
      <c r="K21" s="111">
        <f>($E$13*K13+$E$14*K14+$E$15*K15+$E$16*K16+$E$18*K18+$E$19*K19+$E$20*K20)/($E$21-$E$17)</f>
        <v>4.2569913992570179</v>
      </c>
      <c r="L21" s="111">
        <f>($E$13*L13+$E$19*L19+$E$18*L18)/($E$13+$E$19+$E$18)</f>
        <v>3.2109598601863079</v>
      </c>
      <c r="M21" s="112">
        <f>($E$13*M13+$E$14*M14+$E$15*M15+$E$16*M16+$E$17*M17+$E$18*M18+$E$19*M19+$E$20*M20)/$E$21</f>
        <v>3.8603763443832211</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1.1875562091028644</v>
      </c>
      <c r="F23" s="64">
        <v>633</v>
      </c>
      <c r="G23" s="73">
        <v>2.9127622383462617</v>
      </c>
      <c r="H23" s="75">
        <v>1.7391522401219106</v>
      </c>
      <c r="I23" s="75">
        <v>-8.3268424627847004E-2</v>
      </c>
      <c r="J23" s="75">
        <v>1.7462485243081582</v>
      </c>
      <c r="K23" s="75">
        <v>1.8458263240099804</v>
      </c>
      <c r="L23" s="75">
        <v>4.0565208010137521</v>
      </c>
      <c r="M23" s="90">
        <v>3.9122299413986372</v>
      </c>
    </row>
    <row r="24" spans="1:15" ht="12.75" customHeight="1" x14ac:dyDescent="0.2">
      <c r="A24" s="60" t="s">
        <v>14</v>
      </c>
      <c r="B24" s="22" t="s">
        <v>9</v>
      </c>
      <c r="C24" s="22" t="s">
        <v>20</v>
      </c>
      <c r="D24" s="23">
        <v>37816</v>
      </c>
      <c r="E24" s="116">
        <v>3.5274713200406</v>
      </c>
      <c r="F24" s="117">
        <v>2324</v>
      </c>
      <c r="G24" s="13">
        <v>0.66690786041632144</v>
      </c>
      <c r="H24" s="13">
        <v>-0.6089022975678593</v>
      </c>
      <c r="I24" s="13">
        <v>-0.34269150447220342</v>
      </c>
      <c r="J24" s="13">
        <v>2.7936607956377646</v>
      </c>
      <c r="K24" s="13">
        <v>1.8323589986759314</v>
      </c>
      <c r="L24" s="115">
        <v>1.5901656614072168</v>
      </c>
      <c r="M24" s="13">
        <v>1.9986209326132487</v>
      </c>
    </row>
    <row r="25" spans="1:15" ht="12.75" customHeight="1" x14ac:dyDescent="0.2">
      <c r="A25" s="30" t="s">
        <v>34</v>
      </c>
      <c r="B25" s="31" t="s">
        <v>9</v>
      </c>
      <c r="C25" s="35"/>
      <c r="D25" s="36"/>
      <c r="E25" s="68">
        <f>SUM(E23:E24)</f>
        <v>4.7150275291434642</v>
      </c>
      <c r="F25" s="34">
        <f>SUM(F23:F24)</f>
        <v>2957</v>
      </c>
      <c r="G25" s="110">
        <f t="shared" ref="G25:M25" si="0">($E$23*G23+$E$24*G24)/$E$25</f>
        <v>1.232562736186698</v>
      </c>
      <c r="H25" s="111">
        <f t="shared" si="0"/>
        <v>-1.7506652831890283E-2</v>
      </c>
      <c r="I25" s="111">
        <f t="shared" si="0"/>
        <v>-0.27735159132227544</v>
      </c>
      <c r="J25" s="111">
        <f t="shared" si="0"/>
        <v>2.5298530153820322</v>
      </c>
      <c r="K25" s="111">
        <f t="shared" si="0"/>
        <v>1.8357509631388331</v>
      </c>
      <c r="L25" s="112">
        <f t="shared" si="0"/>
        <v>2.2113572327795636</v>
      </c>
      <c r="M25" s="112">
        <f t="shared" si="0"/>
        <v>2.4805944197523777</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119.21135405487586</v>
      </c>
      <c r="F27" s="34">
        <f>F25+F21</f>
        <v>129563</v>
      </c>
      <c r="G27" s="81">
        <f>($E$21*G21+$E$25*G25)/$E$27</f>
        <v>-0.38406341418122381</v>
      </c>
      <c r="H27" s="81">
        <f t="shared" ref="H27:M27" si="1">($E$21*H21+$E$25*H25)/$E$27</f>
        <v>-2.336149296992827</v>
      </c>
      <c r="I27" s="81">
        <f t="shared" si="1"/>
        <v>2.8277516179421633</v>
      </c>
      <c r="J27" s="81">
        <f t="shared" si="1"/>
        <v>4.2119410120248597</v>
      </c>
      <c r="K27" s="81">
        <f t="shared" si="1"/>
        <v>4.1612269026494424</v>
      </c>
      <c r="L27" s="81">
        <f>($E$21*L21+$E$25*L25)/$E$27</f>
        <v>3.1714237443205544</v>
      </c>
      <c r="M27" s="81">
        <f t="shared" si="1"/>
        <v>3.8058034405652319</v>
      </c>
    </row>
    <row r="28" spans="1:15" s="20" customFormat="1" ht="26.25" customHeight="1" x14ac:dyDescent="0.2">
      <c r="A28" s="226" t="s">
        <v>37</v>
      </c>
      <c r="B28" s="226"/>
      <c r="C28" s="226"/>
      <c r="D28" s="226"/>
      <c r="E28" s="70">
        <f>SUM(E10,E27)</f>
        <v>277.48686363981489</v>
      </c>
      <c r="F28" s="53">
        <f>SUM(F10, F27)</f>
        <v>249188</v>
      </c>
      <c r="G28" s="158"/>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62.85</v>
      </c>
      <c r="F31" s="94">
        <v>12737</v>
      </c>
      <c r="G31" s="95">
        <v>0.75</v>
      </c>
      <c r="H31" s="95">
        <v>0.47</v>
      </c>
      <c r="I31" s="95">
        <v>1.96</v>
      </c>
      <c r="J31" s="95">
        <v>3.11</v>
      </c>
      <c r="K31" s="95">
        <v>3.29</v>
      </c>
      <c r="L31" s="95">
        <v>3.77</v>
      </c>
      <c r="M31" s="96">
        <v>6.79</v>
      </c>
    </row>
    <row r="32" spans="1:15" ht="31.5" customHeight="1" x14ac:dyDescent="0.2">
      <c r="A32" s="230" t="s">
        <v>26</v>
      </c>
      <c r="B32" s="231"/>
      <c r="C32" s="231"/>
      <c r="D32" s="232"/>
      <c r="E32" s="101">
        <f>E28+E31</f>
        <v>340.33686363981491</v>
      </c>
      <c r="F32" s="102">
        <f>F28+F31</f>
        <v>261925</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55" t="s">
        <v>42</v>
      </c>
      <c r="B35" s="156"/>
      <c r="C35" s="156"/>
      <c r="D35" s="156"/>
      <c r="E35" s="156"/>
      <c r="F35" s="156"/>
      <c r="G35" s="156"/>
      <c r="H35" s="156"/>
      <c r="I35" s="156"/>
      <c r="J35" s="156"/>
      <c r="K35" s="156"/>
      <c r="L35" s="156"/>
      <c r="M35" s="157"/>
    </row>
    <row r="36" spans="1:13" ht="22.5" customHeight="1" x14ac:dyDescent="0.2">
      <c r="B36" s="11"/>
      <c r="C36" s="11"/>
      <c r="D36" s="11"/>
      <c r="E36" s="219" t="s">
        <v>39</v>
      </c>
      <c r="F36" s="220"/>
      <c r="G36" s="84">
        <f>($E$10*G10+$E$21*G21+$E$25*G25+$E$31*G31)/$E$32</f>
        <v>0.51668042438634354</v>
      </c>
      <c r="H36" s="84">
        <f>($E$10*H10+$E$21*H21+$E$25*H25+$E$31*H31)/$E$32</f>
        <v>-0.59819303825959791</v>
      </c>
      <c r="I36" s="84">
        <f t="shared" ref="I36:M36" si="2">($E$10*I10+$E$21*I21+$E$25*I25+$E$31*I31)/$E$32</f>
        <v>2.4227510049514076</v>
      </c>
      <c r="J36" s="84">
        <f t="shared" si="2"/>
        <v>3.4486279899491361</v>
      </c>
      <c r="K36" s="84">
        <f t="shared" si="2"/>
        <v>3.6081504648961076</v>
      </c>
      <c r="L36" s="84">
        <f t="shared" si="2"/>
        <v>3.4857438426208516</v>
      </c>
      <c r="M36" s="84">
        <f t="shared" si="2"/>
        <v>4.9167105731425442</v>
      </c>
    </row>
    <row r="37" spans="1:13" ht="16.5" customHeight="1" x14ac:dyDescent="0.2">
      <c r="B37" s="10"/>
      <c r="C37" s="10"/>
      <c r="D37" s="10"/>
      <c r="E37" s="16"/>
      <c r="F37" s="105" t="s">
        <v>45</v>
      </c>
      <c r="G37" s="85"/>
      <c r="H37" s="85">
        <f>H36-'MAI-2016'!H36</f>
        <v>1.8455378184273128</v>
      </c>
      <c r="I37" s="85">
        <f>I36-'MAI-2016'!I36</f>
        <v>-0.34402975664534274</v>
      </c>
      <c r="J37" s="85">
        <f>J36-'MAI-2016'!J36</f>
        <v>0.54686093475518716</v>
      </c>
      <c r="K37" s="85">
        <f>K36-'MAI-2016'!K36</f>
        <v>0.16282565322079812</v>
      </c>
      <c r="L37" s="85">
        <f>L36-'MAI-2016'!L36</f>
        <v>3.981089754174949E-2</v>
      </c>
      <c r="M37" s="85">
        <f>M36-'MAI-2016'!M36</f>
        <v>-4.4089687929356636E-2</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71</v>
      </c>
      <c r="B41" s="86"/>
      <c r="C41" s="86"/>
      <c r="D41" s="20"/>
      <c r="E41" s="87">
        <f>E32-'DEC-2015'!E32</f>
        <v>9.9394128923857465</v>
      </c>
      <c r="F41" s="88">
        <f>E41/'DEC-2015'!E32</f>
        <v>3.0083200914234311E-2</v>
      </c>
      <c r="H41" s="6"/>
      <c r="I41" s="6"/>
      <c r="J41" s="6"/>
      <c r="K41" s="6"/>
      <c r="L41" s="6"/>
      <c r="M41" s="6"/>
    </row>
    <row r="42" spans="1:13" x14ac:dyDescent="0.2">
      <c r="A42" s="20" t="s">
        <v>72</v>
      </c>
      <c r="B42" s="86"/>
      <c r="C42" s="86"/>
      <c r="D42" s="20"/>
      <c r="E42" s="89">
        <f>F32-'DEC-2015'!F32</f>
        <v>6913</v>
      </c>
      <c r="F42" s="88">
        <f>E42/'DEC-2015'!F32</f>
        <v>2.7108528226122693E-2</v>
      </c>
      <c r="H42" s="5"/>
      <c r="I42" s="5"/>
      <c r="J42" s="5"/>
      <c r="K42" s="5"/>
      <c r="L42" s="5"/>
      <c r="M42" s="5"/>
    </row>
  </sheetData>
  <mergeCells count="17">
    <mergeCell ref="A1:M1"/>
    <mergeCell ref="A2:A3"/>
    <mergeCell ref="B2:B3"/>
    <mergeCell ref="C2:C3"/>
    <mergeCell ref="D2:D3"/>
    <mergeCell ref="E2:E3"/>
    <mergeCell ref="F2:F3"/>
    <mergeCell ref="G2:M2"/>
    <mergeCell ref="A33:M33"/>
    <mergeCell ref="A34:M34"/>
    <mergeCell ref="E36:F36"/>
    <mergeCell ref="A4:M4"/>
    <mergeCell ref="A5:M5"/>
    <mergeCell ref="A12:M12"/>
    <mergeCell ref="A28:D28"/>
    <mergeCell ref="H28:M28"/>
    <mergeCell ref="A32:D3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73</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65" t="s">
        <v>3</v>
      </c>
      <c r="I3" s="165" t="s">
        <v>4</v>
      </c>
      <c r="J3" s="165" t="s">
        <v>5</v>
      </c>
      <c r="K3" s="165" t="s">
        <v>6</v>
      </c>
      <c r="L3" s="71" t="s">
        <v>41</v>
      </c>
      <c r="M3" s="166"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26.411362849999996</v>
      </c>
      <c r="F6" s="64">
        <v>29772</v>
      </c>
      <c r="G6" s="73">
        <v>2.3842287594571463</v>
      </c>
      <c r="H6" s="90">
        <v>0.47238676082566045</v>
      </c>
      <c r="I6" s="90">
        <v>1.9002570983554401</v>
      </c>
      <c r="J6" s="90">
        <v>2.8217893509096648</v>
      </c>
      <c r="K6" s="90">
        <v>3.0794395981721179</v>
      </c>
      <c r="L6" s="90">
        <v>3.4356155883638717</v>
      </c>
      <c r="M6" s="90">
        <v>5.3052610380222465</v>
      </c>
    </row>
    <row r="7" spans="1:15" s="2" customFormat="1" ht="12.75" customHeight="1" x14ac:dyDescent="0.2">
      <c r="A7" s="58" t="s">
        <v>27</v>
      </c>
      <c r="B7" s="12" t="s">
        <v>8</v>
      </c>
      <c r="C7" s="12" t="s">
        <v>18</v>
      </c>
      <c r="D7" s="24">
        <v>40834</v>
      </c>
      <c r="E7" s="113">
        <v>10.364000000000001</v>
      </c>
      <c r="F7" s="114">
        <v>7592</v>
      </c>
      <c r="G7" s="74">
        <v>2.69</v>
      </c>
      <c r="H7" s="74">
        <v>0.37</v>
      </c>
      <c r="I7" s="74">
        <v>2.4</v>
      </c>
      <c r="J7" s="74">
        <v>3.2</v>
      </c>
      <c r="K7" s="74"/>
      <c r="L7" s="74"/>
      <c r="M7" s="75">
        <v>3.69</v>
      </c>
    </row>
    <row r="8" spans="1:15" s="2" customFormat="1" ht="12.75" customHeight="1" x14ac:dyDescent="0.2">
      <c r="A8" s="58" t="s">
        <v>30</v>
      </c>
      <c r="B8" s="12" t="s">
        <v>8</v>
      </c>
      <c r="C8" s="12" t="s">
        <v>18</v>
      </c>
      <c r="D8" s="24">
        <v>36738</v>
      </c>
      <c r="E8" s="92">
        <v>86.398099999999999</v>
      </c>
      <c r="F8" s="25">
        <v>46938</v>
      </c>
      <c r="G8" s="106">
        <v>3.05</v>
      </c>
      <c r="H8" s="97">
        <v>1.26</v>
      </c>
      <c r="I8" s="97">
        <v>3.42</v>
      </c>
      <c r="J8" s="97">
        <v>3.92</v>
      </c>
      <c r="K8" s="106">
        <v>3.42</v>
      </c>
      <c r="L8" s="106">
        <v>3.95</v>
      </c>
      <c r="M8" s="106">
        <v>4.7699999999999996</v>
      </c>
    </row>
    <row r="9" spans="1:15" ht="12.75" customHeight="1" x14ac:dyDescent="0.2">
      <c r="A9" s="59" t="s">
        <v>11</v>
      </c>
      <c r="B9" s="26" t="s">
        <v>8</v>
      </c>
      <c r="C9" s="26" t="s">
        <v>18</v>
      </c>
      <c r="D9" s="27">
        <v>37816</v>
      </c>
      <c r="E9" s="116">
        <v>38.060039784173597</v>
      </c>
      <c r="F9" s="117">
        <v>35854</v>
      </c>
      <c r="G9" s="118">
        <v>1.1165751420939118</v>
      </c>
      <c r="H9" s="118">
        <v>1.3010680570083588</v>
      </c>
      <c r="I9" s="118">
        <v>2.8770735983820961</v>
      </c>
      <c r="J9" s="118">
        <v>3.8318140988756522</v>
      </c>
      <c r="K9" s="13">
        <v>3.9344960995977285</v>
      </c>
      <c r="L9" s="115">
        <v>3.0505258453942474</v>
      </c>
      <c r="M9" s="13">
        <v>2.9913447656968017</v>
      </c>
    </row>
    <row r="10" spans="1:15" s="20" customFormat="1" ht="23.25" customHeight="1" x14ac:dyDescent="0.2">
      <c r="A10" s="41" t="s">
        <v>35</v>
      </c>
      <c r="B10" s="42" t="s">
        <v>8</v>
      </c>
      <c r="C10" s="42"/>
      <c r="D10" s="43"/>
      <c r="E10" s="63">
        <f>SUM(E6:E9)</f>
        <v>161.23350263417359</v>
      </c>
      <c r="F10" s="44">
        <f>SUM(F6:F9)</f>
        <v>120156</v>
      </c>
      <c r="G10" s="107">
        <f>($E$6*G6+$E$7*G7+$E$8*G8+$E$9*G9+$E$31*G31)/($E$10+$E$31)</f>
        <v>2.2602134412443573</v>
      </c>
      <c r="H10" s="108">
        <f>($E$6*H6+$E$7*H7+$E$8*H8+$E$9*H9+$E$31*H31)/($E$10+$E$31)</f>
        <v>1.0344098012011931</v>
      </c>
      <c r="I10" s="108">
        <f>($E$6*I6+$E$7*I7+$E$8*I8+$E$9*I9+$E$31*I31)/($E$10+$E$31)</f>
        <v>2.8310229631002088</v>
      </c>
      <c r="J10" s="108">
        <f>($E$6*J6+$E$8*J8+$E$9*J9+$E$31*J31+E7*J7)/($E$6+$E$8+$E$9+$E$31+E7)</f>
        <v>3.5364076826973321</v>
      </c>
      <c r="K10" s="108">
        <f>($E$6*K6+$E$8*K8+$E$9*K9+$E$31*K31)/($E$6+$E$8+$E$9+$E$31)</f>
        <v>3.4723336257265398</v>
      </c>
      <c r="L10" s="108">
        <f>($E$6*L6+$E$8*L8+$E$9*L9+$E$31*L31)/($E$6+$E$8+$E$9+$E$31)</f>
        <v>3.6914339817339425</v>
      </c>
      <c r="M10" s="109">
        <f>($E$6*M6+$E$7*M7+$E$8*M8+$E$9*M9+$E$31*M31)/($E$10+$E$31)</f>
        <v>5.0815291351421426</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12.608040839999999</v>
      </c>
      <c r="F13" s="64">
        <v>23330</v>
      </c>
      <c r="G13" s="73">
        <v>0.92377100329689676</v>
      </c>
      <c r="H13" s="90">
        <v>-0.76112959673392266</v>
      </c>
      <c r="I13" s="90">
        <v>2.1646186420096747</v>
      </c>
      <c r="J13" s="90">
        <v>3.149541775494602</v>
      </c>
      <c r="K13" s="90">
        <v>3.5979735608615115</v>
      </c>
      <c r="L13" s="90">
        <v>3.5815076165100601</v>
      </c>
      <c r="M13" s="90">
        <v>5.1556805920219162</v>
      </c>
    </row>
    <row r="14" spans="1:15" x14ac:dyDescent="0.2">
      <c r="A14" s="61" t="s">
        <v>49</v>
      </c>
      <c r="B14" s="12" t="s">
        <v>8</v>
      </c>
      <c r="C14" s="12" t="s">
        <v>17</v>
      </c>
      <c r="D14" s="23">
        <v>36091</v>
      </c>
      <c r="E14" s="92">
        <v>0.41200195000000001</v>
      </c>
      <c r="F14" s="25">
        <v>498</v>
      </c>
      <c r="G14" s="74">
        <v>0.17774629778057882</v>
      </c>
      <c r="H14" s="74">
        <v>0.30570643877290138</v>
      </c>
      <c r="I14" s="74">
        <v>1.2335569363650656</v>
      </c>
      <c r="J14" s="74">
        <v>3.4975514859774126</v>
      </c>
      <c r="K14" s="74">
        <v>3.8828930727261346</v>
      </c>
      <c r="L14" s="115"/>
      <c r="M14" s="74">
        <v>4.4724887758671894</v>
      </c>
      <c r="N14" s="2"/>
      <c r="O14" s="2"/>
    </row>
    <row r="15" spans="1:15" ht="13.5" customHeight="1" x14ac:dyDescent="0.2">
      <c r="A15" s="61" t="s">
        <v>50</v>
      </c>
      <c r="B15" s="12" t="s">
        <v>8</v>
      </c>
      <c r="C15" s="12" t="s">
        <v>21</v>
      </c>
      <c r="D15" s="23">
        <v>39514</v>
      </c>
      <c r="E15" s="92">
        <v>6.359049E-2</v>
      </c>
      <c r="F15" s="25">
        <v>102</v>
      </c>
      <c r="G15" s="74">
        <v>-0.2596390406311766</v>
      </c>
      <c r="H15" s="74">
        <v>-2.6796367471014104</v>
      </c>
      <c r="I15" s="74">
        <v>-0.35887401748282421</v>
      </c>
      <c r="J15" s="74">
        <v>1.7895888840344654</v>
      </c>
      <c r="K15" s="74">
        <v>2.2005422470697145</v>
      </c>
      <c r="L15" s="115"/>
      <c r="M15" s="74">
        <v>3.2132488748062515</v>
      </c>
      <c r="N15" s="2"/>
      <c r="O15" s="2"/>
    </row>
    <row r="16" spans="1:15" ht="12.75" customHeight="1" x14ac:dyDescent="0.2">
      <c r="A16" s="61" t="s">
        <v>51</v>
      </c>
      <c r="B16" s="12" t="s">
        <v>8</v>
      </c>
      <c r="C16" s="12" t="s">
        <v>16</v>
      </c>
      <c r="D16" s="23">
        <v>39514</v>
      </c>
      <c r="E16" s="92">
        <v>0.6444271800000001</v>
      </c>
      <c r="F16" s="25">
        <v>1713</v>
      </c>
      <c r="G16" s="74">
        <v>0.53018782039853107</v>
      </c>
      <c r="H16" s="74">
        <v>2.8868665050614473</v>
      </c>
      <c r="I16" s="74">
        <v>2.6145298632399561</v>
      </c>
      <c r="J16" s="74">
        <v>3.3668628030270265</v>
      </c>
      <c r="K16" s="74">
        <v>3.2967136359288718</v>
      </c>
      <c r="L16" s="115"/>
      <c r="M16" s="74">
        <v>4.596306055663435</v>
      </c>
      <c r="N16" s="2"/>
      <c r="O16" s="2"/>
    </row>
    <row r="17" spans="1:15" ht="12.75" customHeight="1" x14ac:dyDescent="0.2">
      <c r="A17" s="58" t="s">
        <v>12</v>
      </c>
      <c r="B17" s="12" t="s">
        <v>8</v>
      </c>
      <c r="C17" s="12" t="s">
        <v>19</v>
      </c>
      <c r="D17" s="24">
        <v>40834</v>
      </c>
      <c r="E17" s="113">
        <v>5.7279999999999998</v>
      </c>
      <c r="F17" s="114">
        <v>4754</v>
      </c>
      <c r="G17" s="74">
        <v>0.02</v>
      </c>
      <c r="H17" s="74">
        <v>-4.47</v>
      </c>
      <c r="I17" s="115">
        <v>3.07</v>
      </c>
      <c r="J17" s="115">
        <v>4.83</v>
      </c>
      <c r="K17" s="115"/>
      <c r="L17" s="115"/>
      <c r="M17" s="74">
        <v>4.63</v>
      </c>
      <c r="N17" s="79"/>
      <c r="O17" s="2"/>
    </row>
    <row r="18" spans="1:15" x14ac:dyDescent="0.2">
      <c r="A18" s="58" t="s">
        <v>31</v>
      </c>
      <c r="B18" s="12" t="s">
        <v>8</v>
      </c>
      <c r="C18" s="12" t="s">
        <v>16</v>
      </c>
      <c r="D18" s="24">
        <v>38245</v>
      </c>
      <c r="E18" s="92">
        <v>39.254589000000003</v>
      </c>
      <c r="F18" s="25">
        <v>36145</v>
      </c>
      <c r="G18" s="106">
        <v>2.63</v>
      </c>
      <c r="H18" s="106">
        <v>-0.14000000000000001</v>
      </c>
      <c r="I18" s="97">
        <v>3.98</v>
      </c>
      <c r="J18" s="106">
        <v>4.82</v>
      </c>
      <c r="K18" s="97">
        <v>3.99</v>
      </c>
      <c r="L18" s="97">
        <v>3.86</v>
      </c>
      <c r="M18" s="97">
        <v>5.01</v>
      </c>
      <c r="N18" s="2"/>
      <c r="O18" s="2"/>
    </row>
    <row r="19" spans="1:15" ht="12.75" customHeight="1" x14ac:dyDescent="0.2">
      <c r="A19" s="60" t="s">
        <v>13</v>
      </c>
      <c r="B19" s="22" t="s">
        <v>8</v>
      </c>
      <c r="C19" s="22" t="s">
        <v>20</v>
      </c>
      <c r="D19" s="23">
        <v>37834</v>
      </c>
      <c r="E19" s="116">
        <v>46.431481154990003</v>
      </c>
      <c r="F19" s="117">
        <v>43908</v>
      </c>
      <c r="G19" s="118">
        <v>1.5054860030608186</v>
      </c>
      <c r="H19" s="118">
        <v>-0.32945641334600761</v>
      </c>
      <c r="I19" s="118">
        <v>4.0706960959269178</v>
      </c>
      <c r="J19" s="118">
        <v>5.1579868065316781</v>
      </c>
      <c r="K19" s="13">
        <v>5.1666099945577582</v>
      </c>
      <c r="L19" s="115">
        <v>2.6598735245381144</v>
      </c>
      <c r="M19" s="13">
        <v>3.8270508884414189</v>
      </c>
      <c r="N19" s="2"/>
      <c r="O19" s="2"/>
    </row>
    <row r="20" spans="1:15" ht="12.75" customHeight="1" x14ac:dyDescent="0.2">
      <c r="A20" s="61" t="s">
        <v>28</v>
      </c>
      <c r="B20" s="22" t="s">
        <v>8</v>
      </c>
      <c r="C20" s="22" t="s">
        <v>25</v>
      </c>
      <c r="D20" s="23">
        <v>39078</v>
      </c>
      <c r="E20" s="116">
        <v>12.627783192192</v>
      </c>
      <c r="F20" s="117">
        <v>16505</v>
      </c>
      <c r="G20" s="118">
        <v>0.60698795249620741</v>
      </c>
      <c r="H20" s="118">
        <v>-5.8232282915640639</v>
      </c>
      <c r="I20" s="118">
        <v>5.4630613387930849</v>
      </c>
      <c r="J20" s="118">
        <v>6.825517930611924</v>
      </c>
      <c r="K20" s="13">
        <v>5.9279338791143443</v>
      </c>
      <c r="L20" s="115"/>
      <c r="M20" s="13">
        <v>0.19520451804215799</v>
      </c>
      <c r="N20" s="2"/>
      <c r="O20" s="2"/>
    </row>
    <row r="21" spans="1:15" ht="12.75" customHeight="1" x14ac:dyDescent="0.2">
      <c r="A21" s="30" t="s">
        <v>34</v>
      </c>
      <c r="B21" s="31" t="s">
        <v>8</v>
      </c>
      <c r="C21" s="31"/>
      <c r="D21" s="32"/>
      <c r="E21" s="67">
        <f>SUM(E13:E20)</f>
        <v>117.76991380718201</v>
      </c>
      <c r="F21" s="33">
        <f>SUM(F13:F20)</f>
        <v>126955</v>
      </c>
      <c r="G21" s="110">
        <f>($E$13*G13+$E$14*G14+$E$15*G15+$E$16*G16+$E$17*G17+$E$18*G18+$E$19*G19+$E$20*G20)/$E$21</f>
        <v>1.6385026642404263</v>
      </c>
      <c r="H21" s="111">
        <f>($E$13*H13+$E$14*H14+$E$15*H15+$E$16*H16+$E$17*H17+$E$18*H18+$E$19*H19+$E$20*H20)/$E$21</f>
        <v>-1.0844182311740478</v>
      </c>
      <c r="I21" s="111">
        <f>($E$13*I13+$E$14*I14+$E$15*I15+$E$16*I16+$E$17*I17+$E$18*I18+$E$19*I19+$E$20*I20)/$E$21</f>
        <v>3.9167465931047705</v>
      </c>
      <c r="J21" s="111">
        <f>($E$13*J13+$E$14*J14+$E$15*J15+$E$16*J16+$E$18*J18+$E$19*J19+$E$20*J20+E17*J17)/($E$21)</f>
        <v>4.9757320519701302</v>
      </c>
      <c r="K21" s="111">
        <f>($E$13*K13+$E$14*K14+$E$15*K15+$E$16*K16+$E$18*K18+$E$19*K19+$E$20*K20)/($E$21-$E$17)</f>
        <v>4.6465058777212613</v>
      </c>
      <c r="L21" s="111">
        <f>($E$13*L13+$E$19*L19+$E$18*L18)/($E$13+$E$19+$E$18)</f>
        <v>3.2573708844398381</v>
      </c>
      <c r="M21" s="112">
        <f>($E$13*M13+$E$14*M14+$E$15*M15+$E$16*M16+$E$17*M17+$E$18*M18+$E$19*M19+$E$20*M20)/$E$21</f>
        <v>4.0193524755597494</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1.2007131966768649</v>
      </c>
      <c r="F23" s="64">
        <v>633</v>
      </c>
      <c r="G23" s="73">
        <v>4.7126509218939665</v>
      </c>
      <c r="H23" s="75">
        <v>2.9123845105169632</v>
      </c>
      <c r="I23" s="75">
        <v>1.0672553436676946</v>
      </c>
      <c r="J23" s="75">
        <v>1.8212925154411419</v>
      </c>
      <c r="K23" s="75">
        <v>2.0593160215456319</v>
      </c>
      <c r="L23" s="75">
        <v>4.1303541899213814</v>
      </c>
      <c r="M23" s="90">
        <v>4.0535625088054195</v>
      </c>
    </row>
    <row r="24" spans="1:15" ht="12.75" customHeight="1" x14ac:dyDescent="0.2">
      <c r="A24" s="60" t="s">
        <v>14</v>
      </c>
      <c r="B24" s="22" t="s">
        <v>9</v>
      </c>
      <c r="C24" s="22" t="s">
        <v>20</v>
      </c>
      <c r="D24" s="23">
        <v>37816</v>
      </c>
      <c r="E24" s="116">
        <v>3.2408220988252499</v>
      </c>
      <c r="F24" s="117">
        <v>2321</v>
      </c>
      <c r="G24" s="13">
        <v>2.968864280926975</v>
      </c>
      <c r="H24" s="13">
        <v>0.88256346456583312</v>
      </c>
      <c r="I24" s="13">
        <v>1.1756294176063387</v>
      </c>
      <c r="J24" s="13">
        <v>3.1420309318652695</v>
      </c>
      <c r="K24" s="13">
        <v>2.3026183141431344</v>
      </c>
      <c r="L24" s="115">
        <v>1.6470041823072545</v>
      </c>
      <c r="M24" s="13">
        <v>2.1622025815700718</v>
      </c>
    </row>
    <row r="25" spans="1:15" ht="12.75" customHeight="1" x14ac:dyDescent="0.2">
      <c r="A25" s="30" t="s">
        <v>34</v>
      </c>
      <c r="B25" s="31" t="s">
        <v>9</v>
      </c>
      <c r="C25" s="35"/>
      <c r="D25" s="36"/>
      <c r="E25" s="68">
        <f>SUM(E23:E24)</f>
        <v>4.4415352955021152</v>
      </c>
      <c r="F25" s="34">
        <f>SUM(F23:F24)</f>
        <v>2954</v>
      </c>
      <c r="G25" s="110">
        <f t="shared" ref="G25:M25" si="0">($E$23*G23+$E$24*G24)/$E$25</f>
        <v>3.4402750640672641</v>
      </c>
      <c r="H25" s="111">
        <f t="shared" si="0"/>
        <v>1.4313000510417104</v>
      </c>
      <c r="I25" s="111">
        <f t="shared" si="0"/>
        <v>1.1463318499640096</v>
      </c>
      <c r="J25" s="111">
        <f t="shared" si="0"/>
        <v>2.7849859146694129</v>
      </c>
      <c r="K25" s="111">
        <f t="shared" si="0"/>
        <v>2.2368445998602828</v>
      </c>
      <c r="L25" s="112">
        <f t="shared" si="0"/>
        <v>2.3183466185881265</v>
      </c>
      <c r="M25" s="112">
        <f t="shared" si="0"/>
        <v>2.6735079463156968</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122.21144910268413</v>
      </c>
      <c r="F27" s="34">
        <f>F25+F21</f>
        <v>129909</v>
      </c>
      <c r="G27" s="81">
        <f>($E$21*G21+$E$25*G25)/$E$27</f>
        <v>1.7039845463967249</v>
      </c>
      <c r="H27" s="81">
        <f t="shared" ref="H27:M27" si="1">($E$21*H21+$E$25*H25)/$E$27</f>
        <v>-0.99298938693693417</v>
      </c>
      <c r="I27" s="81">
        <f t="shared" si="1"/>
        <v>3.816061305799975</v>
      </c>
      <c r="J27" s="81">
        <f t="shared" si="1"/>
        <v>4.8961136826295411</v>
      </c>
      <c r="K27" s="81">
        <f t="shared" si="1"/>
        <v>4.558931467186027</v>
      </c>
      <c r="L27" s="81">
        <f>($E$21*L21+$E$25*L25)/$E$27</f>
        <v>3.2232438901955507</v>
      </c>
      <c r="M27" s="81">
        <f t="shared" si="1"/>
        <v>3.9704403971678683</v>
      </c>
    </row>
    <row r="28" spans="1:15" s="20" customFormat="1" ht="26.25" customHeight="1" x14ac:dyDescent="0.2">
      <c r="A28" s="226" t="s">
        <v>37</v>
      </c>
      <c r="B28" s="226"/>
      <c r="C28" s="226"/>
      <c r="D28" s="226"/>
      <c r="E28" s="70">
        <f>SUM(E10,E27)</f>
        <v>283.44495173685772</v>
      </c>
      <c r="F28" s="53">
        <f>SUM(F10, F27)</f>
        <v>250065</v>
      </c>
      <c r="G28" s="164"/>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63.579000000000001</v>
      </c>
      <c r="F31" s="94">
        <v>12740</v>
      </c>
      <c r="G31" s="95">
        <v>1.75</v>
      </c>
      <c r="H31" s="95">
        <v>0.91</v>
      </c>
      <c r="I31" s="95">
        <v>2.46</v>
      </c>
      <c r="J31" s="95">
        <v>3.19</v>
      </c>
      <c r="K31" s="95">
        <v>3.43</v>
      </c>
      <c r="L31" s="95">
        <v>3.83</v>
      </c>
      <c r="M31" s="96">
        <v>6.89</v>
      </c>
    </row>
    <row r="32" spans="1:15" ht="31.5" customHeight="1" x14ac:dyDescent="0.2">
      <c r="A32" s="230" t="s">
        <v>26</v>
      </c>
      <c r="B32" s="231"/>
      <c r="C32" s="231"/>
      <c r="D32" s="232"/>
      <c r="E32" s="101">
        <f>E28+E31</f>
        <v>347.02395173685773</v>
      </c>
      <c r="F32" s="102">
        <f>F28+F31</f>
        <v>262805</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61" t="s">
        <v>42</v>
      </c>
      <c r="B35" s="162"/>
      <c r="C35" s="162"/>
      <c r="D35" s="162"/>
      <c r="E35" s="162"/>
      <c r="F35" s="162"/>
      <c r="G35" s="162"/>
      <c r="H35" s="162"/>
      <c r="I35" s="162"/>
      <c r="J35" s="162"/>
      <c r="K35" s="162"/>
      <c r="L35" s="162"/>
      <c r="M35" s="163"/>
    </row>
    <row r="36" spans="1:13" ht="22.5" customHeight="1" x14ac:dyDescent="0.2">
      <c r="B36" s="11"/>
      <c r="C36" s="11"/>
      <c r="D36" s="11"/>
      <c r="E36" s="219" t="s">
        <v>39</v>
      </c>
      <c r="F36" s="220"/>
      <c r="G36" s="84">
        <f>($E$10*G10+$E$21*G21+$E$25*G25+$E$31*G31)/$E$32</f>
        <v>1.970848977637728</v>
      </c>
      <c r="H36" s="84">
        <f>($E$10*H10+$E$21*H21+$E$25*H25+$E$31*H31)/$E$32</f>
        <v>0.2976271031688244</v>
      </c>
      <c r="I36" s="84">
        <f t="shared" ref="I36:M36" si="2">($E$10*I10+$E$21*I21+$E$25*I25+$E$31*I31)/$E$32</f>
        <v>3.1099480742564944</v>
      </c>
      <c r="J36" s="84">
        <f t="shared" si="2"/>
        <v>3.9517893467745719</v>
      </c>
      <c r="K36" s="84">
        <f t="shared" si="2"/>
        <v>3.8472448287007945</v>
      </c>
      <c r="L36" s="84">
        <f t="shared" si="2"/>
        <v>3.5519384211975482</v>
      </c>
      <c r="M36" s="84">
        <f t="shared" si="2"/>
        <v>5.0215707503431357</v>
      </c>
    </row>
    <row r="37" spans="1:13" ht="16.5" customHeight="1" x14ac:dyDescent="0.2">
      <c r="B37" s="10"/>
      <c r="C37" s="10"/>
      <c r="D37" s="10"/>
      <c r="E37" s="16"/>
      <c r="F37" s="105" t="s">
        <v>45</v>
      </c>
      <c r="G37" s="85"/>
      <c r="H37" s="85">
        <f>H36-'JUN-2016'!H36</f>
        <v>0.89582014142842237</v>
      </c>
      <c r="I37" s="85">
        <f>I36-'JUN-2016'!I36</f>
        <v>0.68719706930508684</v>
      </c>
      <c r="J37" s="85">
        <f>J36-'JUN-2016'!J36</f>
        <v>0.50316135682543583</v>
      </c>
      <c r="K37" s="85">
        <f>K36-'JUN-2016'!K36</f>
        <v>0.23909436380468696</v>
      </c>
      <c r="L37" s="85">
        <f>L36-'JUN-2016'!L36</f>
        <v>6.6194578576696639E-2</v>
      </c>
      <c r="M37" s="85">
        <f>M36-'JUN-2016'!M36</f>
        <v>0.10486017720059149</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74</v>
      </c>
      <c r="B41" s="86"/>
      <c r="C41" s="86"/>
      <c r="D41" s="20"/>
      <c r="E41" s="87">
        <f>E32-'DEC-2015'!E32</f>
        <v>16.626500989428564</v>
      </c>
      <c r="F41" s="88">
        <f>E41/'DEC-2015'!E32</f>
        <v>5.0322727829212634E-2</v>
      </c>
      <c r="H41" s="6"/>
      <c r="I41" s="6"/>
      <c r="J41" s="6"/>
      <c r="K41" s="6"/>
      <c r="L41" s="6"/>
      <c r="M41" s="6"/>
    </row>
    <row r="42" spans="1:13" x14ac:dyDescent="0.2">
      <c r="A42" s="20" t="s">
        <v>75</v>
      </c>
      <c r="B42" s="86"/>
      <c r="C42" s="86"/>
      <c r="D42" s="20"/>
      <c r="E42" s="89">
        <f>F32-'DEC-2015'!F32</f>
        <v>7793</v>
      </c>
      <c r="F42" s="88">
        <f>E42/'DEC-2015'!F32</f>
        <v>3.0559346226844229E-2</v>
      </c>
      <c r="H42" s="5"/>
      <c r="I42" s="5"/>
      <c r="J42" s="5"/>
      <c r="K42" s="5"/>
      <c r="L42" s="5"/>
      <c r="M42" s="5"/>
    </row>
  </sheetData>
  <mergeCells count="17">
    <mergeCell ref="A1:M1"/>
    <mergeCell ref="A2:A3"/>
    <mergeCell ref="B2:B3"/>
    <mergeCell ref="C2:C3"/>
    <mergeCell ref="D2:D3"/>
    <mergeCell ref="E2:E3"/>
    <mergeCell ref="F2:F3"/>
    <mergeCell ref="G2:M2"/>
    <mergeCell ref="A33:M33"/>
    <mergeCell ref="A34:M34"/>
    <mergeCell ref="E36:F36"/>
    <mergeCell ref="A4:M4"/>
    <mergeCell ref="A5:M5"/>
    <mergeCell ref="A12:M12"/>
    <mergeCell ref="A28:D28"/>
    <mergeCell ref="H28:M28"/>
    <mergeCell ref="A32:D3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pane ySplit="3" topLeftCell="A4" activePane="bottomLeft" state="frozen"/>
      <selection pane="bottomLeft" activeCell="D15" sqref="D15"/>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19" customWidth="1"/>
    <col min="6" max="6" width="11.5703125" style="66" customWidth="1"/>
    <col min="7" max="7" width="9.5703125" style="66" customWidth="1"/>
    <col min="8" max="13" width="9" style="1" customWidth="1"/>
    <col min="14" max="16384" width="9.140625" style="1"/>
  </cols>
  <sheetData>
    <row r="1" spans="1:15" s="3" customFormat="1" ht="27" customHeight="1" x14ac:dyDescent="0.25">
      <c r="A1" s="233" t="s">
        <v>76</v>
      </c>
      <c r="B1" s="233"/>
      <c r="C1" s="233"/>
      <c r="D1" s="233"/>
      <c r="E1" s="233"/>
      <c r="F1" s="233"/>
      <c r="G1" s="233"/>
      <c r="H1" s="233"/>
      <c r="I1" s="233"/>
      <c r="J1" s="233"/>
      <c r="K1" s="233"/>
      <c r="L1" s="233"/>
      <c r="M1" s="233"/>
    </row>
    <row r="2" spans="1:15" ht="24" customHeight="1" x14ac:dyDescent="0.2">
      <c r="A2" s="234" t="s">
        <v>0</v>
      </c>
      <c r="B2" s="235" t="s">
        <v>10</v>
      </c>
      <c r="C2" s="236" t="s">
        <v>15</v>
      </c>
      <c r="D2" s="237" t="s">
        <v>29</v>
      </c>
      <c r="E2" s="238" t="s">
        <v>43</v>
      </c>
      <c r="F2" s="239" t="s">
        <v>1</v>
      </c>
      <c r="G2" s="240" t="s">
        <v>2</v>
      </c>
      <c r="H2" s="241"/>
      <c r="I2" s="241"/>
      <c r="J2" s="241"/>
      <c r="K2" s="241"/>
      <c r="L2" s="241"/>
      <c r="M2" s="242"/>
    </row>
    <row r="3" spans="1:15" ht="42.75" customHeight="1" x14ac:dyDescent="0.2">
      <c r="A3" s="234"/>
      <c r="B3" s="235"/>
      <c r="C3" s="236"/>
      <c r="D3" s="237"/>
      <c r="E3" s="238"/>
      <c r="F3" s="239"/>
      <c r="G3" s="72" t="s">
        <v>40</v>
      </c>
      <c r="H3" s="172" t="s">
        <v>3</v>
      </c>
      <c r="I3" s="172" t="s">
        <v>4</v>
      </c>
      <c r="J3" s="172" t="s">
        <v>5</v>
      </c>
      <c r="K3" s="172" t="s">
        <v>6</v>
      </c>
      <c r="L3" s="71" t="s">
        <v>41</v>
      </c>
      <c r="M3" s="173" t="s">
        <v>7</v>
      </c>
    </row>
    <row r="4" spans="1:15" ht="26.25" customHeight="1" x14ac:dyDescent="0.2">
      <c r="A4" s="221" t="s">
        <v>38</v>
      </c>
      <c r="B4" s="222"/>
      <c r="C4" s="222"/>
      <c r="D4" s="222"/>
      <c r="E4" s="222"/>
      <c r="F4" s="222"/>
      <c r="G4" s="222"/>
      <c r="H4" s="222"/>
      <c r="I4" s="222"/>
      <c r="J4" s="222"/>
      <c r="K4" s="222"/>
      <c r="L4" s="222"/>
      <c r="M4" s="223"/>
    </row>
    <row r="5" spans="1:15" ht="23.25" customHeight="1" x14ac:dyDescent="0.2">
      <c r="A5" s="224" t="s">
        <v>33</v>
      </c>
      <c r="B5" s="224"/>
      <c r="C5" s="224"/>
      <c r="D5" s="224"/>
      <c r="E5" s="224"/>
      <c r="F5" s="224"/>
      <c r="G5" s="224"/>
      <c r="H5" s="224"/>
      <c r="I5" s="224"/>
      <c r="J5" s="224"/>
      <c r="K5" s="224"/>
      <c r="L5" s="224"/>
      <c r="M5" s="224"/>
    </row>
    <row r="6" spans="1:15" s="14" customFormat="1" x14ac:dyDescent="0.2">
      <c r="A6" s="58" t="s">
        <v>46</v>
      </c>
      <c r="B6" s="12" t="s">
        <v>8</v>
      </c>
      <c r="C6" s="12" t="s">
        <v>23</v>
      </c>
      <c r="D6" s="23">
        <v>36433</v>
      </c>
      <c r="E6" s="91">
        <v>26.49658621</v>
      </c>
      <c r="F6" s="64">
        <v>29736</v>
      </c>
      <c r="G6" s="73">
        <v>2.872603432297514</v>
      </c>
      <c r="H6" s="90">
        <v>2.7193613290305674</v>
      </c>
      <c r="I6" s="90">
        <v>1.9574943249647925</v>
      </c>
      <c r="J6" s="90">
        <v>3.1365261239398867</v>
      </c>
      <c r="K6" s="90">
        <v>3.5657698919246528</v>
      </c>
      <c r="L6" s="90">
        <v>3.3794368588883295</v>
      </c>
      <c r="M6" s="90">
        <v>5.3080730548544564</v>
      </c>
    </row>
    <row r="7" spans="1:15" s="2" customFormat="1" ht="12.75" customHeight="1" x14ac:dyDescent="0.2">
      <c r="A7" s="58" t="s">
        <v>27</v>
      </c>
      <c r="B7" s="12" t="s">
        <v>8</v>
      </c>
      <c r="C7" s="12" t="s">
        <v>18</v>
      </c>
      <c r="D7" s="24">
        <v>40834</v>
      </c>
      <c r="E7" s="113">
        <v>10.571</v>
      </c>
      <c r="F7" s="114">
        <v>7730</v>
      </c>
      <c r="G7" s="74">
        <v>3.14</v>
      </c>
      <c r="H7" s="74">
        <v>3.38</v>
      </c>
      <c r="I7" s="74">
        <v>2.25</v>
      </c>
      <c r="J7" s="74">
        <v>3.65</v>
      </c>
      <c r="K7" s="74"/>
      <c r="L7" s="74"/>
      <c r="M7" s="75">
        <v>3.72</v>
      </c>
    </row>
    <row r="8" spans="1:15" s="2" customFormat="1" ht="12.75" customHeight="1" x14ac:dyDescent="0.2">
      <c r="A8" s="58" t="s">
        <v>30</v>
      </c>
      <c r="B8" s="12" t="s">
        <v>8</v>
      </c>
      <c r="C8" s="12" t="s">
        <v>18</v>
      </c>
      <c r="D8" s="24">
        <v>36738</v>
      </c>
      <c r="E8" s="92">
        <v>87.670522000000005</v>
      </c>
      <c r="F8" s="25">
        <v>47097</v>
      </c>
      <c r="G8" s="106">
        <v>3.73</v>
      </c>
      <c r="H8" s="97">
        <v>4.09</v>
      </c>
      <c r="I8" s="97">
        <v>3.49</v>
      </c>
      <c r="J8" s="97">
        <v>3.93</v>
      </c>
      <c r="K8" s="106">
        <v>4.07</v>
      </c>
      <c r="L8" s="106">
        <v>3.98</v>
      </c>
      <c r="M8" s="106">
        <v>4.78</v>
      </c>
    </row>
    <row r="9" spans="1:15" ht="12.75" customHeight="1" x14ac:dyDescent="0.2">
      <c r="A9" s="59" t="s">
        <v>11</v>
      </c>
      <c r="B9" s="26" t="s">
        <v>8</v>
      </c>
      <c r="C9" s="26" t="s">
        <v>18</v>
      </c>
      <c r="D9" s="27">
        <v>37816</v>
      </c>
      <c r="E9" s="116">
        <v>38.7189144906202</v>
      </c>
      <c r="F9" s="117">
        <v>36193</v>
      </c>
      <c r="G9" s="118">
        <v>1.2347946714209801</v>
      </c>
      <c r="H9" s="118">
        <v>1.7756400386427007</v>
      </c>
      <c r="I9" s="118">
        <v>2.6199172222114209</v>
      </c>
      <c r="J9" s="118">
        <v>4.1186685539547963</v>
      </c>
      <c r="K9" s="13">
        <v>4.3124999932206531</v>
      </c>
      <c r="L9" s="115">
        <v>2.9717798382791871</v>
      </c>
      <c r="M9" s="13">
        <v>2.9808866608606932</v>
      </c>
    </row>
    <row r="10" spans="1:15" s="20" customFormat="1" ht="23.25" customHeight="1" x14ac:dyDescent="0.2">
      <c r="A10" s="41" t="s">
        <v>35</v>
      </c>
      <c r="B10" s="42" t="s">
        <v>8</v>
      </c>
      <c r="C10" s="42"/>
      <c r="D10" s="43"/>
      <c r="E10" s="63">
        <f>SUM(E6:E9)</f>
        <v>163.4570227006202</v>
      </c>
      <c r="F10" s="44">
        <f>SUM(F6:F9)</f>
        <v>120756</v>
      </c>
      <c r="G10" s="107">
        <f>($E$6*G6+$E$7*G7+$E$8*G8+$E$9*G9+$E$31*G31)/($E$10+$E$31)</f>
        <v>2.7812851608677023</v>
      </c>
      <c r="H10" s="108">
        <f>($E$6*H6+$E$7*H7+$E$8*H8+$E$9*H9+$E$31*H31)/($E$10+$E$31)</f>
        <v>3.0420076624718759</v>
      </c>
      <c r="I10" s="108">
        <f>($E$6*I6+$E$7*I7+$E$8*I8+$E$9*I9+$E$31*I31)/($E$10+$E$31)</f>
        <v>2.7962871115263095</v>
      </c>
      <c r="J10" s="108">
        <f>($E$6*J6+$E$8*J8+$E$9*J9+$E$31*J31+E7*J7)/($E$6+$E$8+$E$9+$E$31+E7)</f>
        <v>3.7497778464829721</v>
      </c>
      <c r="K10" s="108">
        <f>($E$6*K6+$E$8*K8+$E$9*K9+$E$31*K31)/($E$6+$E$8+$E$9+$E$31)</f>
        <v>4.045788320818664</v>
      </c>
      <c r="L10" s="108">
        <f>($E$6*L6+$E$8*L8+$E$9*L9+$E$31*L31)/($E$6+$E$8+$E$9+$E$31)</f>
        <v>3.6528579788886795</v>
      </c>
      <c r="M10" s="109">
        <f>($E$6*M6+$E$7*M7+$E$8*M8+$E$9*M9+$E$31*M31)/($E$10+$E$31)</f>
        <v>5.0878758742314476</v>
      </c>
    </row>
    <row r="11" spans="1:15" s="21" customFormat="1" ht="12" customHeight="1" x14ac:dyDescent="0.2">
      <c r="A11" s="55"/>
      <c r="B11" s="37"/>
      <c r="C11" s="37"/>
      <c r="D11" s="38"/>
      <c r="E11" s="39"/>
      <c r="F11" s="40"/>
      <c r="G11" s="29"/>
      <c r="H11" s="29"/>
      <c r="I11" s="29"/>
      <c r="J11" s="29"/>
      <c r="K11" s="29"/>
      <c r="L11" s="29"/>
      <c r="M11" s="98"/>
    </row>
    <row r="12" spans="1:15" ht="21" customHeight="1" x14ac:dyDescent="0.2">
      <c r="A12" s="225" t="s">
        <v>34</v>
      </c>
      <c r="B12" s="225"/>
      <c r="C12" s="225"/>
      <c r="D12" s="225"/>
      <c r="E12" s="225"/>
      <c r="F12" s="225"/>
      <c r="G12" s="225"/>
      <c r="H12" s="225"/>
      <c r="I12" s="225"/>
      <c r="J12" s="225"/>
      <c r="K12" s="225"/>
      <c r="L12" s="225"/>
      <c r="M12" s="225"/>
    </row>
    <row r="13" spans="1:15" x14ac:dyDescent="0.2">
      <c r="A13" s="61" t="s">
        <v>47</v>
      </c>
      <c r="B13" s="12" t="s">
        <v>8</v>
      </c>
      <c r="C13" s="12" t="s">
        <v>16</v>
      </c>
      <c r="D13" s="23">
        <v>36606</v>
      </c>
      <c r="E13" s="91">
        <v>12.656234019999999</v>
      </c>
      <c r="F13" s="64">
        <v>23299</v>
      </c>
      <c r="G13" s="73">
        <v>1.6182284326164784</v>
      </c>
      <c r="H13" s="90">
        <v>2.1473059835956487</v>
      </c>
      <c r="I13" s="90">
        <v>2.2925027476326187</v>
      </c>
      <c r="J13" s="90">
        <v>3.5100244228984945</v>
      </c>
      <c r="K13" s="90">
        <v>4.3595225779983648</v>
      </c>
      <c r="L13" s="90">
        <v>3.5143893771405477</v>
      </c>
      <c r="M13" s="90">
        <v>5.1722972890118957</v>
      </c>
    </row>
    <row r="14" spans="1:15" x14ac:dyDescent="0.2">
      <c r="A14" s="61" t="s">
        <v>49</v>
      </c>
      <c r="B14" s="12" t="s">
        <v>8</v>
      </c>
      <c r="C14" s="12" t="s">
        <v>17</v>
      </c>
      <c r="D14" s="23">
        <v>36091</v>
      </c>
      <c r="E14" s="92">
        <v>0.40679304999999999</v>
      </c>
      <c r="F14" s="25">
        <v>496</v>
      </c>
      <c r="G14" s="74">
        <v>0.97624417085511173</v>
      </c>
      <c r="H14" s="74">
        <v>3.0730515645110756</v>
      </c>
      <c r="I14" s="74">
        <v>1.4395518707557953</v>
      </c>
      <c r="J14" s="74">
        <v>3.8326288189866942</v>
      </c>
      <c r="K14" s="74">
        <v>4.370573134011102</v>
      </c>
      <c r="L14" s="115"/>
      <c r="M14" s="74">
        <v>4.5264702906468779</v>
      </c>
      <c r="N14" s="2"/>
      <c r="O14" s="2"/>
    </row>
    <row r="15" spans="1:15" ht="13.5" customHeight="1" x14ac:dyDescent="0.2">
      <c r="A15" s="61" t="s">
        <v>50</v>
      </c>
      <c r="B15" s="12" t="s">
        <v>8</v>
      </c>
      <c r="C15" s="12" t="s">
        <v>21</v>
      </c>
      <c r="D15" s="23">
        <v>39514</v>
      </c>
      <c r="E15" s="92">
        <v>6.4452579999999995E-2</v>
      </c>
      <c r="F15" s="25">
        <v>102</v>
      </c>
      <c r="G15" s="74">
        <v>1.0478639499235554</v>
      </c>
      <c r="H15" s="74">
        <v>2.4829632815358105</v>
      </c>
      <c r="I15" s="74">
        <v>0.14264673534056804</v>
      </c>
      <c r="J15" s="74">
        <v>2.3994681629066816</v>
      </c>
      <c r="K15" s="74">
        <v>3.0244368672089239</v>
      </c>
      <c r="L15" s="115"/>
      <c r="M15" s="74">
        <v>3.3438450007498899</v>
      </c>
      <c r="N15" s="2"/>
      <c r="O15" s="2"/>
    </row>
    <row r="16" spans="1:15" ht="12.75" customHeight="1" x14ac:dyDescent="0.2">
      <c r="A16" s="61" t="s">
        <v>51</v>
      </c>
      <c r="B16" s="12" t="s">
        <v>8</v>
      </c>
      <c r="C16" s="12" t="s">
        <v>16</v>
      </c>
      <c r="D16" s="23">
        <v>39514</v>
      </c>
      <c r="E16" s="92">
        <v>0.64808616000000008</v>
      </c>
      <c r="F16" s="25">
        <v>1711</v>
      </c>
      <c r="G16" s="74">
        <v>1.0261134346411405</v>
      </c>
      <c r="H16" s="74">
        <v>5.8620623960627061</v>
      </c>
      <c r="I16" s="74">
        <v>2.75425744981459</v>
      </c>
      <c r="J16" s="74">
        <v>3.7391767391295794</v>
      </c>
      <c r="K16" s="74">
        <v>3.7031030917298313</v>
      </c>
      <c r="L16" s="115"/>
      <c r="M16" s="74">
        <v>4.6104357765802906</v>
      </c>
      <c r="N16" s="2"/>
      <c r="O16" s="2"/>
    </row>
    <row r="17" spans="1:15" ht="12.75" customHeight="1" x14ac:dyDescent="0.2">
      <c r="A17" s="58" t="s">
        <v>12</v>
      </c>
      <c r="B17" s="12" t="s">
        <v>8</v>
      </c>
      <c r="C17" s="12" t="s">
        <v>19</v>
      </c>
      <c r="D17" s="24">
        <v>40834</v>
      </c>
      <c r="E17" s="113">
        <v>5.8810000000000002</v>
      </c>
      <c r="F17" s="114">
        <v>4817</v>
      </c>
      <c r="G17" s="74">
        <v>0.67</v>
      </c>
      <c r="H17" s="74">
        <v>1.9</v>
      </c>
      <c r="I17" s="115">
        <v>2.87</v>
      </c>
      <c r="J17" s="115">
        <v>5.44</v>
      </c>
      <c r="K17" s="115"/>
      <c r="L17" s="115"/>
      <c r="M17" s="74">
        <v>4.6900000000000004</v>
      </c>
      <c r="N17" s="79"/>
      <c r="O17" s="2"/>
    </row>
    <row r="18" spans="1:15" x14ac:dyDescent="0.2">
      <c r="A18" s="58" t="s">
        <v>31</v>
      </c>
      <c r="B18" s="12" t="s">
        <v>8</v>
      </c>
      <c r="C18" s="12" t="s">
        <v>16</v>
      </c>
      <c r="D18" s="24">
        <v>38245</v>
      </c>
      <c r="E18" s="92">
        <v>39.561256999999998</v>
      </c>
      <c r="F18" s="25">
        <v>36171</v>
      </c>
      <c r="G18" s="106">
        <v>3.28</v>
      </c>
      <c r="H18" s="106">
        <v>4.09</v>
      </c>
      <c r="I18" s="97">
        <v>3.96</v>
      </c>
      <c r="J18" s="106">
        <v>4.68</v>
      </c>
      <c r="K18" s="97">
        <v>5.01</v>
      </c>
      <c r="L18" s="97">
        <v>3.9</v>
      </c>
      <c r="M18" s="97">
        <v>5.03</v>
      </c>
      <c r="N18" s="2"/>
      <c r="O18" s="2"/>
    </row>
    <row r="19" spans="1:15" ht="12.75" customHeight="1" x14ac:dyDescent="0.2">
      <c r="A19" s="60" t="s">
        <v>13</v>
      </c>
      <c r="B19" s="22" t="s">
        <v>8</v>
      </c>
      <c r="C19" s="22" t="s">
        <v>20</v>
      </c>
      <c r="D19" s="23">
        <v>37834</v>
      </c>
      <c r="E19" s="116">
        <v>47.123249726610098</v>
      </c>
      <c r="F19" s="117">
        <v>44221</v>
      </c>
      <c r="G19" s="118">
        <v>1.8615572705099392</v>
      </c>
      <c r="H19" s="118">
        <v>3.0677309502140648</v>
      </c>
      <c r="I19" s="118">
        <v>3.7337599134386723</v>
      </c>
      <c r="J19" s="118">
        <v>5.8225844205454624</v>
      </c>
      <c r="K19" s="13">
        <v>6.1591429766020278</v>
      </c>
      <c r="L19" s="115">
        <v>2.6118452176987494</v>
      </c>
      <c r="M19" s="13">
        <v>3.8295248813737359</v>
      </c>
      <c r="N19" s="2"/>
      <c r="O19" s="2"/>
    </row>
    <row r="20" spans="1:15" ht="12.75" customHeight="1" x14ac:dyDescent="0.2">
      <c r="A20" s="61" t="s">
        <v>28</v>
      </c>
      <c r="B20" s="22" t="s">
        <v>8</v>
      </c>
      <c r="C20" s="22" t="s">
        <v>25</v>
      </c>
      <c r="D20" s="23">
        <v>39078</v>
      </c>
      <c r="E20" s="116">
        <v>12.970912110488801</v>
      </c>
      <c r="F20" s="117">
        <v>16617</v>
      </c>
      <c r="G20" s="118">
        <v>1.4008598332892586</v>
      </c>
      <c r="H20" s="118">
        <v>3.4104684066484703</v>
      </c>
      <c r="I20" s="118">
        <v>4.7127888696725906</v>
      </c>
      <c r="J20" s="118">
        <v>7.9410656590447326</v>
      </c>
      <c r="K20" s="13">
        <v>8.5197037167020095</v>
      </c>
      <c r="L20" s="115"/>
      <c r="M20" s="13">
        <v>0.27481401089781698</v>
      </c>
      <c r="N20" s="2"/>
      <c r="O20" s="2"/>
    </row>
    <row r="21" spans="1:15" ht="12.75" customHeight="1" x14ac:dyDescent="0.2">
      <c r="A21" s="30" t="s">
        <v>34</v>
      </c>
      <c r="B21" s="31" t="s">
        <v>8</v>
      </c>
      <c r="C21" s="31"/>
      <c r="D21" s="32"/>
      <c r="E21" s="67">
        <f>SUM(E13:E20)</f>
        <v>119.31198464709888</v>
      </c>
      <c r="F21" s="33">
        <f>SUM(F13:F20)</f>
        <v>127434</v>
      </c>
      <c r="G21" s="110">
        <f>($E$13*G13+$E$14*G14+$E$15*G15+$E$16*G16+$E$17*G17+$E$18*G18+$E$19*G19+$E$20*G20)/$E$21</f>
        <v>2.1892570656953541</v>
      </c>
      <c r="H21" s="111">
        <f>($E$13*H13+$E$14*H14+$E$15*H15+$E$16*H16+$E$17*H17+$E$18*H18+$E$19*H19+$E$20*H20)/$E$21</f>
        <v>3.3036399308270248</v>
      </c>
      <c r="I21" s="111">
        <f>($E$13*I13+$E$14*I14+$E$15*I15+$E$16*I16+$E$17*I17+$E$18*I18+$E$19*I19+$E$20*I20)/$E$21</f>
        <v>3.7046685722097727</v>
      </c>
      <c r="J21" s="111">
        <f>($E$13*J13+$E$14*J14+$E$15*J15+$E$16*J16+$E$18*J18+$E$19*J19+$E$20*J20+E17*J17)/($E$21)</f>
        <v>5.3899197719315053</v>
      </c>
      <c r="K21" s="111">
        <f>($E$13*K13+$E$14*K14+$E$15*K15+$E$16*K16+$E$18*K18+$E$19*K19+$E$20*K20)/($E$21-$E$17)</f>
        <v>5.8052654632571565</v>
      </c>
      <c r="L21" s="111">
        <f>($E$13*L13+$E$19*L19+$E$18*L18)/($E$13+$E$19+$E$18)</f>
        <v>3.2398235478865804</v>
      </c>
      <c r="M21" s="112">
        <f>($E$13*M13+$E$14*M14+$E$15*M15+$E$16*M16+$E$17*M17+$E$18*M18+$E$19*M19+$E$20*M20)/$E$21</f>
        <v>4.0323348945719513</v>
      </c>
    </row>
    <row r="22" spans="1:15" s="14" customFormat="1" ht="12.75" customHeight="1" x14ac:dyDescent="0.2">
      <c r="A22" s="56"/>
      <c r="B22" s="15"/>
      <c r="C22" s="15"/>
      <c r="D22" s="45"/>
      <c r="E22" s="69"/>
      <c r="F22" s="28"/>
      <c r="G22" s="78"/>
      <c r="H22" s="79"/>
      <c r="I22" s="79"/>
      <c r="J22" s="79"/>
      <c r="K22" s="79"/>
      <c r="L22" s="79"/>
      <c r="M22" s="80"/>
    </row>
    <row r="23" spans="1:15" ht="12.75" customHeight="1" x14ac:dyDescent="0.2">
      <c r="A23" s="61" t="s">
        <v>48</v>
      </c>
      <c r="B23" s="12" t="s">
        <v>9</v>
      </c>
      <c r="C23" s="12" t="s">
        <v>16</v>
      </c>
      <c r="D23" s="23">
        <v>38808</v>
      </c>
      <c r="E23" s="91">
        <v>1.0867552371541502</v>
      </c>
      <c r="F23" s="64">
        <v>632</v>
      </c>
      <c r="G23" s="73">
        <v>5.4368659679703777</v>
      </c>
      <c r="H23" s="75">
        <v>5.3313211810344541</v>
      </c>
      <c r="I23" s="75">
        <v>1.340066858656308</v>
      </c>
      <c r="J23" s="75">
        <v>2.4841500525487392</v>
      </c>
      <c r="K23" s="75">
        <v>2.8068208032793418</v>
      </c>
      <c r="L23" s="75">
        <v>4.0791863802048356</v>
      </c>
      <c r="M23" s="90">
        <v>4.0893694831128258</v>
      </c>
    </row>
    <row r="24" spans="1:15" ht="12.75" customHeight="1" x14ac:dyDescent="0.2">
      <c r="A24" s="60" t="s">
        <v>14</v>
      </c>
      <c r="B24" s="22" t="s">
        <v>9</v>
      </c>
      <c r="C24" s="22" t="s">
        <v>20</v>
      </c>
      <c r="D24" s="23">
        <v>37816</v>
      </c>
      <c r="E24" s="116">
        <v>3.27510967529851</v>
      </c>
      <c r="F24" s="117">
        <v>2312</v>
      </c>
      <c r="G24" s="13">
        <v>3.3704878031054042</v>
      </c>
      <c r="H24" s="13">
        <v>2.5708707414863197</v>
      </c>
      <c r="I24" s="13">
        <v>0.74877443507606056</v>
      </c>
      <c r="J24" s="13">
        <v>3.712456459277913</v>
      </c>
      <c r="K24" s="13">
        <v>2.8115559108600641</v>
      </c>
      <c r="L24" s="115">
        <v>1.5576550197572647</v>
      </c>
      <c r="M24" s="13">
        <v>2.1783383919798061</v>
      </c>
    </row>
    <row r="25" spans="1:15" ht="12.75" customHeight="1" x14ac:dyDescent="0.2">
      <c r="A25" s="30" t="s">
        <v>34</v>
      </c>
      <c r="B25" s="31" t="s">
        <v>9</v>
      </c>
      <c r="C25" s="35"/>
      <c r="D25" s="36"/>
      <c r="E25" s="68">
        <f>SUM(E23:E24)</f>
        <v>4.3618649124526598</v>
      </c>
      <c r="F25" s="34">
        <f>SUM(F23:F24)</f>
        <v>2944</v>
      </c>
      <c r="G25" s="110">
        <f t="shared" ref="G25:M25" si="0">($E$23*G23+$E$24*G24)/$E$25</f>
        <v>3.8853243094348202</v>
      </c>
      <c r="H25" s="111">
        <f t="shared" si="0"/>
        <v>3.2586348131151586</v>
      </c>
      <c r="I25" s="111">
        <f t="shared" si="0"/>
        <v>0.89609448072462661</v>
      </c>
      <c r="J25" s="111">
        <f t="shared" si="0"/>
        <v>3.4064248771140511</v>
      </c>
      <c r="K25" s="111">
        <f t="shared" si="0"/>
        <v>2.8103761625035419</v>
      </c>
      <c r="L25" s="112">
        <f t="shared" si="0"/>
        <v>2.1858925893783687</v>
      </c>
      <c r="M25" s="112">
        <f t="shared" si="0"/>
        <v>2.6544702961853015</v>
      </c>
    </row>
    <row r="26" spans="1:15" s="14" customFormat="1" ht="12.75" customHeight="1" x14ac:dyDescent="0.2">
      <c r="A26" s="56"/>
      <c r="B26" s="15"/>
      <c r="C26" s="15"/>
      <c r="D26" s="45"/>
      <c r="E26" s="69"/>
      <c r="F26" s="28"/>
      <c r="G26" s="78"/>
      <c r="H26" s="76"/>
      <c r="I26" s="76"/>
      <c r="J26" s="76"/>
      <c r="K26" s="76"/>
      <c r="L26" s="76"/>
      <c r="M26" s="77"/>
    </row>
    <row r="27" spans="1:15" s="20" customFormat="1" ht="21" customHeight="1" x14ac:dyDescent="0.2">
      <c r="A27" s="51" t="s">
        <v>36</v>
      </c>
      <c r="B27" s="52"/>
      <c r="C27" s="52"/>
      <c r="D27" s="52"/>
      <c r="E27" s="68">
        <f>E25+E21</f>
        <v>123.67384955955154</v>
      </c>
      <c r="F27" s="34">
        <f>F25+F21</f>
        <v>130378</v>
      </c>
      <c r="G27" s="81">
        <f>($E$21*G21+$E$25*G25)/$E$27</f>
        <v>2.2490758246809808</v>
      </c>
      <c r="H27" s="81">
        <f t="shared" ref="H27:M27" si="1">($E$21*H21+$E$25*H25)/$E$27</f>
        <v>3.3020526409955262</v>
      </c>
      <c r="I27" s="81">
        <f t="shared" si="1"/>
        <v>3.6056127020536994</v>
      </c>
      <c r="J27" s="81">
        <f t="shared" si="1"/>
        <v>5.3199636994348118</v>
      </c>
      <c r="K27" s="81">
        <f t="shared" si="1"/>
        <v>5.6996384240394056</v>
      </c>
      <c r="L27" s="81">
        <f>($E$21*L21+$E$25*L25)/$E$27</f>
        <v>3.2026523553957138</v>
      </c>
      <c r="M27" s="81">
        <f t="shared" si="1"/>
        <v>3.9837388553347362</v>
      </c>
    </row>
    <row r="28" spans="1:15" s="20" customFormat="1" ht="26.25" customHeight="1" x14ac:dyDescent="0.2">
      <c r="A28" s="226" t="s">
        <v>37</v>
      </c>
      <c r="B28" s="226"/>
      <c r="C28" s="226"/>
      <c r="D28" s="226"/>
      <c r="E28" s="70">
        <f>SUM(E10,E27)</f>
        <v>287.13087226017171</v>
      </c>
      <c r="F28" s="53">
        <f>SUM(F10, F27)</f>
        <v>251134</v>
      </c>
      <c r="G28" s="171"/>
      <c r="H28" s="227"/>
      <c r="I28" s="228"/>
      <c r="J28" s="228"/>
      <c r="K28" s="228"/>
      <c r="L28" s="228"/>
      <c r="M28" s="229"/>
    </row>
    <row r="29" spans="1:15" s="21" customFormat="1" ht="10.5" customHeight="1" x14ac:dyDescent="0.2">
      <c r="A29" s="57"/>
      <c r="B29" s="46"/>
      <c r="C29" s="46"/>
      <c r="D29" s="46"/>
      <c r="E29" s="47"/>
      <c r="F29" s="28"/>
      <c r="G29" s="78"/>
      <c r="H29" s="78"/>
      <c r="I29" s="78"/>
      <c r="J29" s="78"/>
      <c r="K29" s="78"/>
      <c r="L29" s="78"/>
      <c r="M29" s="82"/>
    </row>
    <row r="30" spans="1:15" ht="22.5" customHeight="1" x14ac:dyDescent="0.2">
      <c r="A30" s="54" t="s">
        <v>22</v>
      </c>
      <c r="B30" s="48"/>
      <c r="C30" s="48"/>
      <c r="D30" s="48"/>
      <c r="E30" s="49"/>
      <c r="F30" s="50"/>
      <c r="G30" s="83"/>
      <c r="H30" s="99"/>
      <c r="I30" s="99"/>
      <c r="J30" s="99"/>
      <c r="K30" s="99"/>
      <c r="L30" s="99"/>
      <c r="M30" s="100"/>
    </row>
    <row r="31" spans="1:15" ht="39" customHeight="1" thickBot="1" x14ac:dyDescent="0.25">
      <c r="A31" s="62" t="s">
        <v>32</v>
      </c>
      <c r="B31" s="12" t="s">
        <v>8</v>
      </c>
      <c r="C31" s="12" t="s">
        <v>17</v>
      </c>
      <c r="D31" s="23">
        <v>36495</v>
      </c>
      <c r="E31" s="93">
        <v>63.968000000000004</v>
      </c>
      <c r="F31" s="94">
        <v>12755</v>
      </c>
      <c r="G31" s="95">
        <v>2.3199999999999998</v>
      </c>
      <c r="H31" s="95">
        <v>2.4500000000000002</v>
      </c>
      <c r="I31" s="95">
        <v>2.39</v>
      </c>
      <c r="J31" s="95">
        <v>3.55</v>
      </c>
      <c r="K31" s="95">
        <v>4.05</v>
      </c>
      <c r="L31" s="95">
        <v>3.73</v>
      </c>
      <c r="M31" s="96">
        <v>6.92</v>
      </c>
    </row>
    <row r="32" spans="1:15" ht="31.5" customHeight="1" x14ac:dyDescent="0.2">
      <c r="A32" s="230" t="s">
        <v>26</v>
      </c>
      <c r="B32" s="231"/>
      <c r="C32" s="231"/>
      <c r="D32" s="232"/>
      <c r="E32" s="101">
        <f>E28+E31</f>
        <v>351.09887226017173</v>
      </c>
      <c r="F32" s="102">
        <f>F28+F31</f>
        <v>263889</v>
      </c>
      <c r="G32" s="103"/>
      <c r="H32" s="104"/>
      <c r="I32" s="104"/>
      <c r="J32" s="104"/>
      <c r="K32" s="104"/>
      <c r="L32" s="104"/>
      <c r="M32" s="104"/>
    </row>
    <row r="33" spans="1:13" ht="41.25" customHeight="1" x14ac:dyDescent="0.2">
      <c r="A33" s="213" t="s">
        <v>44</v>
      </c>
      <c r="B33" s="214"/>
      <c r="C33" s="214"/>
      <c r="D33" s="214"/>
      <c r="E33" s="214"/>
      <c r="F33" s="214"/>
      <c r="G33" s="214"/>
      <c r="H33" s="214"/>
      <c r="I33" s="214"/>
      <c r="J33" s="214"/>
      <c r="K33" s="214"/>
      <c r="L33" s="214"/>
      <c r="M33" s="215"/>
    </row>
    <row r="34" spans="1:13" s="4" customFormat="1" ht="24" customHeight="1" x14ac:dyDescent="0.2">
      <c r="A34" s="216" t="s">
        <v>24</v>
      </c>
      <c r="B34" s="217"/>
      <c r="C34" s="217"/>
      <c r="D34" s="217"/>
      <c r="E34" s="217"/>
      <c r="F34" s="217"/>
      <c r="G34" s="217"/>
      <c r="H34" s="217"/>
      <c r="I34" s="217"/>
      <c r="J34" s="217"/>
      <c r="K34" s="217"/>
      <c r="L34" s="217"/>
      <c r="M34" s="218"/>
    </row>
    <row r="35" spans="1:13" s="4" customFormat="1" ht="24" customHeight="1" x14ac:dyDescent="0.2">
      <c r="A35" s="168" t="s">
        <v>42</v>
      </c>
      <c r="B35" s="169"/>
      <c r="C35" s="169"/>
      <c r="D35" s="169"/>
      <c r="E35" s="169"/>
      <c r="F35" s="169"/>
      <c r="G35" s="169"/>
      <c r="H35" s="169"/>
      <c r="I35" s="169"/>
      <c r="J35" s="169"/>
      <c r="K35" s="169"/>
      <c r="L35" s="169"/>
      <c r="M35" s="170"/>
    </row>
    <row r="36" spans="1:13" ht="22.5" customHeight="1" x14ac:dyDescent="0.2">
      <c r="B36" s="11"/>
      <c r="C36" s="11"/>
      <c r="D36" s="11"/>
      <c r="E36" s="219" t="s">
        <v>39</v>
      </c>
      <c r="F36" s="220"/>
      <c r="G36" s="84">
        <f>($E$10*G10+$E$21*G21+$E$25*G25+$E$31*G31)/$E$32</f>
        <v>2.509772279227084</v>
      </c>
      <c r="H36" s="84">
        <f>($E$10*H10+$E$21*H21+$E$25*H25+$E$31*H31)/$E$32</f>
        <v>3.0257479047472202</v>
      </c>
      <c r="I36" s="84">
        <f t="shared" ref="I36:M36" si="2">($E$10*I10+$E$21*I21+$E$25*I25+$E$31*I31)/$E$32</f>
        <v>3.0073474231144162</v>
      </c>
      <c r="J36" s="84">
        <f t="shared" si="2"/>
        <v>4.2664742930048778</v>
      </c>
      <c r="K36" s="84">
        <f t="shared" si="2"/>
        <v>4.6291209309042811</v>
      </c>
      <c r="L36" s="84">
        <f t="shared" si="2"/>
        <v>3.5083287714388707</v>
      </c>
      <c r="M36" s="84">
        <f t="shared" si="2"/>
        <v>5.0327473591029293</v>
      </c>
    </row>
    <row r="37" spans="1:13" ht="16.5" customHeight="1" x14ac:dyDescent="0.2">
      <c r="B37" s="10"/>
      <c r="C37" s="10"/>
      <c r="D37" s="10"/>
      <c r="E37" s="16"/>
      <c r="F37" s="105" t="s">
        <v>45</v>
      </c>
      <c r="G37" s="85"/>
      <c r="H37" s="85">
        <f>H36-'JUL-2016'!H36</f>
        <v>2.7281208015783958</v>
      </c>
      <c r="I37" s="85">
        <f>I36-'JUL-2016'!I36</f>
        <v>-0.10260065114207828</v>
      </c>
      <c r="J37" s="85">
        <f>J36-'JUL-2016'!J36</f>
        <v>0.31468494623030585</v>
      </c>
      <c r="K37" s="85">
        <f>K36-'JUL-2016'!K36</f>
        <v>0.78187610220348658</v>
      </c>
      <c r="L37" s="85">
        <f>L36-'JUL-2016'!L36</f>
        <v>-4.3609649758677538E-2</v>
      </c>
      <c r="M37" s="85">
        <f>M36-'JUL-2016'!M36</f>
        <v>1.1176608759793538E-2</v>
      </c>
    </row>
    <row r="38" spans="1:13" x14ac:dyDescent="0.2">
      <c r="E38" s="17"/>
      <c r="F38" s="65"/>
      <c r="G38" s="65"/>
      <c r="H38" s="9"/>
      <c r="I38" s="9"/>
      <c r="J38" s="9"/>
      <c r="K38" s="9"/>
      <c r="L38" s="9"/>
      <c r="M38" s="9"/>
    </row>
    <row r="39" spans="1:13" x14ac:dyDescent="0.2">
      <c r="E39" s="18"/>
      <c r="F39" s="65"/>
      <c r="G39" s="65"/>
      <c r="H39" s="6"/>
      <c r="I39" s="6"/>
      <c r="J39" s="6"/>
      <c r="K39" s="6"/>
      <c r="L39" s="6"/>
      <c r="M39" s="6"/>
    </row>
    <row r="40" spans="1:13" x14ac:dyDescent="0.2">
      <c r="H40" s="7"/>
      <c r="I40" s="6"/>
      <c r="J40" s="6"/>
      <c r="K40" s="6"/>
      <c r="L40" s="6"/>
      <c r="M40" s="6"/>
    </row>
    <row r="41" spans="1:13" x14ac:dyDescent="0.2">
      <c r="A41" s="20" t="s">
        <v>77</v>
      </c>
      <c r="B41" s="86"/>
      <c r="C41" s="86"/>
      <c r="D41" s="20"/>
      <c r="E41" s="87">
        <f>E32-'DEC-2015'!E32</f>
        <v>20.70142151274257</v>
      </c>
      <c r="F41" s="88">
        <f>E41/'DEC-2015'!E32</f>
        <v>6.2656117551487034E-2</v>
      </c>
      <c r="H41" s="6"/>
      <c r="I41" s="6"/>
      <c r="J41" s="6"/>
      <c r="K41" s="6"/>
      <c r="L41" s="6"/>
      <c r="M41" s="6"/>
    </row>
    <row r="42" spans="1:13" x14ac:dyDescent="0.2">
      <c r="A42" s="20" t="s">
        <v>78</v>
      </c>
      <c r="B42" s="86"/>
      <c r="C42" s="86"/>
      <c r="D42" s="20"/>
      <c r="E42" s="89">
        <f>F32-'DEC-2015'!F32</f>
        <v>8877</v>
      </c>
      <c r="F42" s="88">
        <f>E42/'DEC-2015'!F32</f>
        <v>3.4810126582278479E-2</v>
      </c>
      <c r="H42" s="5"/>
      <c r="I42" s="5"/>
      <c r="J42" s="5"/>
      <c r="K42" s="5"/>
      <c r="L42" s="5"/>
      <c r="M42" s="5"/>
    </row>
  </sheetData>
  <mergeCells count="17">
    <mergeCell ref="A1:M1"/>
    <mergeCell ref="A2:A3"/>
    <mergeCell ref="B2:B3"/>
    <mergeCell ref="C2:C3"/>
    <mergeCell ref="D2:D3"/>
    <mergeCell ref="E2:E3"/>
    <mergeCell ref="F2:F3"/>
    <mergeCell ref="G2:M2"/>
    <mergeCell ref="A33:M33"/>
    <mergeCell ref="A34:M34"/>
    <mergeCell ref="E36:F36"/>
    <mergeCell ref="A4:M4"/>
    <mergeCell ref="A5:M5"/>
    <mergeCell ref="A12:M12"/>
    <mergeCell ref="A28:D28"/>
    <mergeCell ref="H28:M28"/>
    <mergeCell ref="A32:D32"/>
  </mergeCells>
  <printOptions horizontalCentered="1" verticalCentered="1"/>
  <pageMargins left="0.43307086614173229" right="0.19685039370078741" top="0.23622047244094491" bottom="0.11811023622047245" header="0.11811023622047245" footer="0.1574803149606299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DEC-2015</vt:lpstr>
      <vt:lpstr>JAN-2016</vt:lpstr>
      <vt:lpstr>FEB-2016</vt:lpstr>
      <vt:lpstr>MAR-2016</vt:lpstr>
      <vt:lpstr>APR-2016</vt:lpstr>
      <vt:lpstr>MAI-2016</vt:lpstr>
      <vt:lpstr>JUN-2016</vt:lpstr>
      <vt:lpstr>JUL-2016</vt:lpstr>
      <vt:lpstr>Aug-2016</vt:lpstr>
      <vt:lpstr>Sept-2016</vt:lpstr>
      <vt:lpstr>Okt-2016</vt:lpstr>
      <vt:lpstr>Nov-2016</vt:lpstr>
      <vt:lpstr>Dec-2016</vt:lpstr>
    </vt:vector>
  </TitlesOfParts>
  <Company>BTB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gezered</dc:creator>
  <cp:lastModifiedBy>Karīna Bleidere</cp:lastModifiedBy>
  <cp:lastPrinted>2016-04-18T10:50:55Z</cp:lastPrinted>
  <dcterms:created xsi:type="dcterms:W3CDTF">2007-05-09T12:50:46Z</dcterms:created>
  <dcterms:modified xsi:type="dcterms:W3CDTF">2017-01-19T16:24:12Z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