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tabRatio="637" activeTab="4"/>
  </bookViews>
  <sheets>
    <sheet name="DEC-2013" sheetId="20" r:id="rId1"/>
    <sheet name="JAN-2014" sheetId="21" r:id="rId2"/>
    <sheet name="FEB-2014" sheetId="23" r:id="rId3"/>
    <sheet name="MAR-2014" sheetId="24" r:id="rId4"/>
    <sheet name="APR-2014" sheetId="25" r:id="rId5"/>
  </sheets>
  <calcPr calcId="145621" concurrentCalc="0"/>
</workbook>
</file>

<file path=xl/calcChain.xml><?xml version="1.0" encoding="utf-8"?>
<calcChain xmlns="http://schemas.openxmlformats.org/spreadsheetml/2006/main">
  <c r="I40" i="25" l="1"/>
  <c r="J40" i="25"/>
  <c r="K40" i="25"/>
  <c r="L40" i="25"/>
  <c r="M40" i="25"/>
  <c r="H40" i="25"/>
  <c r="G39" i="25"/>
  <c r="E44" i="25"/>
  <c r="J10" i="25"/>
  <c r="Q40" i="25"/>
  <c r="P40" i="25"/>
  <c r="O40" i="25"/>
  <c r="N40" i="25"/>
  <c r="E28" i="25"/>
  <c r="N28" i="25"/>
  <c r="O28" i="25"/>
  <c r="L28" i="25"/>
  <c r="H28" i="25"/>
  <c r="F28" i="25"/>
  <c r="P28" i="25"/>
  <c r="Q28" i="25"/>
  <c r="M28" i="25"/>
  <c r="F24" i="25"/>
  <c r="P24" i="25"/>
  <c r="Q24" i="25"/>
  <c r="L24" i="25"/>
  <c r="E24" i="25"/>
  <c r="H24" i="25"/>
  <c r="G24" i="25"/>
  <c r="L10" i="25"/>
  <c r="K10" i="25"/>
  <c r="F10" i="25"/>
  <c r="P10" i="25"/>
  <c r="Q10" i="25"/>
  <c r="E10" i="25"/>
  <c r="H10" i="25"/>
  <c r="J28" i="25"/>
  <c r="E30" i="25"/>
  <c r="H30" i="25"/>
  <c r="K28" i="25"/>
  <c r="G28" i="25"/>
  <c r="K24" i="25"/>
  <c r="K30" i="25"/>
  <c r="I10" i="25"/>
  <c r="M10" i="25"/>
  <c r="F30" i="25"/>
  <c r="F31" i="25"/>
  <c r="F35" i="25"/>
  <c r="E31" i="25"/>
  <c r="E35" i="25"/>
  <c r="H39" i="25"/>
  <c r="N10" i="25"/>
  <c r="O10" i="25"/>
  <c r="I24" i="25"/>
  <c r="M24" i="25"/>
  <c r="G30" i="25"/>
  <c r="G10" i="25"/>
  <c r="J24" i="25"/>
  <c r="N24" i="25"/>
  <c r="O24" i="25"/>
  <c r="I28" i="25"/>
  <c r="L24" i="24"/>
  <c r="K24" i="24"/>
  <c r="J24" i="24"/>
  <c r="L10" i="24"/>
  <c r="K10" i="24"/>
  <c r="J10" i="24"/>
  <c r="L31" i="20"/>
  <c r="L27" i="20"/>
  <c r="K27" i="20"/>
  <c r="J27" i="20"/>
  <c r="L10" i="20"/>
  <c r="K10" i="20"/>
  <c r="J10" i="20"/>
  <c r="M30" i="25"/>
  <c r="L30" i="25"/>
  <c r="I30" i="25"/>
  <c r="P35" i="25"/>
  <c r="Q35" i="25"/>
  <c r="E45" i="25"/>
  <c r="F45" i="25"/>
  <c r="F44" i="25"/>
  <c r="N35" i="25"/>
  <c r="O35" i="25"/>
  <c r="M39" i="25"/>
  <c r="I39" i="25"/>
  <c r="J30" i="25"/>
  <c r="J39" i="25"/>
  <c r="K39" i="25"/>
  <c r="L39" i="25"/>
  <c r="G10" i="20"/>
  <c r="L29" i="21"/>
  <c r="L25" i="21"/>
  <c r="K25" i="21"/>
  <c r="J25" i="21"/>
  <c r="L10" i="21"/>
  <c r="K10" i="21"/>
  <c r="J10" i="21"/>
  <c r="L25" i="23"/>
  <c r="K25" i="23"/>
  <c r="J25" i="23"/>
  <c r="L10" i="23"/>
  <c r="K10" i="23"/>
  <c r="J10" i="23"/>
  <c r="E45" i="24"/>
  <c r="E44" i="24"/>
  <c r="H39" i="24"/>
  <c r="I40" i="24"/>
  <c r="M40" i="24"/>
  <c r="N40" i="24"/>
  <c r="O40" i="24"/>
  <c r="P40" i="24"/>
  <c r="Q40" i="24"/>
  <c r="H40" i="24"/>
  <c r="G39" i="24"/>
  <c r="M24" i="24"/>
  <c r="M10" i="24"/>
  <c r="G10" i="24"/>
  <c r="I10" i="24"/>
  <c r="H10" i="24"/>
  <c r="L28" i="24"/>
  <c r="G24" i="24"/>
  <c r="I24" i="24"/>
  <c r="H24" i="24"/>
  <c r="F28" i="24"/>
  <c r="F30" i="24"/>
  <c r="E28" i="24"/>
  <c r="K28" i="24"/>
  <c r="F24" i="24"/>
  <c r="P24" i="24"/>
  <c r="Q24" i="24"/>
  <c r="E24" i="24"/>
  <c r="F10" i="24"/>
  <c r="P10" i="24"/>
  <c r="Q10" i="24"/>
  <c r="E10" i="24"/>
  <c r="P28" i="24"/>
  <c r="Q28" i="24"/>
  <c r="N10" i="24"/>
  <c r="O10" i="24"/>
  <c r="H28" i="24"/>
  <c r="F31" i="24"/>
  <c r="F35" i="24"/>
  <c r="N24" i="24"/>
  <c r="O24" i="24"/>
  <c r="I28" i="24"/>
  <c r="M28" i="24"/>
  <c r="J28" i="24"/>
  <c r="N28" i="24"/>
  <c r="O28" i="24"/>
  <c r="E30" i="24"/>
  <c r="E31" i="24"/>
  <c r="E35"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J39" i="24"/>
  <c r="L39" i="24"/>
  <c r="K39" i="24"/>
  <c r="K30" i="24"/>
  <c r="L30" i="24"/>
  <c r="I39" i="24"/>
  <c r="F45" i="24"/>
  <c r="P35" i="24"/>
  <c r="Q35" i="24"/>
  <c r="J30" i="24"/>
  <c r="N35" i="24"/>
  <c r="O35" i="24"/>
  <c r="F44" i="24"/>
  <c r="M39"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<sst xmlns="http://schemas.openxmlformats.org/spreadsheetml/2006/main" count="479" uniqueCount="77">
  <si>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</si>
  <si>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</si>
  <si>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</si>
  <si>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</si>
  <si>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</si>
  <si>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</si>
  <si>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</si>
  <si>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</si>
  <si>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</si>
  <si>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</si>
  <si>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</si>
  <si>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</si>
  <si>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</si>
  <si>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</si>
  <si>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</si>
  <si>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</si>
  <si>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</si>
  <si>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</si>
  <si>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</si>
  <si>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</si>
  <si>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</si>
  <si>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</si>
  <si>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</si>
  <si>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</si>
  <si>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</si>
  <si>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</si>
  <si>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</si>
  <si>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</si>
  <si>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</si>
  <si>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</si>
  <si>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</si>
  <si>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</si>
  <si>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</si>
  <si>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</si>
  <si>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</si>
  <si>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</si>
  <si>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</si>
  <si>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</si>
  <si>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</si>
  <si>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</si>
  <si>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</si>
  <si>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</si>
  <si>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</si>
  <si>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</si>
  <si>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</si>
  <si>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</si>
  <si>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</si>
  <si>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</si>
  <si>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</si>
  <si>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</si>
  <si>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</si>
  <si>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</si>
  <si>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</si>
  <si>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</si>
  <si>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</si>
  <si>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</si>
  <si>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</si>
  <si>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</si>
  <si>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</si>
  <si>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</si>
  <si>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</si>
  <si>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</si>
  <si>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</si>
  <si>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</si>
  <si>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</si>
  <si>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</si>
  <si>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</si>
  <si>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</si>
  <si>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</si>
  <si>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</si>
  <si>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</si>
  <si>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</si>
  <si>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Pārskats par privāto pensiju fondu (PENSIJU 3.LĪMENIS) pensiju plāniem  30.04.2014</t>
  </si>
  <si>
    <t>n/d</t>
  </si>
  <si>
    <t>na</t>
  </si>
  <si>
    <t>Aktīvu pieaugums 4M 2014</t>
  </si>
  <si>
    <t>Dalībnieku skaita pieaugums 4M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</si>
</sst>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7"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
      <sz val="11"/>
      <color rgb="FF006100"/>
      <name val="Calibri"/>
      <family val="2"/>
      <charset val="186"/>
      <scheme val="minor"/>
    </font>
  </fonts>
  <fills count="14">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cellStyleXfs>
  <cellXfs count="236">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6" fillId="13" borderId="1" xfId="7" applyBorder="1" applyAlignment="1">
      <alignment horizontal="left" wrapText="1"/>
    </xf>
    <xf numFmtId="0" fontId="26" fillId="13" borderId="1" xfId="7" applyBorder="1" applyAlignment="1">
      <alignment horizontal="center" wrapText="1"/>
    </xf>
    <xf numFmtId="14" fontId="26" fillId="13" borderId="1" xfId="7" applyNumberFormat="1" applyBorder="1" applyAlignment="1">
      <alignment horizontal="right"/>
    </xf>
    <xf numFmtId="164" fontId="26" fillId="13" borderId="1" xfId="7" applyNumberFormat="1" applyBorder="1" applyAlignment="1"/>
    <xf numFmtId="3" fontId="26" fillId="13" borderId="1" xfId="7" applyNumberFormat="1" applyBorder="1" applyAlignment="1"/>
    <xf numFmtId="4" fontId="26" fillId="13" borderId="1" xfId="7" applyNumberFormat="1" applyBorder="1" applyAlignment="1"/>
    <xf numFmtId="4" fontId="26" fillId="13" borderId="1" xfId="7" applyNumberFormat="1" applyBorder="1" applyAlignment="1">
      <alignment horizontal="right" wrapText="1"/>
    </xf>
    <xf numFmtId="0" fontId="26" fillId="13" borderId="1" xfId="7" applyBorder="1" applyAlignment="1">
      <alignment wrapText="1"/>
    </xf>
    <xf numFmtId="14" fontId="26" fillId="13" borderId="1" xfId="7" applyNumberFormat="1" applyBorder="1" applyAlignment="1">
      <alignment horizontal="right" wrapText="1"/>
    </xf>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6"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7" xfId="0" applyFont="1" applyFill="1" applyBorder="1" applyAlignment="1">
      <alignment horizontal="center" wrapText="1"/>
    </xf>
  </cellXfs>
  <cellStyles count="8">
    <cellStyle name="Accent2" xfId="6" builtinId="33"/>
    <cellStyle name="Bad" xfId="5" builtinId="27"/>
    <cellStyle name="Calculation" xfId="4" builtinId="22"/>
    <cellStyle name="Good" xfId="7" builtinId="26"/>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L10" sqref="L10"/>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03" t="s">
        <v>59</v>
      </c>
      <c r="B1" s="203"/>
      <c r="C1" s="203"/>
      <c r="D1" s="203"/>
      <c r="E1" s="203"/>
      <c r="F1" s="203"/>
      <c r="G1" s="203"/>
      <c r="H1" s="203"/>
      <c r="I1" s="203"/>
      <c r="J1" s="203"/>
      <c r="K1" s="203"/>
      <c r="L1" s="203"/>
      <c r="M1" s="203"/>
      <c r="N1" s="14"/>
      <c r="O1" s="14"/>
      <c r="P1" s="87"/>
      <c r="Q1" s="87"/>
    </row>
    <row r="2" spans="1:17" ht="24" customHeight="1" x14ac:dyDescent="0.2">
      <c r="A2" s="204" t="s">
        <v>0</v>
      </c>
      <c r="B2" s="205" t="s">
        <v>12</v>
      </c>
      <c r="C2" s="206" t="s">
        <v>18</v>
      </c>
      <c r="D2" s="207" t="s">
        <v>37</v>
      </c>
      <c r="E2" s="208" t="s">
        <v>1</v>
      </c>
      <c r="F2" s="209" t="s">
        <v>2</v>
      </c>
      <c r="G2" s="210" t="s">
        <v>3</v>
      </c>
      <c r="H2" s="211"/>
      <c r="I2" s="211"/>
      <c r="J2" s="211"/>
      <c r="K2" s="211"/>
      <c r="L2" s="211"/>
      <c r="M2" s="212"/>
      <c r="N2" s="19"/>
      <c r="O2" s="19"/>
    </row>
    <row r="3" spans="1:17" ht="42.75" customHeight="1" x14ac:dyDescent="0.2">
      <c r="A3" s="204"/>
      <c r="B3" s="205"/>
      <c r="C3" s="206"/>
      <c r="D3" s="207"/>
      <c r="E3" s="208"/>
      <c r="F3" s="209"/>
      <c r="G3" s="118" t="s">
        <v>54</v>
      </c>
      <c r="H3" s="142" t="s">
        <v>4</v>
      </c>
      <c r="I3" s="142" t="s">
        <v>5</v>
      </c>
      <c r="J3" s="142" t="s">
        <v>6</v>
      </c>
      <c r="K3" s="142" t="s">
        <v>7</v>
      </c>
      <c r="L3" s="117" t="s">
        <v>55</v>
      </c>
      <c r="M3" s="143" t="s">
        <v>8</v>
      </c>
      <c r="N3" s="213" t="s">
        <v>49</v>
      </c>
      <c r="O3" s="235"/>
      <c r="P3" s="213" t="s">
        <v>50</v>
      </c>
      <c r="Q3" s="214"/>
    </row>
    <row r="4" spans="1:17" ht="26.25" customHeight="1" x14ac:dyDescent="0.2">
      <c r="A4" s="215" t="s">
        <v>47</v>
      </c>
      <c r="B4" s="216"/>
      <c r="C4" s="216"/>
      <c r="D4" s="216"/>
      <c r="E4" s="216"/>
      <c r="F4" s="216"/>
      <c r="G4" s="216"/>
      <c r="H4" s="216"/>
      <c r="I4" s="216"/>
      <c r="J4" s="216"/>
      <c r="K4" s="216"/>
      <c r="L4" s="216"/>
      <c r="M4" s="217"/>
      <c r="N4" s="85"/>
      <c r="O4" s="85"/>
    </row>
    <row r="5" spans="1:17" ht="23.25" customHeight="1" x14ac:dyDescent="0.2">
      <c r="A5" s="218" t="s">
        <v>42</v>
      </c>
      <c r="B5" s="218"/>
      <c r="C5" s="218"/>
      <c r="D5" s="218"/>
      <c r="E5" s="218"/>
      <c r="F5" s="218"/>
      <c r="G5" s="218"/>
      <c r="H5" s="218"/>
      <c r="I5" s="218"/>
      <c r="J5" s="218"/>
      <c r="K5" s="218"/>
      <c r="L5" s="218"/>
      <c r="M5" s="218"/>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9" t="s">
        <v>43</v>
      </c>
      <c r="B12" s="219"/>
      <c r="C12" s="219"/>
      <c r="D12" s="219"/>
      <c r="E12" s="219"/>
      <c r="F12" s="219"/>
      <c r="G12" s="219"/>
      <c r="H12" s="219"/>
      <c r="I12" s="219"/>
      <c r="J12" s="219"/>
      <c r="K12" s="219"/>
      <c r="L12" s="219"/>
      <c r="M12" s="219"/>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58</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57</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20" t="s">
        <v>46</v>
      </c>
      <c r="B34" s="220"/>
      <c r="C34" s="220"/>
      <c r="D34" s="220"/>
      <c r="E34" s="84">
        <f>SUM(E10,E33)</f>
        <v>126.85100895086575</v>
      </c>
      <c r="F34" s="63">
        <f>SUM(F10, F33)</f>
        <v>208407</v>
      </c>
      <c r="G34" s="147"/>
      <c r="H34" s="221"/>
      <c r="I34" s="222"/>
      <c r="J34" s="222"/>
      <c r="K34" s="222"/>
      <c r="L34" s="222"/>
      <c r="M34" s="223"/>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24" t="s">
        <v>64</v>
      </c>
      <c r="B38" s="225"/>
      <c r="C38" s="225"/>
      <c r="D38" s="226"/>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27" t="s">
        <v>53</v>
      </c>
      <c r="B39" s="228"/>
      <c r="C39" s="228"/>
      <c r="D39" s="228"/>
      <c r="E39" s="228"/>
      <c r="F39" s="228"/>
      <c r="G39" s="228"/>
      <c r="H39" s="228"/>
      <c r="I39" s="228"/>
      <c r="J39" s="228"/>
      <c r="K39" s="228"/>
      <c r="L39" s="228"/>
      <c r="M39" s="229"/>
      <c r="N39" s="15"/>
      <c r="O39" s="15"/>
    </row>
    <row r="40" spans="1:18" s="4" customFormat="1" ht="24" customHeight="1" x14ac:dyDescent="0.2">
      <c r="A40" s="230" t="s">
        <v>31</v>
      </c>
      <c r="B40" s="231"/>
      <c r="C40" s="231"/>
      <c r="D40" s="231"/>
      <c r="E40" s="231"/>
      <c r="F40" s="231"/>
      <c r="G40" s="231"/>
      <c r="H40" s="231"/>
      <c r="I40" s="231"/>
      <c r="J40" s="231"/>
      <c r="K40" s="231"/>
      <c r="L40" s="231"/>
      <c r="M40" s="232"/>
      <c r="N40" s="19"/>
      <c r="O40" s="19"/>
      <c r="P40" s="98"/>
      <c r="Q40" s="98"/>
    </row>
    <row r="41" spans="1:18" s="4" customFormat="1" ht="24" customHeight="1" x14ac:dyDescent="0.2">
      <c r="A41" s="144" t="s">
        <v>56</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33" t="s">
        <v>52</v>
      </c>
      <c r="F42" s="234"/>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38:D38"/>
    <mergeCell ref="A39:M39"/>
    <mergeCell ref="A40:M40"/>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4" activePane="bottomLeft" state="frozen"/>
      <selection pane="bottomLeft" activeCell="J10" sqref="J1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03" t="s">
        <v>60</v>
      </c>
      <c r="B1" s="203"/>
      <c r="C1" s="203"/>
      <c r="D1" s="203"/>
      <c r="E1" s="203"/>
      <c r="F1" s="203"/>
      <c r="G1" s="203"/>
      <c r="H1" s="203"/>
      <c r="I1" s="203"/>
      <c r="J1" s="203"/>
      <c r="K1" s="203"/>
      <c r="L1" s="203"/>
      <c r="M1" s="203"/>
      <c r="N1" s="14"/>
      <c r="O1" s="14"/>
      <c r="P1" s="87"/>
      <c r="Q1" s="87"/>
    </row>
    <row r="2" spans="1:20" ht="24" customHeight="1" x14ac:dyDescent="0.2">
      <c r="A2" s="204" t="s">
        <v>0</v>
      </c>
      <c r="B2" s="205" t="s">
        <v>12</v>
      </c>
      <c r="C2" s="206" t="s">
        <v>18</v>
      </c>
      <c r="D2" s="207" t="s">
        <v>37</v>
      </c>
      <c r="E2" s="208" t="s">
        <v>61</v>
      </c>
      <c r="F2" s="209" t="s">
        <v>2</v>
      </c>
      <c r="G2" s="210" t="s">
        <v>3</v>
      </c>
      <c r="H2" s="211"/>
      <c r="I2" s="211"/>
      <c r="J2" s="211"/>
      <c r="K2" s="211"/>
      <c r="L2" s="211"/>
      <c r="M2" s="212"/>
      <c r="N2" s="19"/>
      <c r="O2" s="19"/>
    </row>
    <row r="3" spans="1:20" ht="42.75" customHeight="1" x14ac:dyDescent="0.2">
      <c r="A3" s="204"/>
      <c r="B3" s="205"/>
      <c r="C3" s="206"/>
      <c r="D3" s="207"/>
      <c r="E3" s="208"/>
      <c r="F3" s="209"/>
      <c r="G3" s="118" t="s">
        <v>54</v>
      </c>
      <c r="H3" s="154" t="s">
        <v>4</v>
      </c>
      <c r="I3" s="154" t="s">
        <v>5</v>
      </c>
      <c r="J3" s="154" t="s">
        <v>6</v>
      </c>
      <c r="K3" s="154" t="s">
        <v>7</v>
      </c>
      <c r="L3" s="117" t="s">
        <v>55</v>
      </c>
      <c r="M3" s="155" t="s">
        <v>8</v>
      </c>
      <c r="N3" s="213" t="s">
        <v>49</v>
      </c>
      <c r="O3" s="235"/>
      <c r="P3" s="213" t="s">
        <v>50</v>
      </c>
      <c r="Q3" s="214"/>
    </row>
    <row r="4" spans="1:20" ht="26.25" customHeight="1" x14ac:dyDescent="0.2">
      <c r="A4" s="215" t="s">
        <v>47</v>
      </c>
      <c r="B4" s="216"/>
      <c r="C4" s="216"/>
      <c r="D4" s="216"/>
      <c r="E4" s="216"/>
      <c r="F4" s="216"/>
      <c r="G4" s="216"/>
      <c r="H4" s="216"/>
      <c r="I4" s="216"/>
      <c r="J4" s="216"/>
      <c r="K4" s="216"/>
      <c r="L4" s="216"/>
      <c r="M4" s="217"/>
      <c r="N4" s="85"/>
      <c r="O4" s="85"/>
    </row>
    <row r="5" spans="1:20" ht="23.25" customHeight="1" x14ac:dyDescent="0.2">
      <c r="A5" s="218" t="s">
        <v>42</v>
      </c>
      <c r="B5" s="218"/>
      <c r="C5" s="218"/>
      <c r="D5" s="218"/>
      <c r="E5" s="218"/>
      <c r="F5" s="218"/>
      <c r="G5" s="218"/>
      <c r="H5" s="218"/>
      <c r="I5" s="218"/>
      <c r="J5" s="218"/>
      <c r="K5" s="218"/>
      <c r="L5" s="218"/>
      <c r="M5" s="218"/>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19" t="s">
        <v>43</v>
      </c>
      <c r="B12" s="219"/>
      <c r="C12" s="219"/>
      <c r="D12" s="219"/>
      <c r="E12" s="219"/>
      <c r="F12" s="219"/>
      <c r="G12" s="219"/>
      <c r="H12" s="219"/>
      <c r="I12" s="219"/>
      <c r="J12" s="219"/>
      <c r="K12" s="219"/>
      <c r="L12" s="219"/>
      <c r="M12" s="219"/>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58</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57</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20" t="s">
        <v>46</v>
      </c>
      <c r="B32" s="220"/>
      <c r="C32" s="220"/>
      <c r="D32" s="220"/>
      <c r="E32" s="84">
        <f>SUM(E10,E31)</f>
        <v>180.59659446847351</v>
      </c>
      <c r="F32" s="63">
        <f>SUM(F10, F31)</f>
        <v>209897</v>
      </c>
      <c r="G32" s="159"/>
      <c r="H32" s="221"/>
      <c r="I32" s="222"/>
      <c r="J32" s="222"/>
      <c r="K32" s="222"/>
      <c r="L32" s="222"/>
      <c r="M32" s="223"/>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24" t="s">
        <v>33</v>
      </c>
      <c r="B36" s="225"/>
      <c r="C36" s="225"/>
      <c r="D36" s="226"/>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27" t="s">
        <v>53</v>
      </c>
      <c r="B37" s="228"/>
      <c r="C37" s="228"/>
      <c r="D37" s="228"/>
      <c r="E37" s="228"/>
      <c r="F37" s="228"/>
      <c r="G37" s="228"/>
      <c r="H37" s="228"/>
      <c r="I37" s="228"/>
      <c r="J37" s="228"/>
      <c r="K37" s="228"/>
      <c r="L37" s="228"/>
      <c r="M37" s="229"/>
      <c r="N37" s="15"/>
      <c r="O37" s="15"/>
    </row>
    <row r="38" spans="1:18" s="4" customFormat="1" ht="24" customHeight="1" x14ac:dyDescent="0.2">
      <c r="A38" s="230" t="s">
        <v>31</v>
      </c>
      <c r="B38" s="231"/>
      <c r="C38" s="231"/>
      <c r="D38" s="231"/>
      <c r="E38" s="231"/>
      <c r="F38" s="231"/>
      <c r="G38" s="231"/>
      <c r="H38" s="231"/>
      <c r="I38" s="231"/>
      <c r="J38" s="231"/>
      <c r="K38" s="231"/>
      <c r="L38" s="231"/>
      <c r="M38" s="232"/>
      <c r="N38" s="19"/>
      <c r="O38" s="19"/>
      <c r="P38" s="98"/>
      <c r="Q38" s="98"/>
    </row>
    <row r="39" spans="1:18" s="4" customFormat="1" ht="24" customHeight="1" x14ac:dyDescent="0.2">
      <c r="A39" s="156" t="s">
        <v>56</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33" t="s">
        <v>52</v>
      </c>
      <c r="F40" s="234"/>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62</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63</v>
      </c>
      <c r="B46" s="150"/>
      <c r="C46" s="150"/>
      <c r="D46" s="24"/>
      <c r="E46" s="153">
        <f>F36-'DEC-2013'!$F$38</f>
        <v>1503</v>
      </c>
      <c r="F46" s="152">
        <f>E46/'DEC-2013'!$F$38</f>
        <v>6.8169448476052249E-3</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16" activePane="bottomLeft" state="frozen"/>
      <selection pane="bottomLeft" activeCell="A41" sqref="A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03" t="s">
        <v>65</v>
      </c>
      <c r="B1" s="203"/>
      <c r="C1" s="203"/>
      <c r="D1" s="203"/>
      <c r="E1" s="203"/>
      <c r="F1" s="203"/>
      <c r="G1" s="203"/>
      <c r="H1" s="203"/>
      <c r="I1" s="203"/>
      <c r="J1" s="203"/>
      <c r="K1" s="203"/>
      <c r="L1" s="203"/>
      <c r="M1" s="203"/>
      <c r="N1" s="14"/>
      <c r="O1" s="14"/>
      <c r="P1" s="87"/>
      <c r="Q1" s="87"/>
    </row>
    <row r="2" spans="1:17" ht="24" customHeight="1" x14ac:dyDescent="0.2">
      <c r="A2" s="204" t="s">
        <v>0</v>
      </c>
      <c r="B2" s="205" t="s">
        <v>12</v>
      </c>
      <c r="C2" s="206" t="s">
        <v>18</v>
      </c>
      <c r="D2" s="207" t="s">
        <v>37</v>
      </c>
      <c r="E2" s="208" t="s">
        <v>61</v>
      </c>
      <c r="F2" s="209" t="s">
        <v>2</v>
      </c>
      <c r="G2" s="210" t="s">
        <v>3</v>
      </c>
      <c r="H2" s="211"/>
      <c r="I2" s="211"/>
      <c r="J2" s="211"/>
      <c r="K2" s="211"/>
      <c r="L2" s="211"/>
      <c r="M2" s="212"/>
      <c r="N2" s="19"/>
      <c r="O2" s="19"/>
    </row>
    <row r="3" spans="1:17" ht="42.75" customHeight="1" x14ac:dyDescent="0.2">
      <c r="A3" s="204"/>
      <c r="B3" s="205"/>
      <c r="C3" s="206"/>
      <c r="D3" s="207"/>
      <c r="E3" s="208"/>
      <c r="F3" s="209"/>
      <c r="G3" s="118" t="s">
        <v>54</v>
      </c>
      <c r="H3" s="172" t="s">
        <v>4</v>
      </c>
      <c r="I3" s="172" t="s">
        <v>5</v>
      </c>
      <c r="J3" s="172" t="s">
        <v>6</v>
      </c>
      <c r="K3" s="172" t="s">
        <v>7</v>
      </c>
      <c r="L3" s="117" t="s">
        <v>55</v>
      </c>
      <c r="M3" s="173" t="s">
        <v>8</v>
      </c>
      <c r="N3" s="213" t="s">
        <v>49</v>
      </c>
      <c r="O3" s="235"/>
      <c r="P3" s="213" t="s">
        <v>50</v>
      </c>
      <c r="Q3" s="214"/>
    </row>
    <row r="4" spans="1:17" ht="26.25" customHeight="1" x14ac:dyDescent="0.2">
      <c r="A4" s="215" t="s">
        <v>47</v>
      </c>
      <c r="B4" s="216"/>
      <c r="C4" s="216"/>
      <c r="D4" s="216"/>
      <c r="E4" s="216"/>
      <c r="F4" s="216"/>
      <c r="G4" s="216"/>
      <c r="H4" s="216"/>
      <c r="I4" s="216"/>
      <c r="J4" s="216"/>
      <c r="K4" s="216"/>
      <c r="L4" s="216"/>
      <c r="M4" s="217"/>
      <c r="N4" s="85"/>
      <c r="O4" s="85"/>
    </row>
    <row r="5" spans="1:17" ht="23.25" customHeight="1" x14ac:dyDescent="0.2">
      <c r="A5" s="218" t="s">
        <v>42</v>
      </c>
      <c r="B5" s="218"/>
      <c r="C5" s="218"/>
      <c r="D5" s="218"/>
      <c r="E5" s="218"/>
      <c r="F5" s="218"/>
      <c r="G5" s="218"/>
      <c r="H5" s="218"/>
      <c r="I5" s="218"/>
      <c r="J5" s="218"/>
      <c r="K5" s="218"/>
      <c r="L5" s="218"/>
      <c r="M5" s="218"/>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9" t="s">
        <v>43</v>
      </c>
      <c r="B12" s="219"/>
      <c r="C12" s="219"/>
      <c r="D12" s="219"/>
      <c r="E12" s="219"/>
      <c r="F12" s="219"/>
      <c r="G12" s="219"/>
      <c r="H12" s="219"/>
      <c r="I12" s="219"/>
      <c r="J12" s="219"/>
      <c r="K12" s="219"/>
      <c r="L12" s="219"/>
      <c r="M12" s="219"/>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58</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57</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20" t="s">
        <v>46</v>
      </c>
      <c r="B32" s="220"/>
      <c r="C32" s="220"/>
      <c r="D32" s="220"/>
      <c r="E32" s="84">
        <f>SUM(E10,E31)</f>
        <v>183.92388134747475</v>
      </c>
      <c r="F32" s="63">
        <f>SUM(F10, F31)</f>
        <v>211641</v>
      </c>
      <c r="G32" s="171"/>
      <c r="H32" s="221"/>
      <c r="I32" s="222"/>
      <c r="J32" s="222"/>
      <c r="K32" s="222"/>
      <c r="L32" s="222"/>
      <c r="M32" s="223"/>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24" t="s">
        <v>33</v>
      </c>
      <c r="B36" s="225"/>
      <c r="C36" s="225"/>
      <c r="D36" s="226"/>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27" t="s">
        <v>53</v>
      </c>
      <c r="B37" s="228"/>
      <c r="C37" s="228"/>
      <c r="D37" s="228"/>
      <c r="E37" s="228"/>
      <c r="F37" s="228"/>
      <c r="G37" s="228"/>
      <c r="H37" s="228"/>
      <c r="I37" s="228"/>
      <c r="J37" s="228"/>
      <c r="K37" s="228"/>
      <c r="L37" s="228"/>
      <c r="M37" s="229"/>
      <c r="N37" s="15"/>
      <c r="O37" s="15"/>
    </row>
    <row r="38" spans="1:18" s="4" customFormat="1" ht="24" customHeight="1" x14ac:dyDescent="0.2">
      <c r="A38" s="230" t="s">
        <v>31</v>
      </c>
      <c r="B38" s="231"/>
      <c r="C38" s="231"/>
      <c r="D38" s="231"/>
      <c r="E38" s="231"/>
      <c r="F38" s="231"/>
      <c r="G38" s="231"/>
      <c r="H38" s="231"/>
      <c r="I38" s="231"/>
      <c r="J38" s="231"/>
      <c r="K38" s="231"/>
      <c r="L38" s="231"/>
      <c r="M38" s="232"/>
      <c r="N38" s="19"/>
      <c r="O38" s="19"/>
      <c r="P38" s="98"/>
      <c r="Q38" s="98"/>
    </row>
    <row r="39" spans="1:18" s="4" customFormat="1" ht="24" customHeight="1" x14ac:dyDescent="0.2">
      <c r="A39" s="174" t="s">
        <v>56</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33" t="s">
        <v>52</v>
      </c>
      <c r="F40" s="234"/>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66</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67</v>
      </c>
      <c r="B46" s="150"/>
      <c r="C46" s="150"/>
      <c r="D46" s="24"/>
      <c r="E46" s="153">
        <f>F36-'DEC-2013'!$F$38</f>
        <v>3285</v>
      </c>
      <c r="F46" s="152">
        <f>E46/'DEC-2013'!$F$38</f>
        <v>1.4899310595065312E-2</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16" activePane="bottomLeft" state="frozen"/>
      <selection pane="bottomLeft" activeCell="H40" sqref="H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03" t="s">
        <v>68</v>
      </c>
      <c r="B1" s="203"/>
      <c r="C1" s="203"/>
      <c r="D1" s="203"/>
      <c r="E1" s="203"/>
      <c r="F1" s="203"/>
      <c r="G1" s="203"/>
      <c r="H1" s="203"/>
      <c r="I1" s="203"/>
      <c r="J1" s="203"/>
      <c r="K1" s="203"/>
      <c r="L1" s="203"/>
      <c r="M1" s="203"/>
      <c r="N1" s="14"/>
      <c r="O1" s="14"/>
      <c r="P1" s="87"/>
      <c r="Q1" s="87"/>
    </row>
    <row r="2" spans="1:17" ht="24" customHeight="1" x14ac:dyDescent="0.2">
      <c r="A2" s="204" t="s">
        <v>0</v>
      </c>
      <c r="B2" s="205" t="s">
        <v>12</v>
      </c>
      <c r="C2" s="206" t="s">
        <v>18</v>
      </c>
      <c r="D2" s="207" t="s">
        <v>37</v>
      </c>
      <c r="E2" s="208" t="s">
        <v>61</v>
      </c>
      <c r="F2" s="209" t="s">
        <v>2</v>
      </c>
      <c r="G2" s="210" t="s">
        <v>3</v>
      </c>
      <c r="H2" s="211"/>
      <c r="I2" s="211"/>
      <c r="J2" s="211"/>
      <c r="K2" s="211"/>
      <c r="L2" s="211"/>
      <c r="M2" s="212"/>
      <c r="N2" s="19"/>
      <c r="O2" s="19"/>
    </row>
    <row r="3" spans="1:17" ht="42.75" customHeight="1" x14ac:dyDescent="0.2">
      <c r="A3" s="204"/>
      <c r="B3" s="205"/>
      <c r="C3" s="206"/>
      <c r="D3" s="207"/>
      <c r="E3" s="208"/>
      <c r="F3" s="209"/>
      <c r="G3" s="118" t="s">
        <v>54</v>
      </c>
      <c r="H3" s="186" t="s">
        <v>4</v>
      </c>
      <c r="I3" s="186" t="s">
        <v>5</v>
      </c>
      <c r="J3" s="186" t="s">
        <v>6</v>
      </c>
      <c r="K3" s="186" t="s">
        <v>7</v>
      </c>
      <c r="L3" s="117" t="s">
        <v>55</v>
      </c>
      <c r="M3" s="187" t="s">
        <v>8</v>
      </c>
      <c r="N3" s="213" t="s">
        <v>49</v>
      </c>
      <c r="O3" s="235"/>
      <c r="P3" s="213" t="s">
        <v>50</v>
      </c>
      <c r="Q3" s="214"/>
    </row>
    <row r="4" spans="1:17" ht="26.25" customHeight="1" x14ac:dyDescent="0.2">
      <c r="A4" s="215" t="s">
        <v>47</v>
      </c>
      <c r="B4" s="216"/>
      <c r="C4" s="216"/>
      <c r="D4" s="216"/>
      <c r="E4" s="216"/>
      <c r="F4" s="216"/>
      <c r="G4" s="216"/>
      <c r="H4" s="216"/>
      <c r="I4" s="216"/>
      <c r="J4" s="216"/>
      <c r="K4" s="216"/>
      <c r="L4" s="216"/>
      <c r="M4" s="217"/>
      <c r="N4" s="85"/>
      <c r="O4" s="85"/>
    </row>
    <row r="5" spans="1:17" ht="23.25" customHeight="1" x14ac:dyDescent="0.2">
      <c r="A5" s="218" t="s">
        <v>42</v>
      </c>
      <c r="B5" s="218"/>
      <c r="C5" s="218"/>
      <c r="D5" s="218"/>
      <c r="E5" s="218"/>
      <c r="F5" s="218"/>
      <c r="G5" s="218"/>
      <c r="H5" s="218"/>
      <c r="I5" s="218"/>
      <c r="J5" s="218"/>
      <c r="K5" s="218"/>
      <c r="L5" s="218"/>
      <c r="M5" s="218"/>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5">
      <c r="A8" s="201" t="s">
        <v>38</v>
      </c>
      <c r="B8" s="195" t="s">
        <v>10</v>
      </c>
      <c r="C8" s="195" t="s">
        <v>21</v>
      </c>
      <c r="D8" s="202">
        <v>36738</v>
      </c>
      <c r="E8" s="197">
        <v>60.623199999999997</v>
      </c>
      <c r="F8" s="198">
        <v>41037</v>
      </c>
      <c r="G8" s="199">
        <v>0.54</v>
      </c>
      <c r="H8" s="200">
        <v>-0.03</v>
      </c>
      <c r="I8" s="200">
        <v>3.15</v>
      </c>
      <c r="J8" s="200">
        <v>2.4700000000000002</v>
      </c>
      <c r="K8" s="200">
        <v>4.49</v>
      </c>
      <c r="L8" s="200">
        <v>4.34</v>
      </c>
      <c r="M8" s="200">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9" t="s">
        <v>43</v>
      </c>
      <c r="B12" s="219"/>
      <c r="C12" s="219"/>
      <c r="D12" s="219"/>
      <c r="E12" s="219"/>
      <c r="F12" s="219"/>
      <c r="G12" s="219"/>
      <c r="H12" s="219"/>
      <c r="I12" s="219"/>
      <c r="J12" s="219"/>
      <c r="K12" s="219"/>
      <c r="L12" s="219"/>
      <c r="M12" s="219"/>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58</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57</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ht="15" x14ac:dyDescent="0.25">
      <c r="A21" s="194" t="s">
        <v>39</v>
      </c>
      <c r="B21" s="195" t="s">
        <v>10</v>
      </c>
      <c r="C21" s="195" t="s">
        <v>19</v>
      </c>
      <c r="D21" s="196">
        <v>38245</v>
      </c>
      <c r="E21" s="197">
        <v>30.213816000000001</v>
      </c>
      <c r="F21" s="198">
        <v>35140</v>
      </c>
      <c r="G21" s="199">
        <v>0.21</v>
      </c>
      <c r="H21" s="200">
        <v>0.92</v>
      </c>
      <c r="I21" s="200">
        <v>4.1100000000000003</v>
      </c>
      <c r="J21" s="200">
        <v>2.64</v>
      </c>
      <c r="K21" s="200">
        <v>4.6100000000000003</v>
      </c>
      <c r="L21" s="200"/>
      <c r="M21" s="200">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20" t="s">
        <v>46</v>
      </c>
      <c r="B31" s="220"/>
      <c r="C31" s="220"/>
      <c r="D31" s="220"/>
      <c r="E31" s="84">
        <f>SUM(E10,E30)</f>
        <v>184.42259717319598</v>
      </c>
      <c r="F31" s="63">
        <f>SUM(F10, F30)</f>
        <v>210788</v>
      </c>
      <c r="G31" s="185"/>
      <c r="H31" s="221"/>
      <c r="I31" s="222"/>
      <c r="J31" s="222"/>
      <c r="K31" s="222"/>
      <c r="L31" s="222"/>
      <c r="M31" s="22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24" t="s">
        <v>33</v>
      </c>
      <c r="B35" s="225"/>
      <c r="C35" s="225"/>
      <c r="D35" s="226"/>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7" t="s">
        <v>71</v>
      </c>
      <c r="B36" s="228"/>
      <c r="C36" s="228"/>
      <c r="D36" s="228"/>
      <c r="E36" s="228"/>
      <c r="F36" s="228"/>
      <c r="G36" s="228"/>
      <c r="H36" s="228"/>
      <c r="I36" s="228"/>
      <c r="J36" s="228"/>
      <c r="K36" s="228"/>
      <c r="L36" s="228"/>
      <c r="M36" s="229"/>
      <c r="N36" s="15"/>
      <c r="O36" s="15"/>
    </row>
    <row r="37" spans="1:18" s="4" customFormat="1" ht="24" customHeight="1" x14ac:dyDescent="0.2">
      <c r="A37" s="230" t="s">
        <v>31</v>
      </c>
      <c r="B37" s="231"/>
      <c r="C37" s="231"/>
      <c r="D37" s="231"/>
      <c r="E37" s="231"/>
      <c r="F37" s="231"/>
      <c r="G37" s="231"/>
      <c r="H37" s="231"/>
      <c r="I37" s="231"/>
      <c r="J37" s="231"/>
      <c r="K37" s="231"/>
      <c r="L37" s="231"/>
      <c r="M37" s="232"/>
      <c r="N37" s="19"/>
      <c r="O37" s="19"/>
      <c r="P37" s="98"/>
      <c r="Q37" s="98"/>
    </row>
    <row r="38" spans="1:18" s="4" customFormat="1" ht="24" customHeight="1" x14ac:dyDescent="0.2">
      <c r="A38" s="182" t="s">
        <v>56</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33" t="s">
        <v>52</v>
      </c>
      <c r="F39" s="234"/>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69</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70</v>
      </c>
      <c r="B45" s="150"/>
      <c r="C45" s="150"/>
      <c r="D45" s="24"/>
      <c r="E45" s="153">
        <f>F35-'DEC-2013'!$F$38</f>
        <v>2437</v>
      </c>
      <c r="F45" s="152">
        <f>E45/'DEC-2013'!$F$38</f>
        <v>1.1053156748911466E-2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90" workbookViewId="0">
      <pane ySplit="3" topLeftCell="A4" activePane="bottomLeft" state="frozen"/>
      <selection pane="bottomLeft" activeCell="R39" sqref="R3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03" t="s">
        <v>72</v>
      </c>
      <c r="B1" s="203"/>
      <c r="C1" s="203"/>
      <c r="D1" s="203"/>
      <c r="E1" s="203"/>
      <c r="F1" s="203"/>
      <c r="G1" s="203"/>
      <c r="H1" s="203"/>
      <c r="I1" s="203"/>
      <c r="J1" s="203"/>
      <c r="K1" s="203"/>
      <c r="L1" s="203"/>
      <c r="M1" s="203"/>
      <c r="N1" s="14"/>
      <c r="O1" s="14"/>
      <c r="P1" s="87"/>
      <c r="Q1" s="87"/>
    </row>
    <row r="2" spans="1:17" ht="24" customHeight="1" x14ac:dyDescent="0.2">
      <c r="A2" s="204" t="s">
        <v>0</v>
      </c>
      <c r="B2" s="205" t="s">
        <v>12</v>
      </c>
      <c r="C2" s="206" t="s">
        <v>18</v>
      </c>
      <c r="D2" s="207" t="s">
        <v>37</v>
      </c>
      <c r="E2" s="208" t="s">
        <v>61</v>
      </c>
      <c r="F2" s="209" t="s">
        <v>2</v>
      </c>
      <c r="G2" s="210" t="s">
        <v>3</v>
      </c>
      <c r="H2" s="211"/>
      <c r="I2" s="211"/>
      <c r="J2" s="211"/>
      <c r="K2" s="211"/>
      <c r="L2" s="211"/>
      <c r="M2" s="212"/>
      <c r="N2" s="19"/>
      <c r="O2" s="19"/>
    </row>
    <row r="3" spans="1:17" ht="42.75" customHeight="1" x14ac:dyDescent="0.2">
      <c r="A3" s="204"/>
      <c r="B3" s="205"/>
      <c r="C3" s="206"/>
      <c r="D3" s="207"/>
      <c r="E3" s="208"/>
      <c r="F3" s="209"/>
      <c r="G3" s="118" t="s">
        <v>54</v>
      </c>
      <c r="H3" s="192" t="s">
        <v>4</v>
      </c>
      <c r="I3" s="192" t="s">
        <v>5</v>
      </c>
      <c r="J3" s="192" t="s">
        <v>6</v>
      </c>
      <c r="K3" s="192" t="s">
        <v>7</v>
      </c>
      <c r="L3" s="117" t="s">
        <v>55</v>
      </c>
      <c r="M3" s="193" t="s">
        <v>8</v>
      </c>
      <c r="N3" s="213" t="s">
        <v>49</v>
      </c>
      <c r="O3" s="235"/>
      <c r="P3" s="213" t="s">
        <v>50</v>
      </c>
      <c r="Q3" s="214"/>
    </row>
    <row r="4" spans="1:17" ht="26.25" customHeight="1" x14ac:dyDescent="0.2">
      <c r="A4" s="215" t="s">
        <v>47</v>
      </c>
      <c r="B4" s="216"/>
      <c r="C4" s="216"/>
      <c r="D4" s="216"/>
      <c r="E4" s="216"/>
      <c r="F4" s="216"/>
      <c r="G4" s="216"/>
      <c r="H4" s="216"/>
      <c r="I4" s="216"/>
      <c r="J4" s="216"/>
      <c r="K4" s="216"/>
      <c r="L4" s="216"/>
      <c r="M4" s="217"/>
      <c r="N4" s="85"/>
      <c r="O4" s="85"/>
    </row>
    <row r="5" spans="1:17" ht="23.25" customHeight="1" x14ac:dyDescent="0.2">
      <c r="A5" s="218" t="s">
        <v>42</v>
      </c>
      <c r="B5" s="218"/>
      <c r="C5" s="218"/>
      <c r="D5" s="218"/>
      <c r="E5" s="218"/>
      <c r="F5" s="218"/>
      <c r="G5" s="218"/>
      <c r="H5" s="218"/>
      <c r="I5" s="218"/>
      <c r="J5" s="218"/>
      <c r="K5" s="218"/>
      <c r="L5" s="218"/>
      <c r="M5" s="218"/>
      <c r="N5" s="19"/>
      <c r="O5" s="19"/>
    </row>
    <row r="6" spans="1:17" x14ac:dyDescent="0.2">
      <c r="A6" s="69" t="s">
        <v>27</v>
      </c>
      <c r="B6" s="29" t="s">
        <v>10</v>
      </c>
      <c r="C6" s="29" t="s">
        <v>26</v>
      </c>
      <c r="D6" s="30">
        <v>36433</v>
      </c>
      <c r="E6" s="164">
        <v>21.829000000000001</v>
      </c>
      <c r="F6" s="76">
        <v>27182</v>
      </c>
      <c r="G6" s="119">
        <v>1.4765718144908051</v>
      </c>
      <c r="H6" s="160">
        <v>2.7151953286586261</v>
      </c>
      <c r="I6" s="160">
        <v>4.8033902163882924</v>
      </c>
      <c r="J6" s="160">
        <v>3.2416213589988585</v>
      </c>
      <c r="K6" s="160">
        <v>6.3492676099100587</v>
      </c>
      <c r="L6" s="160">
        <v>3.792413814228035</v>
      </c>
      <c r="M6" s="160">
        <v>5.7492123882213919</v>
      </c>
      <c r="N6" s="89">
        <v>5.7634621717426837</v>
      </c>
      <c r="O6" s="89"/>
    </row>
    <row r="7" spans="1:17" s="2" customFormat="1" ht="12.75" customHeight="1" x14ac:dyDescent="0.2">
      <c r="A7" s="70" t="s">
        <v>34</v>
      </c>
      <c r="B7" s="29" t="s">
        <v>10</v>
      </c>
      <c r="C7" s="29" t="s">
        <v>21</v>
      </c>
      <c r="D7" s="32">
        <v>40834</v>
      </c>
      <c r="E7" s="165">
        <v>3.0259999999999998</v>
      </c>
      <c r="F7" s="33">
        <v>2945</v>
      </c>
      <c r="G7" s="120">
        <v>1.81</v>
      </c>
      <c r="H7" s="120">
        <v>-0.36</v>
      </c>
      <c r="I7" s="120">
        <v>3.34</v>
      </c>
      <c r="J7" s="120" t="s">
        <v>73</v>
      </c>
      <c r="K7" s="120" t="s">
        <v>73</v>
      </c>
      <c r="L7" s="120" t="s">
        <v>73</v>
      </c>
      <c r="M7" s="122">
        <v>4.16</v>
      </c>
      <c r="N7" s="90">
        <v>0.63</v>
      </c>
      <c r="O7" s="90"/>
      <c r="P7" s="91"/>
      <c r="Q7" s="91"/>
    </row>
    <row r="8" spans="1:17" s="2" customFormat="1" ht="12.75" customHeight="1" x14ac:dyDescent="0.25">
      <c r="A8" s="201" t="s">
        <v>38</v>
      </c>
      <c r="B8" s="195" t="s">
        <v>10</v>
      </c>
      <c r="C8" s="195" t="s">
        <v>21</v>
      </c>
      <c r="D8" s="202">
        <v>36738</v>
      </c>
      <c r="E8" s="197">
        <v>60.987141000000001</v>
      </c>
      <c r="F8" s="198">
        <v>41207</v>
      </c>
      <c r="G8" s="199">
        <v>0.8</v>
      </c>
      <c r="H8" s="200">
        <v>-0.22</v>
      </c>
      <c r="I8" s="200">
        <v>3.18</v>
      </c>
      <c r="J8" s="200">
        <v>2.4700000000000002</v>
      </c>
      <c r="K8" s="200">
        <v>4.46</v>
      </c>
      <c r="L8" s="200">
        <v>4.32</v>
      </c>
      <c r="M8" s="200">
        <v>4.8600000000000003</v>
      </c>
      <c r="N8" s="92">
        <v>0.15</v>
      </c>
      <c r="O8" s="92"/>
      <c r="P8" s="91"/>
      <c r="Q8" s="91"/>
    </row>
    <row r="9" spans="1:17" ht="12.75" customHeight="1" x14ac:dyDescent="0.2">
      <c r="A9" s="71" t="s">
        <v>13</v>
      </c>
      <c r="B9" s="34" t="s">
        <v>10</v>
      </c>
      <c r="C9" s="34" t="s">
        <v>21</v>
      </c>
      <c r="D9" s="35">
        <v>37816</v>
      </c>
      <c r="E9" s="167">
        <v>15.6425517369976</v>
      </c>
      <c r="F9" s="162">
        <v>22520</v>
      </c>
      <c r="G9" s="121">
        <v>1.7884213786362846</v>
      </c>
      <c r="H9" s="122">
        <v>2.178200499423788</v>
      </c>
      <c r="I9" s="122">
        <v>4.3662202813633533</v>
      </c>
      <c r="J9" s="122">
        <v>3.9176192167581281</v>
      </c>
      <c r="K9" s="122">
        <v>6.2795381055671617</v>
      </c>
      <c r="L9" s="122">
        <v>2.8044048827781998</v>
      </c>
      <c r="M9" s="122">
        <v>2.856361438726629</v>
      </c>
      <c r="N9" s="90">
        <v>3.2864466288687444</v>
      </c>
      <c r="O9" s="90"/>
    </row>
    <row r="10" spans="1:17" s="24" customFormat="1" ht="23.25" customHeight="1" x14ac:dyDescent="0.2">
      <c r="A10" s="51" t="s">
        <v>44</v>
      </c>
      <c r="B10" s="52" t="s">
        <v>10</v>
      </c>
      <c r="C10" s="52"/>
      <c r="D10" s="53"/>
      <c r="E10" s="75">
        <f>SUM(E6:E9)</f>
        <v>101.4846927369976</v>
      </c>
      <c r="F10" s="54">
        <f>SUM(F6:F9)</f>
        <v>93854</v>
      </c>
      <c r="G10" s="123">
        <f>($E$6*G6+$E$7*G7+$E$8*G8+$E$9*G9+$E$34*G34)/($E$10+$E$34)</f>
        <v>1.1644296126501468</v>
      </c>
      <c r="H10" s="123">
        <f>($E$6*H6+$E$7*H7+$E$8*H8+$E$9*H9+$E$34*H34)/($E$10+$E$34)</f>
        <v>1.177999821191847</v>
      </c>
      <c r="I10" s="123">
        <f>($E$6*I6+$E$7*I7+$E$8*I8+$E$9*I9+$E$34*I34)/($E$10+$E$34)</f>
        <v>3.9501065646116351</v>
      </c>
      <c r="J10" s="123">
        <f>($E$6*J6+$E$8*J8+$E$9*J9+$E$34*J34)/($E$6+$E$8+$E$9+$E$34)</f>
        <v>3.0782461383468416</v>
      </c>
      <c r="K10" s="123">
        <f>($E$6*K6+$E$8*K8+$E$9*K9+$E$34*K34)/($E$6+$E$8+$E$9+$E$34)</f>
        <v>5.3908276995467377</v>
      </c>
      <c r="L10" s="123">
        <f>($E$6*L6+$E$8*L8+$E$9*L9+$E$34*L34)/($E$6+$E$8+$E$9+$E$34)</f>
        <v>4.289167161626307</v>
      </c>
      <c r="M10" s="123">
        <f>($E$6*M6+$E$7*M7+$E$8*M8+$E$9*M9+$E$34*M34)/($E$10+$E$34)</f>
        <v>5.6460932699678281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9" t="s">
        <v>43</v>
      </c>
      <c r="B12" s="219"/>
      <c r="C12" s="219"/>
      <c r="D12" s="219"/>
      <c r="E12" s="219"/>
      <c r="F12" s="219"/>
      <c r="G12" s="219"/>
      <c r="H12" s="219"/>
      <c r="I12" s="219"/>
      <c r="J12" s="219"/>
      <c r="K12" s="219"/>
      <c r="L12" s="219"/>
      <c r="M12" s="219"/>
      <c r="N12" s="19"/>
      <c r="O12" s="19"/>
      <c r="P12" s="96"/>
      <c r="Q12" s="96"/>
    </row>
    <row r="13" spans="1:17" x14ac:dyDescent="0.2">
      <c r="A13" s="72" t="s">
        <v>28</v>
      </c>
      <c r="B13" s="29" t="s">
        <v>10</v>
      </c>
      <c r="C13" s="29" t="s">
        <v>19</v>
      </c>
      <c r="D13" s="30">
        <v>36606</v>
      </c>
      <c r="E13" s="164">
        <v>7.3140000000000001</v>
      </c>
      <c r="F13" s="76">
        <v>20634</v>
      </c>
      <c r="G13" s="119">
        <v>1.3306228510167228</v>
      </c>
      <c r="H13" s="160">
        <v>3.4604873903507638</v>
      </c>
      <c r="I13" s="160">
        <v>5.8928638356396723</v>
      </c>
      <c r="J13" s="160">
        <v>3.9722532911898423</v>
      </c>
      <c r="K13" s="160">
        <v>5.8633204030408947</v>
      </c>
      <c r="L13" s="160">
        <v>3.6163441111919381</v>
      </c>
      <c r="M13" s="160">
        <v>5.5420646304000343</v>
      </c>
      <c r="N13" s="95">
        <v>5.5552251352753768</v>
      </c>
      <c r="O13" s="95"/>
      <c r="P13" s="96"/>
      <c r="Q13" s="96"/>
    </row>
    <row r="14" spans="1:17" ht="12.75" customHeight="1" x14ac:dyDescent="0.2">
      <c r="A14" s="72" t="s">
        <v>48</v>
      </c>
      <c r="B14" s="29" t="s">
        <v>10</v>
      </c>
      <c r="C14" s="29" t="s">
        <v>19</v>
      </c>
      <c r="D14" s="30">
        <v>39367</v>
      </c>
      <c r="E14" s="166">
        <v>4.6909999999999998</v>
      </c>
      <c r="F14" s="31">
        <v>3979</v>
      </c>
      <c r="G14" s="121">
        <v>0.77081068777938822</v>
      </c>
      <c r="H14" s="122">
        <v>1.9165350904016387</v>
      </c>
      <c r="I14" s="122">
        <v>4.0949508350061059</v>
      </c>
      <c r="J14" s="122">
        <v>2.7286113011403712</v>
      </c>
      <c r="K14" s="122">
        <v>4.5104665200559113</v>
      </c>
      <c r="L14" s="122" t="s">
        <v>73</v>
      </c>
      <c r="M14" s="160">
        <v>3.1048923436132192</v>
      </c>
      <c r="N14" s="95">
        <v>3.1201844405021495</v>
      </c>
      <c r="O14" s="95"/>
      <c r="P14" s="96"/>
      <c r="Q14" s="96"/>
    </row>
    <row r="15" spans="1:17" x14ac:dyDescent="0.2">
      <c r="A15" s="73" t="s">
        <v>30</v>
      </c>
      <c r="B15" s="29" t="s">
        <v>10</v>
      </c>
      <c r="C15" s="29" t="s">
        <v>20</v>
      </c>
      <c r="D15" s="30">
        <v>36091</v>
      </c>
      <c r="E15" s="165">
        <v>0.50956230499999988</v>
      </c>
      <c r="F15" s="33">
        <v>542</v>
      </c>
      <c r="G15" s="120">
        <v>4.943868884492586</v>
      </c>
      <c r="H15" s="120">
        <v>6.5439371607241448</v>
      </c>
      <c r="I15" s="120">
        <v>7.336513302127301</v>
      </c>
      <c r="J15" s="120">
        <v>5.1826091263054375</v>
      </c>
      <c r="K15" s="120">
        <v>5.8520819251500988</v>
      </c>
      <c r="L15" s="120" t="s">
        <v>73</v>
      </c>
      <c r="M15" s="120">
        <v>5.4392322003283144</v>
      </c>
      <c r="N15" s="106">
        <v>7.8392041032631088</v>
      </c>
      <c r="O15" s="106"/>
      <c r="P15" s="96"/>
      <c r="Q15" s="96"/>
    </row>
    <row r="16" spans="1:17" ht="13.5" customHeight="1" x14ac:dyDescent="0.2">
      <c r="A16" s="73" t="s">
        <v>17</v>
      </c>
      <c r="B16" s="29" t="s">
        <v>10</v>
      </c>
      <c r="C16" s="29" t="s">
        <v>24</v>
      </c>
      <c r="D16" s="30">
        <v>4.1063829196259997E-2</v>
      </c>
      <c r="E16" s="165">
        <v>6.3222250000000188E-2</v>
      </c>
      <c r="F16" s="33">
        <v>109</v>
      </c>
      <c r="G16" s="120">
        <v>2.836762762360312</v>
      </c>
      <c r="H16" s="120">
        <v>4.2539223017298067</v>
      </c>
      <c r="I16" s="120">
        <v>5.9478391669600672</v>
      </c>
      <c r="J16" s="120">
        <v>3.6439545774987092</v>
      </c>
      <c r="K16" s="120">
        <v>3.6354637379962584</v>
      </c>
      <c r="L16" s="120" t="s">
        <v>73</v>
      </c>
      <c r="M16" s="120">
        <v>4.4169539414778081</v>
      </c>
      <c r="N16" s="106">
        <v>5.6814068775455695</v>
      </c>
      <c r="O16" s="106"/>
      <c r="P16" s="96"/>
      <c r="Q16" s="96"/>
    </row>
    <row r="17" spans="1:18" ht="12.75" customHeight="1" x14ac:dyDescent="0.2">
      <c r="A17" s="72" t="s">
        <v>35</v>
      </c>
      <c r="B17" s="29" t="s">
        <v>10</v>
      </c>
      <c r="C17" s="29" t="s">
        <v>19</v>
      </c>
      <c r="D17" s="30">
        <v>39514</v>
      </c>
      <c r="E17" s="165">
        <v>0.63733322999999953</v>
      </c>
      <c r="F17" s="33">
        <v>1782</v>
      </c>
      <c r="G17" s="120">
        <v>2.4023731863403786</v>
      </c>
      <c r="H17" s="120">
        <v>4.6594243391905099</v>
      </c>
      <c r="I17" s="120">
        <v>5.3285651036018233</v>
      </c>
      <c r="J17" s="120">
        <v>3.7910818138821023</v>
      </c>
      <c r="K17" s="120">
        <v>4.9720917089323136</v>
      </c>
      <c r="L17" s="120" t="s">
        <v>73</v>
      </c>
      <c r="M17" s="120">
        <v>5.3411182991311534</v>
      </c>
      <c r="N17" s="106">
        <v>6.0915101186053144</v>
      </c>
      <c r="O17" s="106"/>
      <c r="P17" s="96"/>
      <c r="Q17" s="96"/>
    </row>
    <row r="18" spans="1:18" x14ac:dyDescent="0.2">
      <c r="A18" s="70" t="s">
        <v>58</v>
      </c>
      <c r="B18" s="148" t="s">
        <v>10</v>
      </c>
      <c r="C18" s="148" t="s">
        <v>20</v>
      </c>
      <c r="D18" s="36">
        <v>38360</v>
      </c>
      <c r="E18" s="165">
        <v>0.27200000000000002</v>
      </c>
      <c r="F18" s="33">
        <v>1655</v>
      </c>
      <c r="G18" s="120">
        <v>-0.10390000000000121</v>
      </c>
      <c r="H18" s="120">
        <v>-0.83078926373615358</v>
      </c>
      <c r="I18" s="120">
        <v>0.84040041856747738</v>
      </c>
      <c r="J18" s="120">
        <v>0.92015687439460281</v>
      </c>
      <c r="K18" s="120">
        <v>2.3698227376944514</v>
      </c>
      <c r="L18" s="120" t="s">
        <v>73</v>
      </c>
      <c r="M18" s="120">
        <v>1.7575484946728968</v>
      </c>
      <c r="N18" s="106">
        <v>0.66238909206726149</v>
      </c>
      <c r="O18" s="106"/>
      <c r="P18" s="96"/>
      <c r="Q18" s="96"/>
    </row>
    <row r="19" spans="1:18" x14ac:dyDescent="0.2">
      <c r="A19" s="70" t="s">
        <v>57</v>
      </c>
      <c r="B19" s="12" t="s">
        <v>10</v>
      </c>
      <c r="C19" s="12" t="s">
        <v>19</v>
      </c>
      <c r="D19" s="36">
        <v>39182</v>
      </c>
      <c r="E19" s="165">
        <v>3.9E-2</v>
      </c>
      <c r="F19" s="33">
        <v>220</v>
      </c>
      <c r="G19" s="120">
        <v>-7.8699999999998216E-2</v>
      </c>
      <c r="H19" s="120">
        <v>-0.24419631992292912</v>
      </c>
      <c r="I19" s="120">
        <v>1.297822916667124</v>
      </c>
      <c r="J19" s="120">
        <v>0.64115152705082057</v>
      </c>
      <c r="K19" s="120">
        <v>0.25236171167072102</v>
      </c>
      <c r="L19" s="120" t="s">
        <v>73</v>
      </c>
      <c r="M19" s="120">
        <v>0.3536896404251047</v>
      </c>
      <c r="N19" s="106">
        <v>1.6466871527138993</v>
      </c>
      <c r="O19" s="106"/>
      <c r="P19" s="96"/>
      <c r="Q19" s="96"/>
    </row>
    <row r="20" spans="1:18" ht="12.75" customHeight="1" x14ac:dyDescent="0.2">
      <c r="A20" s="70" t="s">
        <v>14</v>
      </c>
      <c r="B20" s="12" t="s">
        <v>10</v>
      </c>
      <c r="C20" s="12" t="s">
        <v>22</v>
      </c>
      <c r="D20" s="32">
        <v>40834</v>
      </c>
      <c r="E20" s="165">
        <v>1.97</v>
      </c>
      <c r="F20" s="33">
        <v>2318</v>
      </c>
      <c r="G20" s="120">
        <v>1.24</v>
      </c>
      <c r="H20" s="120">
        <v>2.5099999999999998</v>
      </c>
      <c r="I20" s="120">
        <v>4.53</v>
      </c>
      <c r="J20" s="120" t="s">
        <v>73</v>
      </c>
      <c r="K20" s="120" t="s">
        <v>73</v>
      </c>
      <c r="L20" s="120" t="s">
        <v>73</v>
      </c>
      <c r="M20" s="122">
        <v>4.88</v>
      </c>
      <c r="N20" s="107">
        <v>3.52</v>
      </c>
      <c r="O20" s="107"/>
      <c r="P20" s="96"/>
      <c r="Q20" s="96"/>
    </row>
    <row r="21" spans="1:18" ht="15" x14ac:dyDescent="0.25">
      <c r="A21" s="194" t="s">
        <v>39</v>
      </c>
      <c r="B21" s="195" t="s">
        <v>10</v>
      </c>
      <c r="C21" s="195" t="s">
        <v>19</v>
      </c>
      <c r="D21" s="196">
        <v>38245</v>
      </c>
      <c r="E21" s="197">
        <v>30.265865999999999</v>
      </c>
      <c r="F21" s="198">
        <v>35173</v>
      </c>
      <c r="G21" s="199">
        <v>0.41</v>
      </c>
      <c r="H21" s="200">
        <v>0.77</v>
      </c>
      <c r="I21" s="200">
        <v>4.16</v>
      </c>
      <c r="J21" s="200">
        <v>2.66</v>
      </c>
      <c r="K21" s="200">
        <v>4.6900000000000004</v>
      </c>
      <c r="L21" s="200" t="s">
        <v>74</v>
      </c>
      <c r="M21" s="200">
        <v>5.0199999999999996</v>
      </c>
      <c r="N21" s="93">
        <v>1.1399999999999999</v>
      </c>
      <c r="O21" s="93"/>
      <c r="P21" s="96"/>
      <c r="Q21" s="96"/>
    </row>
    <row r="22" spans="1:18" ht="12.75" customHeight="1" x14ac:dyDescent="0.2">
      <c r="A22" s="72" t="s">
        <v>15</v>
      </c>
      <c r="B22" s="29" t="s">
        <v>10</v>
      </c>
      <c r="C22" s="29" t="s">
        <v>23</v>
      </c>
      <c r="D22" s="30">
        <v>37834</v>
      </c>
      <c r="E22" s="166">
        <v>28.747364266269699</v>
      </c>
      <c r="F22" s="31">
        <v>35959</v>
      </c>
      <c r="G22" s="170">
        <v>1.155026785843738</v>
      </c>
      <c r="H22" s="122">
        <v>2.3099843474404524</v>
      </c>
      <c r="I22" s="122">
        <v>6.1987122956741247</v>
      </c>
      <c r="J22" s="122">
        <v>4.4121265462901071</v>
      </c>
      <c r="K22" s="122">
        <v>7.3396819700390026</v>
      </c>
      <c r="L22" s="122">
        <v>3.5932492333455635</v>
      </c>
      <c r="M22" s="122">
        <v>3.5484862022694186</v>
      </c>
      <c r="N22" s="107">
        <v>3.774047970054939</v>
      </c>
      <c r="O22" s="107"/>
      <c r="P22" s="96"/>
      <c r="Q22" s="96"/>
    </row>
    <row r="23" spans="1:18" ht="12.75" customHeight="1" x14ac:dyDescent="0.2">
      <c r="A23" s="73" t="s">
        <v>36</v>
      </c>
      <c r="B23" s="29" t="s">
        <v>10</v>
      </c>
      <c r="C23" s="29" t="s">
        <v>32</v>
      </c>
      <c r="D23" s="30">
        <v>39078</v>
      </c>
      <c r="E23" s="166">
        <v>7.9969756993194796</v>
      </c>
      <c r="F23" s="163">
        <v>13919</v>
      </c>
      <c r="G23" s="169">
        <v>-0.23276078066942762</v>
      </c>
      <c r="H23" s="13">
        <v>3.08174879346792</v>
      </c>
      <c r="I23" s="13">
        <v>7.5843497921499026</v>
      </c>
      <c r="J23" s="13">
        <v>3.2306665855991623</v>
      </c>
      <c r="K23" s="13">
        <v>9.601088918399947</v>
      </c>
      <c r="L23" s="120" t="s">
        <v>73</v>
      </c>
      <c r="M23" s="13">
        <v>-1.8731847758429176</v>
      </c>
      <c r="N23" s="149">
        <v>4.9012807077906118</v>
      </c>
      <c r="O23" s="107"/>
      <c r="P23" s="96"/>
      <c r="Q23" s="96"/>
    </row>
    <row r="24" spans="1:18" ht="12.75" customHeight="1" x14ac:dyDescent="0.2">
      <c r="A24" s="40" t="s">
        <v>43</v>
      </c>
      <c r="B24" s="41" t="s">
        <v>10</v>
      </c>
      <c r="C24" s="41"/>
      <c r="D24" s="42"/>
      <c r="E24" s="80">
        <f>SUM(E13:E23)</f>
        <v>82.506323750589175</v>
      </c>
      <c r="F24" s="43">
        <f>SUM(F13:F23)</f>
        <v>116290</v>
      </c>
      <c r="G24" s="124">
        <f t="shared" ref="G24:I24" si="0">($E$13*G13+$E$14*G14+$E$15*G15+$E$16*G16+$E$17*G17+$E$18*G18+$E$19*G19+$E$20*G20+$E$21*G21+$E$22*G22+$E$23*G23)/$E$24</f>
        <v>0.77255635672293521</v>
      </c>
      <c r="H24" s="124">
        <f t="shared" si="0"/>
        <v>1.938495208610449</v>
      </c>
      <c r="I24" s="124">
        <f t="shared" si="0"/>
        <v>5.3787167600742407</v>
      </c>
      <c r="J24" s="124">
        <f>($E$13*J13+$E$14*J14+$E$15*J15+$E$16*J16+$E$17*J17+$E$18*J18+$E$19*J19+$E$21*J21+$E$22*J22+$E$23*J23)/($E$24-$E$20)</f>
        <v>3.4840858028698749</v>
      </c>
      <c r="K24" s="124">
        <f>($E$13*K13+$E$14*K14+$E$15*K15+$E$16*K16+$E$17*K17+$E$18*K18+$E$19*K19+$E$21*K21+$E$22*K22+$E$23*K23)/($E$24-$E$20)</f>
        <v>6.2183267594300737</v>
      </c>
      <c r="L24" s="124">
        <f>($E$13*L13+$E$22*L22)/($E$13+$E$22)</f>
        <v>3.5979333583088109</v>
      </c>
      <c r="M24" s="124">
        <f>($E$13*M13+$E$14*M14+$E$15*M15+$E$16*M16+$E$17*M17+$E$18*M18+$E$19*M19+$E$20*M20+$E$21*M21+$E$22*M22+$E$23*M23)/$E$24</f>
        <v>3.7648576852731033</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0.89800000000000002</v>
      </c>
      <c r="F26" s="76">
        <v>705</v>
      </c>
      <c r="G26" s="119">
        <v>0.52350665466723034</v>
      </c>
      <c r="H26" s="122">
        <v>-0.42440036962632099</v>
      </c>
      <c r="I26" s="122">
        <v>3.2104041296883379</v>
      </c>
      <c r="J26" s="122">
        <v>2.0581797244284328</v>
      </c>
      <c r="K26" s="122">
        <v>4.3248063626937228</v>
      </c>
      <c r="L26" s="122" t="s">
        <v>73</v>
      </c>
      <c r="M26" s="160">
        <v>4.7551777486180002</v>
      </c>
      <c r="N26" s="95">
        <v>4.7860732843327591</v>
      </c>
      <c r="O26" s="95"/>
      <c r="P26" s="96"/>
      <c r="Q26" s="96"/>
    </row>
    <row r="27" spans="1:18" ht="12.75" customHeight="1" x14ac:dyDescent="0.2">
      <c r="A27" s="72" t="s">
        <v>16</v>
      </c>
      <c r="B27" s="29" t="s">
        <v>11</v>
      </c>
      <c r="C27" s="29" t="s">
        <v>23</v>
      </c>
      <c r="D27" s="30">
        <v>37816</v>
      </c>
      <c r="E27" s="166">
        <v>1.5843928504497899</v>
      </c>
      <c r="F27" s="31">
        <v>1492</v>
      </c>
      <c r="G27" s="121">
        <v>2.2559520955947931</v>
      </c>
      <c r="H27" s="122">
        <v>2.8749513702277074</v>
      </c>
      <c r="I27" s="122">
        <v>3.8406411653136185</v>
      </c>
      <c r="J27" s="122">
        <v>1.9150630381620903</v>
      </c>
      <c r="K27" s="122">
        <v>5.175982308101057</v>
      </c>
      <c r="L27" s="122">
        <v>2.3421686031676048</v>
      </c>
      <c r="M27" s="122">
        <v>2.2114376471673358</v>
      </c>
      <c r="N27" s="107">
        <v>4.0112489838934229</v>
      </c>
      <c r="O27" s="107"/>
      <c r="P27" s="96"/>
      <c r="Q27" s="96"/>
    </row>
    <row r="28" spans="1:18" ht="12.75" customHeight="1" x14ac:dyDescent="0.2">
      <c r="A28" s="40" t="s">
        <v>43</v>
      </c>
      <c r="B28" s="41" t="s">
        <v>11</v>
      </c>
      <c r="C28" s="45"/>
      <c r="D28" s="46"/>
      <c r="E28" s="82">
        <f>SUM(E26:E27)</f>
        <v>2.4823928504497901</v>
      </c>
      <c r="F28" s="44">
        <f>SUM(F26:F27)</f>
        <v>2197</v>
      </c>
      <c r="G28" s="124">
        <f>($E$26*G26+$E$27*G27)/$E$28</f>
        <v>1.6292438750683507</v>
      </c>
      <c r="H28" s="124">
        <f>($E$26*H26+$E$27*H27)/$E$28</f>
        <v>1.6814183394457027</v>
      </c>
      <c r="I28" s="124">
        <f>($E$26*I26+$E$27*I27)/$E$28</f>
        <v>3.6126543428858326</v>
      </c>
      <c r="J28" s="124">
        <f>($E$26*J26+$E$27*J27)/$E$28</f>
        <v>1.9668351757767668</v>
      </c>
      <c r="K28" s="124">
        <f>($E$26*K26+$E$27*K27)/$E$28</f>
        <v>4.8680713346879276</v>
      </c>
      <c r="L28" s="124">
        <f>L27</f>
        <v>2.3421686031676048</v>
      </c>
      <c r="M28" s="124">
        <f>($E$26*M26+$E$27*M27)/$E$28</f>
        <v>3.1316298764870436</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84.988716601038959</v>
      </c>
      <c r="F30" s="44">
        <f>F28+F24</f>
        <v>118487</v>
      </c>
      <c r="G30" s="132">
        <f t="shared" ref="G30:M30" si="1">($E$24*G24+$E$28*G28)/$E$30</f>
        <v>0.79757891331233821</v>
      </c>
      <c r="H30" s="132">
        <f t="shared" si="1"/>
        <v>1.9309863791145725</v>
      </c>
      <c r="I30" s="132">
        <f t="shared" si="1"/>
        <v>5.3271327275907687</v>
      </c>
      <c r="J30" s="132">
        <f t="shared" si="1"/>
        <v>3.4397691893279037</v>
      </c>
      <c r="K30" s="132">
        <f t="shared" si="1"/>
        <v>6.1788878251019375</v>
      </c>
      <c r="L30" s="132">
        <f t="shared" si="1"/>
        <v>3.5612543546165578</v>
      </c>
      <c r="M30" s="132">
        <f t="shared" si="1"/>
        <v>3.7463620514042506</v>
      </c>
      <c r="N30" s="95"/>
      <c r="O30" s="95"/>
      <c r="P30" s="96"/>
      <c r="Q30" s="96"/>
      <c r="R30" s="25"/>
    </row>
    <row r="31" spans="1:18" s="24" customFormat="1" ht="26.25" customHeight="1" x14ac:dyDescent="0.2">
      <c r="A31" s="220" t="s">
        <v>46</v>
      </c>
      <c r="B31" s="220"/>
      <c r="C31" s="220"/>
      <c r="D31" s="220"/>
      <c r="E31" s="84">
        <f>SUM(E10,E30)</f>
        <v>186.47340933803656</v>
      </c>
      <c r="F31" s="63">
        <f>SUM(F10, F30)</f>
        <v>212341</v>
      </c>
      <c r="G31" s="191"/>
      <c r="H31" s="221"/>
      <c r="I31" s="222"/>
      <c r="J31" s="222"/>
      <c r="K31" s="222"/>
      <c r="L31" s="222"/>
      <c r="M31" s="223"/>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56.389000000000003</v>
      </c>
      <c r="F34" s="27">
        <v>12178</v>
      </c>
      <c r="G34" s="136">
        <v>1.23</v>
      </c>
      <c r="H34" s="136">
        <v>1.9</v>
      </c>
      <c r="I34" s="136">
        <v>4.37</v>
      </c>
      <c r="J34" s="136">
        <v>3.44</v>
      </c>
      <c r="K34" s="136">
        <v>5.78</v>
      </c>
      <c r="L34" s="136">
        <v>4.8600000000000003</v>
      </c>
      <c r="M34" s="137">
        <v>7.31</v>
      </c>
      <c r="N34" s="106">
        <v>2.48</v>
      </c>
      <c r="O34" s="106"/>
      <c r="P34" s="96"/>
      <c r="Q34" s="96"/>
    </row>
    <row r="35" spans="1:18" ht="31.5" customHeight="1" x14ac:dyDescent="0.2">
      <c r="A35" s="224" t="s">
        <v>33</v>
      </c>
      <c r="B35" s="225"/>
      <c r="C35" s="225"/>
      <c r="D35" s="226"/>
      <c r="E35" s="115">
        <f>E31+E34</f>
        <v>242.86240933803657</v>
      </c>
      <c r="F35" s="116">
        <f>F31+F34</f>
        <v>224519</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7" t="s">
        <v>71</v>
      </c>
      <c r="B36" s="228"/>
      <c r="C36" s="228"/>
      <c r="D36" s="228"/>
      <c r="E36" s="228"/>
      <c r="F36" s="228"/>
      <c r="G36" s="228"/>
      <c r="H36" s="228"/>
      <c r="I36" s="228"/>
      <c r="J36" s="228"/>
      <c r="K36" s="228"/>
      <c r="L36" s="228"/>
      <c r="M36" s="229"/>
      <c r="N36" s="15"/>
      <c r="O36" s="15"/>
    </row>
    <row r="37" spans="1:18" s="4" customFormat="1" ht="24" customHeight="1" x14ac:dyDescent="0.2">
      <c r="A37" s="230" t="s">
        <v>31</v>
      </c>
      <c r="B37" s="231"/>
      <c r="C37" s="231"/>
      <c r="D37" s="231"/>
      <c r="E37" s="231"/>
      <c r="F37" s="231"/>
      <c r="G37" s="231"/>
      <c r="H37" s="231"/>
      <c r="I37" s="231"/>
      <c r="J37" s="231"/>
      <c r="K37" s="231"/>
      <c r="L37" s="231"/>
      <c r="M37" s="232"/>
      <c r="N37" s="19"/>
      <c r="O37" s="19"/>
      <c r="P37" s="98"/>
      <c r="Q37" s="98"/>
    </row>
    <row r="38" spans="1:18" s="4" customFormat="1" ht="24" customHeight="1" x14ac:dyDescent="0.2">
      <c r="A38" s="188" t="s">
        <v>56</v>
      </c>
      <c r="B38" s="189"/>
      <c r="C38" s="189"/>
      <c r="D38" s="189"/>
      <c r="E38" s="189"/>
      <c r="F38" s="189"/>
      <c r="G38" s="189"/>
      <c r="H38" s="189"/>
      <c r="I38" s="189"/>
      <c r="J38" s="189"/>
      <c r="K38" s="189"/>
      <c r="L38" s="189"/>
      <c r="M38" s="190"/>
      <c r="N38" s="19"/>
      <c r="O38" s="19"/>
      <c r="P38" s="98"/>
      <c r="Q38" s="98"/>
    </row>
    <row r="39" spans="1:18" ht="22.5" customHeight="1" x14ac:dyDescent="0.2">
      <c r="B39" s="11"/>
      <c r="C39" s="11"/>
      <c r="D39" s="11"/>
      <c r="E39" s="233" t="s">
        <v>52</v>
      </c>
      <c r="F39" s="234"/>
      <c r="G39" s="140">
        <f>($E$10*G10+$E$24*G24+$E$28*G28+$E$34*G34)/$E$35</f>
        <v>1.0512761541814337</v>
      </c>
      <c r="H39" s="140">
        <f>($E$10*H10+$E$24*H24+$E$28*H28+$E$34*H34)/$E$35</f>
        <v>1.6091420038948006</v>
      </c>
      <c r="I39" s="140">
        <f t="shared" ref="I39:M39" si="2">($E$10*I10+$E$24*I24+$E$28*I28+$E$34*I34)/$E$35</f>
        <v>4.5294842362294494</v>
      </c>
      <c r="J39" s="140">
        <f t="shared" si="2"/>
        <v>3.2887534736264366</v>
      </c>
      <c r="K39" s="140">
        <f t="shared" si="2"/>
        <v>5.7569661059309096</v>
      </c>
      <c r="L39" s="140">
        <f t="shared" si="2"/>
        <v>4.1669758252929059</v>
      </c>
      <c r="M39" s="140">
        <f t="shared" si="2"/>
        <v>5.3676241493772912</v>
      </c>
      <c r="N39" s="16"/>
      <c r="O39" s="16"/>
    </row>
    <row r="40" spans="1:18" ht="16.5" customHeight="1" x14ac:dyDescent="0.2">
      <c r="B40" s="10"/>
      <c r="C40" s="10"/>
      <c r="D40" s="10"/>
      <c r="E40" s="20"/>
      <c r="F40" s="77" t="s">
        <v>51</v>
      </c>
      <c r="G40" s="141"/>
      <c r="H40" s="141">
        <f>H39-'MAR-2014'!H39</f>
        <v>-0.37054243600137848</v>
      </c>
      <c r="I40" s="141">
        <f>I39-'MAR-2014'!I39</f>
        <v>0.12061549135063299</v>
      </c>
      <c r="J40" s="141">
        <f>J39-'MAR-2014'!J39</f>
        <v>-6.6353400295375842E-3</v>
      </c>
      <c r="K40" s="141">
        <f>K39-'MAR-2014'!K39</f>
        <v>-0.43436485920915935</v>
      </c>
      <c r="L40" s="141">
        <f>L39-'MAR-2014'!L39</f>
        <v>2.3019933875819021E-2</v>
      </c>
      <c r="M40" s="141">
        <f>M39-'MAR-2014'!M39</f>
        <v>-6.9813342083975272E-3</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75</v>
      </c>
      <c r="B44" s="150"/>
      <c r="C44" s="150"/>
      <c r="D44" s="24"/>
      <c r="E44" s="151">
        <f>E35-'DEC-2013'!$E$38</f>
        <v>7.2419391203574719</v>
      </c>
      <c r="F44" s="152">
        <f>E44/'DEC-2013'!$E$38</f>
        <v>3.0735611017442464E-2</v>
      </c>
      <c r="H44" s="6"/>
      <c r="I44" s="6"/>
      <c r="J44" s="6"/>
      <c r="K44" s="6"/>
      <c r="L44" s="6"/>
      <c r="M44" s="6"/>
      <c r="N44" s="86"/>
      <c r="O44" s="86"/>
      <c r="P44" s="91"/>
    </row>
    <row r="45" spans="1:18" x14ac:dyDescent="0.2">
      <c r="A45" s="24" t="s">
        <v>76</v>
      </c>
      <c r="B45" s="150"/>
      <c r="C45" s="150"/>
      <c r="D45" s="24"/>
      <c r="E45" s="153">
        <f>F35-'DEC-2013'!$F$38</f>
        <v>4039</v>
      </c>
      <c r="F45" s="152">
        <f>E45/'DEC-2013'!$F$38</f>
        <v>1.8319121915820028E-2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DEC-2013</vt:lpstr>
      <vt:lpstr>JAN-2014</vt:lpstr>
      <vt:lpstr>FEB-2014</vt:lpstr>
      <vt:lpstr>MAR-2014</vt:lpstr>
      <vt:lpstr>APR-2014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2014-01-16T07:56:17Z</cp:lastPrinted>
  <dcterms:created xsi:type="dcterms:W3CDTF">2007-05-09T12:50:46Z</dcterms:created>
  <dcterms:modified xsi:type="dcterms:W3CDTF">2014-05-14T05:54:12Z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