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10" windowWidth="12660" windowHeight="9150" tabRatio="599" firstSheet="1" activeTab="2"/>
  </bookViews>
  <sheets>
    <sheet name="Parametri" sheetId="1" state="hidden" r:id="rId1"/>
    <sheet name="Nosaukumi" sheetId="2" r:id="rId2"/>
    <sheet name="Aktivi_Saistibas(001)" sheetId="3" r:id="rId3"/>
    <sheet name="Ien.,Izd.(001)" sheetId="4" r:id="rId4"/>
    <sheet name="Neto_Aktivi(001)" sheetId="5" r:id="rId5"/>
    <sheet name="Portfelis(001-1)" sheetId="6" r:id="rId6"/>
    <sheet name="Portfelis(001-2)" sheetId="7" r:id="rId7"/>
    <sheet name="Aktivi_Saistibas(002)" sheetId="8" r:id="rId8"/>
    <sheet name="Ien.,Izd.(002)" sheetId="9" r:id="rId9"/>
    <sheet name="Neto_Aktivi(002)" sheetId="10" r:id="rId10"/>
    <sheet name="Portfelis(002-1)" sheetId="11" r:id="rId11"/>
    <sheet name="Portfelis(002-2)" sheetId="12" r:id="rId12"/>
    <sheet name="Aktivi_Saistibas(003)" sheetId="13" r:id="rId13"/>
    <sheet name="Ien.,Izd.(003)" sheetId="14" r:id="rId14"/>
    <sheet name="Neto_Aktivi(003)" sheetId="15" r:id="rId15"/>
    <sheet name="Portfelis(003-1)" sheetId="16" r:id="rId16"/>
    <sheet name="Portfelis(003-2)" sheetId="17" r:id="rId17"/>
    <sheet name="Aktivi_Saistibas(004)" sheetId="18" r:id="rId18"/>
    <sheet name="Ien.,Izd.(004)" sheetId="19" r:id="rId19"/>
    <sheet name="Neto_Aktivi(004)" sheetId="20" r:id="rId20"/>
    <sheet name="Portfelis(004-1)" sheetId="21" r:id="rId21"/>
    <sheet name="Portfelis(004-2)" sheetId="22" r:id="rId22"/>
    <sheet name="Aktivi_Saistibas(005)" sheetId="23" r:id="rId23"/>
    <sheet name="Ien.,Izd.(005)" sheetId="24" r:id="rId24"/>
    <sheet name="Neto_Aktivi(005)" sheetId="25" r:id="rId25"/>
    <sheet name="Portfelis(005-1)" sheetId="26" r:id="rId26"/>
    <sheet name="Portfelis(005-2)" sheetId="27" r:id="rId27"/>
    <sheet name="Aktivi_Saistibas(Kopa)" sheetId="28" r:id="rId28"/>
    <sheet name="Ien.,Izd.(Kopa)" sheetId="29" r:id="rId29"/>
    <sheet name="Neto_Aktivi(Kopa)" sheetId="30" r:id="rId30"/>
    <sheet name="Portfelis(Kopa-1)" sheetId="31" r:id="rId31"/>
    <sheet name="Portfelis(Kopa-2)" sheetId="32" r:id="rId32"/>
  </sheets>
  <definedNames>
    <definedName name="_xlnm.Print_Area" localSheetId="2">'Aktivi_Saistibas(001)'!$A$1:$G$37</definedName>
    <definedName name="_xlnm.Print_Area" localSheetId="7">'Aktivi_Saistibas(002)'!$A$1:$G$37</definedName>
    <definedName name="_xlnm.Print_Area" localSheetId="12">'Aktivi_Saistibas(003)'!$A$1:$G$37</definedName>
    <definedName name="_xlnm.Print_Area" localSheetId="17">'Aktivi_Saistibas(004)'!$A$1:$G$37</definedName>
    <definedName name="_xlnm.Print_Area" localSheetId="22">'Aktivi_Saistibas(005)'!$A$1:$G$37</definedName>
    <definedName name="_xlnm.Print_Area" localSheetId="27">'Aktivi_Saistibas(Kopa)'!$A$1:$G$31</definedName>
    <definedName name="_xlnm.Print_Area" localSheetId="3">'Ien.,Izd.(001)'!$A$1:$G$41</definedName>
    <definedName name="_xlnm.Print_Area" localSheetId="8">'Ien.,Izd.(002)'!$A$1:$G$41</definedName>
    <definedName name="_xlnm.Print_Area" localSheetId="13">'Ien.,Izd.(003)'!$A$1:$G$41</definedName>
    <definedName name="_xlnm.Print_Area" localSheetId="18">'Ien.,Izd.(004)'!$A$1:$G$41</definedName>
    <definedName name="_xlnm.Print_Area" localSheetId="23">'Ien.,Izd.(005)'!$A$1:$G$41</definedName>
    <definedName name="_xlnm.Print_Area" localSheetId="28">'Ien.,Izd.(Kopa)'!$A$1:$G$36</definedName>
    <definedName name="_xlnm.Print_Area" localSheetId="4">'Neto_Aktivi(001)'!$A$1:$G$28</definedName>
    <definedName name="_xlnm.Print_Area" localSheetId="9">'Neto_Aktivi(002)'!$A$1:$G$28</definedName>
    <definedName name="_xlnm.Print_Area" localSheetId="14">'Neto_Aktivi(003)'!$A$1:$G$28</definedName>
    <definedName name="_xlnm.Print_Area" localSheetId="19">'Neto_Aktivi(004)'!$A$1:$G$28</definedName>
    <definedName name="_xlnm.Print_Area" localSheetId="24">'Neto_Aktivi(005)'!$A$1:$G$28</definedName>
    <definedName name="_xlnm.Print_Area" localSheetId="29">'Neto_Aktivi(Kopa)'!$A$1:$G$23</definedName>
    <definedName name="_xlnm.Print_Area" localSheetId="5">'Portfelis(001-1)'!$A$1:$I$106</definedName>
    <definedName name="_xlnm.Print_Area" localSheetId="10">'Portfelis(002-1)'!$A$1:$I$103</definedName>
    <definedName name="_xlnm.Print_Area" localSheetId="15">'Portfelis(003-1)'!$A$1:$I$103</definedName>
    <definedName name="_xlnm.Print_Area" localSheetId="20">'Portfelis(004-1)'!$A$1:$I$103</definedName>
    <definedName name="_xlnm.Print_Area" localSheetId="25">'Portfelis(005-1)'!$A$1:$I$103</definedName>
    <definedName name="_xlnm.Print_Area" localSheetId="30">'Portfelis(Kopa-1)'!$A$1:$I$42</definedName>
  </definedNames>
  <calcPr fullCalcOnLoad="1"/>
</workbook>
</file>

<file path=xl/sharedStrings.xml><?xml version="1.0" encoding="utf-8"?>
<sst xmlns="http://schemas.openxmlformats.org/spreadsheetml/2006/main" count="2428" uniqueCount="223">
  <si>
    <t>Vertiba</t>
  </si>
  <si>
    <t>Nosaukums</t>
  </si>
  <si>
    <t>Vērtība</t>
  </si>
  <si>
    <t>Atbildīgā persona</t>
  </si>
  <si>
    <t>Pārskata periods</t>
  </si>
  <si>
    <t>Gads</t>
  </si>
  <si>
    <t>. pielikums</t>
  </si>
  <si>
    <t>UPDK</t>
  </si>
  <si>
    <t>paraksts</t>
  </si>
  <si>
    <t>Izpildītājs</t>
  </si>
  <si>
    <t>tālruņa numurs</t>
  </si>
  <si>
    <t>Pozīcijas nosaukums</t>
  </si>
  <si>
    <t>Pozīcijas kods</t>
  </si>
  <si>
    <t>A</t>
  </si>
  <si>
    <t>Nākamo periodu izdevumi un uzkrātie ienākumi</t>
  </si>
  <si>
    <t>Pārējie aktīvi</t>
  </si>
  <si>
    <t>Nākamo periodu ienākumi un uzkrātie izdevumi</t>
  </si>
  <si>
    <t>Pārējie ienākumi</t>
  </si>
  <si>
    <t>Pārējie izdevumi</t>
  </si>
  <si>
    <t>Prasības uz pieprasījumu pret kredītiestādēm</t>
  </si>
  <si>
    <t>...</t>
  </si>
  <si>
    <t>"Valsts fondēto pensiju shēmas līdzekļu pārvaldīšanas</t>
  </si>
  <si>
    <t>pārskatu sagatavošanas noteikumu"</t>
  </si>
  <si>
    <t>0651101</t>
  </si>
  <si>
    <t>31.01.</t>
  </si>
  <si>
    <t>28.02.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</si>
  <si>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</si>
  <si>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</si>
  <si>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</si>
  <si>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</si>
  <si>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</si>
  <si>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</si>
  <si>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</si>
  <si>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</si>
  <si>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</si>
  <si>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</si>
  <si>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15 darbadienu laikā pēc pārskata datuma</t>
  </si>
  <si>
    <t xml:space="preserve">Ieguldījumu plāna nosaukums </t>
  </si>
  <si>
    <t>Līdzekļu pārvaldītāja nosaukums</t>
  </si>
  <si>
    <t>Adrese</t>
  </si>
  <si>
    <t xml:space="preserve">Reģistrācijas numurs </t>
  </si>
  <si>
    <t xml:space="preserve">Līdzekļu pārvaldītāja valdes priekšsēdētājs </t>
  </si>
  <si>
    <t xml:space="preserve">Ieguldījumu plāna pārvaldnieks  </t>
  </si>
  <si>
    <t>vārds</t>
  </si>
  <si>
    <t>uzvārds</t>
  </si>
  <si>
    <t>Valsts kase</t>
  </si>
  <si>
    <t>IS "Hansa Fondi"</t>
  </si>
  <si>
    <t>Investīciju sabiedrība "Optimus Fondi"</t>
  </si>
  <si>
    <t>Akciju sabiedrība "Parekss ieguldījumu sabiedrība"</t>
  </si>
  <si>
    <t>000333758</t>
  </si>
  <si>
    <t>000352579</t>
  </si>
  <si>
    <t>90000597275</t>
  </si>
  <si>
    <t>Pārskata datums</t>
  </si>
  <si>
    <t>Ieguldījumu plāni</t>
  </si>
  <si>
    <t>visa pārskata</t>
  </si>
  <si>
    <t>1. pielikuma</t>
  </si>
  <si>
    <t>2. pielikuma</t>
  </si>
  <si>
    <t>3. pielikuma</t>
  </si>
  <si>
    <t>4. pielikuma</t>
  </si>
  <si>
    <t>Ieguldījumu plāna aktīvu un saistību pārskats</t>
  </si>
  <si>
    <t>latos</t>
  </si>
  <si>
    <t xml:space="preserve">1. daļa AKTĪVI </t>
  </si>
  <si>
    <t>0100</t>
  </si>
  <si>
    <t>2</t>
  </si>
  <si>
    <t>1</t>
  </si>
  <si>
    <t>Atlikumi iepriekšējā pārskata gada beigās</t>
  </si>
  <si>
    <t>3</t>
  </si>
  <si>
    <t>0200</t>
  </si>
  <si>
    <t>0201</t>
  </si>
  <si>
    <t>0300</t>
  </si>
  <si>
    <t>0301</t>
  </si>
  <si>
    <t>0302</t>
  </si>
  <si>
    <t>0303</t>
  </si>
  <si>
    <t>Nākamo periodu izdevumi</t>
  </si>
  <si>
    <t>Uzkrātie ienākumi</t>
  </si>
  <si>
    <t>Kopā (0301+0302)</t>
  </si>
  <si>
    <t>0400</t>
  </si>
  <si>
    <t>0500</t>
  </si>
  <si>
    <t>KOPĀ AKTĪVI (0100+...+0400)</t>
  </si>
  <si>
    <t>2. daļa SAISTĪBAS</t>
  </si>
  <si>
    <t>Saistības pret aktīvu pircējiem no repo darījumiem</t>
  </si>
  <si>
    <t>Atvasinātie līgumi</t>
  </si>
  <si>
    <t>Ieguldījumu plāna daļu dzēšanas parādi</t>
  </si>
  <si>
    <t>Uzkrājumi saistībām un maksājumiem</t>
  </si>
  <si>
    <t>Pārējās saistības</t>
  </si>
  <si>
    <t>KOPĀ SAISTĪBAS (1000+...+1500)</t>
  </si>
  <si>
    <t>NETO AKTĪVI (0500-1600)</t>
  </si>
  <si>
    <t>0651102</t>
  </si>
  <si>
    <t>Ieguldījumu plāna ienākumu un izdevumu pārskats</t>
  </si>
  <si>
    <t>Atlikumi iepriekšējā pārskata gada attiecīgā mēneša beigās</t>
  </si>
  <si>
    <t>IENĀKUMI</t>
  </si>
  <si>
    <t>Procentu ienākumi par prasībām pret kredītiestādēm</t>
  </si>
  <si>
    <t>0101</t>
  </si>
  <si>
    <t>0102</t>
  </si>
  <si>
    <t>0103</t>
  </si>
  <si>
    <t>Procentu ienākumi par parāda vērtspapīriem</t>
  </si>
  <si>
    <t>Dividendes</t>
  </si>
  <si>
    <t>0104</t>
  </si>
  <si>
    <t>Kopā (0101+...+0104)</t>
  </si>
  <si>
    <t>IZDEVUMI</t>
  </si>
  <si>
    <t>Procentu izdevumi</t>
  </si>
  <si>
    <t>0202</t>
  </si>
  <si>
    <t>0203</t>
  </si>
  <si>
    <t>0204</t>
  </si>
  <si>
    <t>0205</t>
  </si>
  <si>
    <t>Atlīdzība līdzekļu pārvaldītājam</t>
  </si>
  <si>
    <t>Atlīdzība turētājbankai</t>
  </si>
  <si>
    <t xml:space="preserve">Pārējie ieguldījumu plāna pārvaldes izdevumi </t>
  </si>
  <si>
    <t>Kopā (0201+..+0205)</t>
  </si>
  <si>
    <t>IEGULDĪJUMU VĒRTĪBAS PIEAUGUMS/SAMAZINĀJUMS</t>
  </si>
  <si>
    <t xml:space="preserve">Pārskata perioda ienākumi no ieguldījumu pārdošanas </t>
  </si>
  <si>
    <t>0304</t>
  </si>
  <si>
    <t>0305</t>
  </si>
  <si>
    <t>0306</t>
  </si>
  <si>
    <t>Pārskata periodā pārdoto ieguldījumu iegādes vērtība</t>
  </si>
  <si>
    <t>Realizētā ieguldījumu pārdošanas peļņa/(zaudējumi)   (0301-0302)</t>
  </si>
  <si>
    <t xml:space="preserve">Pārdoto ieguldījumu  vērtības (pieaugums)/samazinājums, kas atzīts iepriekšējos pārskata periodos </t>
  </si>
  <si>
    <t>Realizētais ieguldījumu vērtības pieaugums/(samazinājums) (0303+0304)</t>
  </si>
  <si>
    <t>Nerealizētais ieguldījumu vērtības pieaugums/(samazinājums)</t>
  </si>
  <si>
    <t>Kopā (0305+0306)</t>
  </si>
  <si>
    <t>Ārvalstu valūtas pārvērtēšanas peļņa/(zaudējumi)</t>
  </si>
  <si>
    <t>Nodokļi un nodevas</t>
  </si>
  <si>
    <t>0600</t>
  </si>
  <si>
    <t>Ieguldījumu rezultātā gūtais neto aktīvu pieaugums/(samazinājums)(0100-0200+0300+0400-0500)</t>
  </si>
  <si>
    <r>
      <t>1</t>
    </r>
    <r>
      <rPr>
        <sz val="9"/>
        <rFont val="Times New Roman"/>
        <family val="1"/>
      </rPr>
      <t xml:space="preserve"> Tie rādītāji, kas ienākumu un izdevumu pārskata posteņu izkārtojumā uzrādīti iekavās, ienākumu un izdevumu pārskatā iekļaujami ar mīnus zīmi.</t>
    </r>
  </si>
  <si>
    <t>0651103</t>
  </si>
  <si>
    <t>Neto aktīvu kustības pārskats</t>
  </si>
  <si>
    <t>Neto aktīvi pārskata gada sākumā</t>
  </si>
  <si>
    <t>No Valsts sociālās apdrošināšanas aģentūras saņemtās naudas summa</t>
  </si>
  <si>
    <r>
      <t>Ieguldījumu rezultātā gūtais neto aktīvu pieaugums/(samazinājums)</t>
    </r>
    <r>
      <rPr>
        <vertAlign val="superscript"/>
        <sz val="10"/>
        <rFont val="Times New Roman"/>
        <family val="1"/>
      </rPr>
      <t xml:space="preserve">1 </t>
    </r>
  </si>
  <si>
    <t>Valsts sociālās apdrošināšanas aģentūrai izmaksātās un izmaksājamās  naudas summas</t>
  </si>
  <si>
    <t>Neto aktīvu pieaugums/(samazinājums) pārskata periodā (kopā)(0200+0300-0400)</t>
  </si>
  <si>
    <t>Neto aktīvi pārskata perioda beigās (0100+0500)</t>
  </si>
  <si>
    <t>0700</t>
  </si>
  <si>
    <t>Ieguldījumu plāna daļu skaits pārskata gada sākumā</t>
  </si>
  <si>
    <t>0800</t>
  </si>
  <si>
    <t>Ieguldījumu plāna daļu skaits pārskata perioda beigās</t>
  </si>
  <si>
    <t>0900</t>
  </si>
  <si>
    <t>Neto aktīvi uz vienu ieguldījumu plāna daļu pārskata gada sākumā (0100:0700)</t>
  </si>
  <si>
    <t>1000</t>
  </si>
  <si>
    <t>Neto aktīvi uz vienu ieguldījumu plāna daļu pārskata perioda beigās (0600:0800)</t>
  </si>
  <si>
    <r>
      <t>1</t>
    </r>
    <r>
      <rPr>
        <sz val="10"/>
        <rFont val="Times New Roman"/>
        <family val="1"/>
      </rPr>
      <t xml:space="preserve"> Tie rādītāji, kas neto aktīvu pārskata posteņu izkārtojumā uzrādīti iekavās, neto aktīvu kustības pārskatā iekļaujami ar mīnus zīmi.</t>
    </r>
  </si>
  <si>
    <t>0651104</t>
  </si>
  <si>
    <t>Vērtspapīru daudzums (gabalos)</t>
  </si>
  <si>
    <t xml:space="preserve">Iegādes vērtība </t>
  </si>
  <si>
    <t>Uzskaites vērtības attiecība pret  aktīvu kopsummu pārskata datumā (%)</t>
  </si>
  <si>
    <t>Uzskaites vērtība pārskata datumā</t>
  </si>
  <si>
    <t>1. daļa Latvijas Republika</t>
  </si>
  <si>
    <t>FONDU BIRŽĀ TIRGOTIE VĒRTSPAPĪRI</t>
  </si>
  <si>
    <t xml:space="preserve">Parāda vērtspapīri un citi vērtspapīri ar fiksētu ienākumu  </t>
  </si>
  <si>
    <t>Valsts un pašvaldību parāda vērtspapīri</t>
  </si>
  <si>
    <t>Latvijas valdība</t>
  </si>
  <si>
    <t>Pašvaldība A</t>
  </si>
  <si>
    <t>Pašvaldība B</t>
  </si>
  <si>
    <t xml:space="preserve">Kopā </t>
  </si>
  <si>
    <t>Komercsabiedrību parāda vērtspapīri</t>
  </si>
  <si>
    <t>Emitents A</t>
  </si>
  <si>
    <t>Emitents B</t>
  </si>
  <si>
    <t>Pārējo emitentu vērtspapīri</t>
  </si>
  <si>
    <t>Emitents C</t>
  </si>
  <si>
    <t>Emitents D</t>
  </si>
  <si>
    <t>Kopā (11110+...+11130)</t>
  </si>
  <si>
    <t xml:space="preserve">Akcijas  un citi vērtspapīri ar nefiksētu ienākumu  </t>
  </si>
  <si>
    <t>Komercsabiedrību kapitāla vērtspapīri</t>
  </si>
  <si>
    <t>Pārējo emitentu kapitāla vērtspapīri</t>
  </si>
  <si>
    <t>Kopā ( 11210+11220)</t>
  </si>
  <si>
    <t>4</t>
  </si>
  <si>
    <t>5</t>
  </si>
  <si>
    <t>Ieguldījumu fondu ieguldījumu apliecības</t>
  </si>
  <si>
    <t>Emitents E</t>
  </si>
  <si>
    <t>Emitents F</t>
  </si>
  <si>
    <t>Darījuma partneris A</t>
  </si>
  <si>
    <t>Darījuma partneris B</t>
  </si>
  <si>
    <t xml:space="preserve">PĀRĒJIE VĒRTSPAPĪRI </t>
  </si>
  <si>
    <r>
      <t>FONDU BIRŽĀ TIRGOTIE VĒRTSPAPĪRI KOPĀ</t>
    </r>
    <r>
      <rPr>
        <sz val="10"/>
        <rFont val="Times New Roman"/>
        <family val="1"/>
      </rPr>
      <t xml:space="preserve"> (11100+...+11400)</t>
    </r>
  </si>
  <si>
    <t>Kopā (12110+12120)</t>
  </si>
  <si>
    <t>Kopā (12110+12220)</t>
  </si>
  <si>
    <r>
      <t>PĀRĒJIE VĒRTSPAPĪRI KOPĀ</t>
    </r>
    <r>
      <rPr>
        <sz val="10"/>
        <rFont val="Times New Roman"/>
        <family val="1"/>
      </rPr>
      <t xml:space="preserve"> (12100+ …+12400)</t>
    </r>
  </si>
  <si>
    <t xml:space="preserve">Termiņnoguldījumi kredītiestādēs </t>
  </si>
  <si>
    <t>Kredītiestāde A</t>
  </si>
  <si>
    <t>Kredītiestāde B</t>
  </si>
  <si>
    <r>
      <t>LATVIJAS REPUBLIKA KOPĀ</t>
    </r>
    <r>
      <rPr>
        <sz val="10"/>
        <rFont val="Times New Roman"/>
        <family val="1"/>
      </rPr>
      <t xml:space="preserve"> (11000+...+13000)</t>
    </r>
  </si>
  <si>
    <t>2. daļa  Pārējās valstis</t>
  </si>
  <si>
    <t>6</t>
  </si>
  <si>
    <t>Pārējo emitentu  vērtspapīri</t>
  </si>
  <si>
    <t>FONDU BIRŽĀS TIRGOTIE VĒRTSPAPĪRI</t>
  </si>
  <si>
    <t>Valdība</t>
  </si>
  <si>
    <t>Kopā (21110+21120+21130)</t>
  </si>
  <si>
    <t>Kopā (21210+21220)</t>
  </si>
  <si>
    <r>
      <t>FONDU BIRŽĀS TIRGOTIE VĒRTSPAPĪRI KOPĀ</t>
    </r>
    <r>
      <rPr>
        <sz val="10"/>
        <rFont val="Times New Roman"/>
        <family val="1"/>
      </rPr>
      <t xml:space="preserve"> (21100+...+21400)</t>
    </r>
  </si>
  <si>
    <t>CITOS REGULĒTOS VĒRTSPAPĪRU TIRGOS TIRGOTIE VĒRTSPAPĪRI</t>
  </si>
  <si>
    <t>Kopā (22110+...+22130)</t>
  </si>
  <si>
    <r>
      <t>CITOS REGULĒTOS VĒRTSPAPĪRU TIRGOS TIRGOTIE VĒRTSPAPĪRI KOPĀ</t>
    </r>
    <r>
      <rPr>
        <sz val="10"/>
        <rFont val="Times New Roman"/>
        <family val="1"/>
      </rPr>
      <t xml:space="preserve"> (22100+…+22400)</t>
    </r>
  </si>
  <si>
    <t>PĀRĒJIE VĒRTSPAPĪRI</t>
  </si>
  <si>
    <t>Kopā (23110+…+23130)</t>
  </si>
  <si>
    <r>
      <t>PĀRĒJIE VĒRTSPAPĪRI KOPĀ</t>
    </r>
    <r>
      <rPr>
        <sz val="10"/>
        <rFont val="Times New Roman"/>
        <family val="1"/>
      </rPr>
      <t xml:space="preserve"> (23100+…+23400)</t>
    </r>
  </si>
  <si>
    <r>
      <t>PĀRĒJĀS VALSTĪS KOPĀ</t>
    </r>
    <r>
      <rPr>
        <sz val="10"/>
        <rFont val="Times New Roman"/>
        <family val="1"/>
      </rPr>
      <t xml:space="preserve"> (21000+…+24000)</t>
    </r>
  </si>
  <si>
    <r>
      <t xml:space="preserve">IEGULDĪJUMU PORTFELIS </t>
    </r>
    <r>
      <rPr>
        <sz val="10"/>
        <rFont val="Times New Roman"/>
        <family val="1"/>
      </rPr>
      <t xml:space="preserve"> (10000+20000)</t>
    </r>
  </si>
  <si>
    <t>Emitenta (darījumu partnera) izcelsmes valsts</t>
  </si>
  <si>
    <t>Ieguldījumu portfeļa pārskats</t>
  </si>
  <si>
    <t>Jāiesniedz Finanšu un kapitāla tirgus komisijai</t>
  </si>
  <si>
    <t>Finanšu ieguldījumi</t>
  </si>
  <si>
    <t>Ieguldījumu plānu ienākumu un izdevumu pārskata kopsavilkums</t>
  </si>
  <si>
    <t>Neto aktīvu kustības pārskata kopsavilkums</t>
  </si>
  <si>
    <t>Ieguldījumu portfeļa pārskata kopsavilkums</t>
  </si>
  <si>
    <t>001</t>
  </si>
  <si>
    <t>002</t>
  </si>
  <si>
    <t>003</t>
  </si>
  <si>
    <t>004</t>
  </si>
  <si>
    <t>005</t>
  </si>
  <si>
    <t>Ieguldījumu plānu aktīvu un saistību pārskata kopsavilkums</t>
  </si>
  <si>
    <t>Akciju sabiedrība "LATVIJAS VADOŠO APDROŠINĀTĀJU ieguldījumu sabiedrība"</t>
  </si>
  <si>
    <t>Akciju sabiedrība "Baltikums Asset Management"</t>
  </si>
  <si>
    <t>000340801</t>
  </si>
  <si>
    <t>Ieguldījumu sabiedrība "Suprema fondi"</t>
  </si>
  <si>
    <t>Irēna Bauere</t>
  </si>
  <si>
    <t>DAUGAVA</t>
  </si>
  <si>
    <t>Ģirts Veģeris</t>
  </si>
  <si>
    <t xml:space="preserve"> LV0000570034</t>
  </si>
  <si>
    <t xml:space="preserve"> LV0000570026</t>
  </si>
  <si>
    <t>Parekss banka</t>
  </si>
  <si>
    <t>Latvijas Hipotēku un Zemes banka</t>
  </si>
  <si>
    <t>Ojārs Skudra</t>
  </si>
</sst>
</file>

<file path=xl/styles.xml><?xml version="1.0" encoding="utf-8"?>
<styleSheet xmlns="http://schemas.openxmlformats.org/spreadsheetml/2006/main">
  <numFmts count="2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;;"/>
    <numFmt numFmtId="173" formatCode=";;;"/>
    <numFmt numFmtId="174" formatCode="_-* #,##0;[Red]\-* #,##0;_-* &quot;0&quot;;_-@"/>
    <numFmt numFmtId="175" formatCode="_-* 0.0?_-%;[Red]\-* 0.0?_-%;_-* &quot;0&quot;_,_0_?_-&quot;%&quot;;_-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/yy"/>
    <numFmt numFmtId="180" formatCode="#,##0.000000"/>
    <numFmt numFmtId="181" formatCode="#,##0.0000000"/>
    <numFmt numFmtId="182" formatCode="0.0000"/>
    <numFmt numFmtId="183" formatCode="#,##0.0000"/>
    <numFmt numFmtId="184" formatCode="#,##0.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6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0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i/>
      <u val="single"/>
      <sz val="10"/>
      <name val="Times New Roman"/>
      <family val="1"/>
    </font>
    <font>
      <i/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Border="0">
      <alignment/>
      <protection/>
    </xf>
    <xf numFmtId="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1" fillId="0" borderId="0" xfId="22" applyFont="1">
      <alignment/>
      <protection/>
    </xf>
    <xf numFmtId="0" fontId="1" fillId="0" borderId="0" xfId="22" applyFont="1" applyProtection="1">
      <alignment/>
      <protection/>
    </xf>
    <xf numFmtId="0" fontId="1" fillId="0" borderId="0" xfId="22" applyFont="1" applyBorder="1" applyAlignment="1" applyProtection="1">
      <alignment/>
      <protection/>
    </xf>
    <xf numFmtId="0" fontId="3" fillId="0" borderId="1" xfId="22" applyFont="1" applyBorder="1" applyAlignment="1" applyProtection="1">
      <alignment horizontal="center" vertical="center" wrapText="1"/>
      <protection/>
    </xf>
    <xf numFmtId="0" fontId="3" fillId="0" borderId="2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/>
      <protection/>
    </xf>
    <xf numFmtId="16" fontId="3" fillId="0" borderId="0" xfId="22" applyNumberFormat="1" applyFont="1" applyBorder="1" applyAlignment="1" applyProtection="1">
      <alignment horizontal="right" vertical="top"/>
      <protection/>
    </xf>
    <xf numFmtId="0" fontId="1" fillId="0" borderId="0" xfId="22" applyFont="1" applyBorder="1">
      <alignment/>
      <protection/>
    </xf>
    <xf numFmtId="16" fontId="2" fillId="0" borderId="0" xfId="22" applyNumberFormat="1" applyFont="1" applyBorder="1" applyAlignment="1" applyProtection="1">
      <alignment horizontal="right" vertical="top"/>
      <protection/>
    </xf>
    <xf numFmtId="0" fontId="6" fillId="0" borderId="0" xfId="0" applyFont="1" applyAlignment="1">
      <alignment/>
    </xf>
    <xf numFmtId="0" fontId="7" fillId="0" borderId="0" xfId="22" applyFont="1" applyAlignment="1">
      <alignment horizontal="left"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left"/>
      <protection/>
    </xf>
    <xf numFmtId="0" fontId="1" fillId="0" borderId="0" xfId="22" applyFont="1" applyAlignment="1">
      <alignment wrapText="1"/>
      <protection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22" applyFont="1" applyBorder="1" applyAlignment="1">
      <alignment horizontal="left"/>
      <protection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3" fillId="0" borderId="3" xfId="15" applyNumberFormat="1" applyFont="1" applyFill="1" applyBorder="1" applyAlignment="1" applyProtection="1">
      <alignment/>
      <protection/>
    </xf>
    <xf numFmtId="0" fontId="3" fillId="0" borderId="0" xfId="22" applyFont="1" applyFill="1" applyBorder="1" applyAlignment="1" applyProtection="1">
      <alignment horizontal="center" vertical="center" wrapText="1"/>
      <protection/>
    </xf>
    <xf numFmtId="0" fontId="3" fillId="0" borderId="4" xfId="22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3" fontId="3" fillId="0" borderId="0" xfId="15" applyNumberFormat="1" applyFont="1" applyFill="1" applyBorder="1" applyAlignment="1" applyProtection="1">
      <alignment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0" fontId="3" fillId="0" borderId="0" xfId="22" applyFont="1" applyAlignment="1" applyProtection="1">
      <alignment/>
      <protection/>
    </xf>
    <xf numFmtId="49" fontId="1" fillId="0" borderId="0" xfId="22" applyNumberFormat="1" applyFont="1" applyBorder="1" applyAlignment="1" applyProtection="1">
      <alignment horizontal="center" vertical="top"/>
      <protection/>
    </xf>
    <xf numFmtId="16" fontId="6" fillId="0" borderId="0" xfId="22" applyNumberFormat="1" applyFont="1" applyBorder="1" applyAlignment="1" applyProtection="1">
      <alignment horizontal="right"/>
      <protection/>
    </xf>
    <xf numFmtId="0" fontId="1" fillId="0" borderId="0" xfId="22" applyFont="1" applyBorder="1" applyAlignment="1" applyProtection="1">
      <alignment/>
      <protection/>
    </xf>
    <xf numFmtId="0" fontId="1" fillId="0" borderId="0" xfId="22" applyFont="1" applyAlignment="1" applyProtection="1">
      <alignment/>
      <protection/>
    </xf>
    <xf numFmtId="16" fontId="2" fillId="0" borderId="11" xfId="22" applyNumberFormat="1" applyFont="1" applyBorder="1" applyAlignment="1" applyProtection="1">
      <alignment horizontal="center" vertical="top"/>
      <protection/>
    </xf>
    <xf numFmtId="0" fontId="6" fillId="0" borderId="0" xfId="22" applyFont="1" applyAlignment="1" applyProtection="1">
      <alignment horizontal="right"/>
      <protection/>
    </xf>
    <xf numFmtId="16" fontId="2" fillId="0" borderId="11" xfId="22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" fontId="3" fillId="3" borderId="10" xfId="15" applyNumberFormat="1" applyFont="1" applyFill="1" applyBorder="1" applyAlignment="1" applyProtection="1">
      <alignment vertical="center"/>
      <protection/>
    </xf>
    <xf numFmtId="3" fontId="3" fillId="3" borderId="12" xfId="15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right" vertical="top"/>
    </xf>
    <xf numFmtId="1" fontId="10" fillId="0" borderId="0" xfId="0" applyNumberFormat="1" applyFont="1" applyAlignment="1">
      <alignment wrapText="1"/>
    </xf>
    <xf numFmtId="0" fontId="1" fillId="0" borderId="0" xfId="22" applyFont="1" applyAlignment="1">
      <alignment horizontal="centerContinuous"/>
      <protection/>
    </xf>
    <xf numFmtId="0" fontId="1" fillId="0" borderId="0" xfId="22" applyFont="1" applyFill="1" applyBorder="1" applyAlignment="1" applyProtection="1">
      <alignment/>
      <protection/>
    </xf>
    <xf numFmtId="3" fontId="3" fillId="0" borderId="0" xfId="15" applyNumberFormat="1" applyFont="1" applyFill="1" applyBorder="1" applyAlignment="1" applyProtection="1">
      <alignment horizontal="right" vertical="center"/>
      <protection locked="0"/>
    </xf>
    <xf numFmtId="3" fontId="3" fillId="0" borderId="0" xfId="15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1" fillId="0" borderId="0" xfId="22" applyNumberFormat="1" applyFont="1">
      <alignment/>
      <protection/>
    </xf>
    <xf numFmtId="0" fontId="15" fillId="0" borderId="0" xfId="22" applyFont="1" applyAlignment="1" applyProtection="1">
      <alignment/>
      <protection/>
    </xf>
    <xf numFmtId="2" fontId="15" fillId="0" borderId="13" xfId="22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" xfId="22" applyFont="1" applyBorder="1" applyAlignment="1" applyProtection="1">
      <alignment horizontal="center" vertical="center" wrapText="1"/>
      <protection/>
    </xf>
    <xf numFmtId="0" fontId="1" fillId="0" borderId="2" xfId="22" applyFont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justify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11" fillId="0" borderId="0" xfId="22" applyFont="1" applyBorder="1" applyAlignment="1" applyProtection="1">
      <alignment/>
      <protection/>
    </xf>
    <xf numFmtId="0" fontId="1" fillId="0" borderId="8" xfId="0" applyFont="1" applyBorder="1" applyAlignment="1">
      <alignment horizontal="center" vertical="center" wrapText="1"/>
    </xf>
    <xf numFmtId="3" fontId="1" fillId="2" borderId="10" xfId="15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0" xfId="22" applyNumberFormat="1" applyFont="1" applyBorder="1" applyAlignment="1" applyProtection="1">
      <alignment horizontal="center" vertical="center"/>
      <protection/>
    </xf>
    <xf numFmtId="0" fontId="3" fillId="0" borderId="21" xfId="22" applyFont="1" applyBorder="1" applyAlignment="1" applyProtection="1">
      <alignment vertical="center"/>
      <protection/>
    </xf>
    <xf numFmtId="49" fontId="3" fillId="0" borderId="21" xfId="22" applyNumberFormat="1" applyFont="1" applyBorder="1" applyAlignment="1" applyProtection="1">
      <alignment horizontal="center" vertical="center"/>
      <protection/>
    </xf>
    <xf numFmtId="3" fontId="3" fillId="2" borderId="7" xfId="0" applyNumberFormat="1" applyFont="1" applyFill="1" applyBorder="1" applyAlignment="1" applyProtection="1">
      <alignment horizontal="right" vertical="top" wrapText="1"/>
      <protection locked="0"/>
    </xf>
    <xf numFmtId="3" fontId="3" fillId="2" borderId="22" xfId="15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right" vertical="top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top" wrapText="1"/>
    </xf>
    <xf numFmtId="3" fontId="3" fillId="0" borderId="25" xfId="15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Border="1" applyAlignment="1">
      <alignment horizontal="justify" vertical="center" wrapText="1"/>
    </xf>
    <xf numFmtId="3" fontId="3" fillId="2" borderId="18" xfId="0" applyNumberFormat="1" applyFont="1" applyFill="1" applyBorder="1" applyAlignment="1" applyProtection="1">
      <alignment horizontal="right" vertical="top" wrapText="1"/>
      <protection locked="0"/>
    </xf>
    <xf numFmtId="3" fontId="3" fillId="2" borderId="26" xfId="15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Border="1" applyAlignment="1">
      <alignment horizontal="justify" vertical="center" wrapText="1"/>
    </xf>
    <xf numFmtId="0" fontId="3" fillId="0" borderId="27" xfId="0" applyFont="1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right" vertical="top" wrapText="1"/>
      <protection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3" fontId="3" fillId="2" borderId="7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vertical="center" wrapText="1"/>
      <protection locked="0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3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0" xfId="15" applyNumberFormat="1" applyFont="1" applyFill="1" applyBorder="1" applyAlignment="1" applyProtection="1">
      <alignment horizontal="right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3" fontId="3" fillId="3" borderId="19" xfId="0" applyNumberFormat="1" applyFont="1" applyFill="1" applyBorder="1" applyAlignment="1" applyProtection="1">
      <alignment horizontal="right" vertical="center" wrapText="1"/>
      <protection/>
    </xf>
    <xf numFmtId="3" fontId="3" fillId="3" borderId="33" xfId="15" applyNumberFormat="1" applyFont="1" applyFill="1" applyBorder="1" applyAlignment="1" applyProtection="1">
      <alignment horizontal="right" vertic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15" applyNumberFormat="1" applyFont="1" applyFill="1" applyBorder="1" applyAlignment="1" applyProtection="1">
      <alignment horizontal="right" vertical="center"/>
      <protection/>
    </xf>
    <xf numFmtId="16" fontId="8" fillId="0" borderId="11" xfId="22" applyNumberFormat="1" applyFont="1" applyBorder="1" applyAlignment="1" applyProtection="1">
      <alignment horizontal="center" vertical="top"/>
      <protection/>
    </xf>
    <xf numFmtId="0" fontId="3" fillId="0" borderId="0" xfId="22" applyNumberFormat="1" applyFont="1" applyBorder="1" applyAlignment="1" applyProtection="1">
      <alignment horizontal="right"/>
      <protection/>
    </xf>
    <xf numFmtId="16" fontId="2" fillId="0" borderId="0" xfId="22" applyNumberFormat="1" applyFont="1" applyBorder="1" applyAlignment="1" applyProtection="1">
      <alignment horizontal="center" vertical="top"/>
      <protection/>
    </xf>
    <xf numFmtId="49" fontId="1" fillId="0" borderId="36" xfId="22" applyNumberFormat="1" applyFont="1" applyBorder="1" applyAlignment="1" applyProtection="1">
      <alignment horizontal="center" vertical="top"/>
      <protection/>
    </xf>
    <xf numFmtId="16" fontId="2" fillId="0" borderId="0" xfId="22" applyNumberFormat="1" applyFont="1" applyBorder="1" applyAlignment="1" applyProtection="1">
      <alignment horizontal="center"/>
      <protection/>
    </xf>
    <xf numFmtId="0" fontId="1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16" fontId="2" fillId="0" borderId="0" xfId="22" applyNumberFormat="1" applyFont="1" applyBorder="1" applyAlignment="1" applyProtection="1">
      <alignment horizontal="right" vertical="top"/>
      <protection/>
    </xf>
    <xf numFmtId="16" fontId="2" fillId="0" borderId="0" xfId="22" applyNumberFormat="1" applyFont="1" applyBorder="1" applyAlignment="1" applyProtection="1">
      <alignment horizontal="left" vertical="top"/>
      <protection/>
    </xf>
    <xf numFmtId="0" fontId="1" fillId="0" borderId="3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49" fontId="1" fillId="0" borderId="40" xfId="0" applyNumberFormat="1" applyFont="1" applyBorder="1" applyAlignment="1">
      <alignment horizontal="center" vertical="center" wrapText="1"/>
    </xf>
    <xf numFmtId="3" fontId="1" fillId="3" borderId="40" xfId="0" applyNumberFormat="1" applyFont="1" applyFill="1" applyBorder="1" applyAlignment="1" applyProtection="1">
      <alignment horizontal="right" vertical="center" wrapText="1"/>
      <protection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49" fontId="1" fillId="0" borderId="41" xfId="0" applyNumberFormat="1" applyFont="1" applyBorder="1" applyAlignment="1">
      <alignment horizontal="center" vertical="center" wrapText="1"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3" fontId="1" fillId="2" borderId="42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0" xfId="15" applyNumberFormat="1" applyFont="1" applyFill="1" applyBorder="1" applyAlignment="1" applyProtection="1">
      <alignment horizontal="right" vertical="center"/>
      <protection locked="0"/>
    </xf>
    <xf numFmtId="3" fontId="1" fillId="3" borderId="4" xfId="0" applyNumberFormat="1" applyFont="1" applyFill="1" applyBorder="1" applyAlignment="1" applyProtection="1">
      <alignment horizontal="right" vertical="center" wrapText="1"/>
      <protection/>
    </xf>
    <xf numFmtId="3" fontId="1" fillId="3" borderId="39" xfId="15" applyNumberFormat="1" applyFont="1" applyFill="1" applyBorder="1" applyAlignment="1" applyProtection="1">
      <alignment horizontal="right" vertical="center"/>
      <protection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3" borderId="43" xfId="0" applyNumberFormat="1" applyFont="1" applyFill="1" applyBorder="1" applyAlignment="1" applyProtection="1">
      <alignment horizontal="right" vertical="center" wrapText="1"/>
      <protection/>
    </xf>
    <xf numFmtId="3" fontId="1" fillId="3" borderId="12" xfId="1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15" applyNumberFormat="1" applyFont="1" applyFill="1" applyBorder="1" applyAlignment="1" applyProtection="1">
      <alignment horizontal="right" vertical="center"/>
      <protection/>
    </xf>
    <xf numFmtId="49" fontId="18" fillId="0" borderId="36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3" fontId="1" fillId="2" borderId="8" xfId="15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wrapText="1"/>
    </xf>
    <xf numFmtId="3" fontId="1" fillId="0" borderId="0" xfId="15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>
      <alignment horizontal="left" vertical="top"/>
    </xf>
    <xf numFmtId="0" fontId="1" fillId="0" borderId="3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3" fontId="1" fillId="4" borderId="7" xfId="15" applyNumberFormat="1" applyFont="1" applyFill="1" applyBorder="1" applyAlignment="1" applyProtection="1">
      <alignment vertical="center"/>
      <protection/>
    </xf>
    <xf numFmtId="3" fontId="1" fillId="4" borderId="22" xfId="15" applyNumberFormat="1" applyFont="1" applyFill="1" applyBorder="1" applyAlignment="1" applyProtection="1">
      <alignment vertical="center"/>
      <protection/>
    </xf>
    <xf numFmtId="3" fontId="1" fillId="4" borderId="10" xfId="15" applyNumberFormat="1" applyFont="1" applyFill="1" applyBorder="1" applyAlignment="1" applyProtection="1">
      <alignment vertical="center"/>
      <protection/>
    </xf>
    <xf numFmtId="3" fontId="1" fillId="3" borderId="8" xfId="15" applyNumberFormat="1" applyFont="1" applyFill="1" applyBorder="1" applyAlignment="1" applyProtection="1">
      <alignment vertical="center"/>
      <protection/>
    </xf>
    <xf numFmtId="3" fontId="1" fillId="3" borderId="10" xfId="15" applyNumberFormat="1" applyFont="1" applyFill="1" applyBorder="1" applyAlignment="1" applyProtection="1">
      <alignment vertical="center"/>
      <protection/>
    </xf>
    <xf numFmtId="0" fontId="1" fillId="0" borderId="2" xfId="22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47" xfId="22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" fillId="0" borderId="3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justify" vertical="center" wrapText="1"/>
    </xf>
    <xf numFmtId="3" fontId="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8" xfId="15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justify" vertical="center" wrapText="1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3" fontId="1" fillId="0" borderId="23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3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3" xfId="0" applyFont="1" applyBorder="1" applyAlignment="1">
      <alignment horizontal="justify" vertical="center" wrapText="1"/>
    </xf>
    <xf numFmtId="3" fontId="7" fillId="0" borderId="23" xfId="0" applyNumberFormat="1" applyFont="1" applyBorder="1" applyAlignment="1" applyProtection="1">
      <alignment horizontal="right" vertical="center" wrapText="1"/>
      <protection locked="0"/>
    </xf>
    <xf numFmtId="0" fontId="7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center" vertical="center" wrapText="1"/>
    </xf>
    <xf numFmtId="3" fontId="1" fillId="0" borderId="39" xfId="15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justify" vertical="center" wrapText="1"/>
    </xf>
    <xf numFmtId="3" fontId="1" fillId="0" borderId="2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justify" vertical="center" wrapText="1"/>
    </xf>
    <xf numFmtId="3" fontId="1" fillId="3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3" fontId="1" fillId="0" borderId="25" xfId="15" applyNumberFormat="1" applyFont="1" applyFill="1" applyBorder="1" applyAlignment="1" applyProtection="1">
      <alignment horizontal="right" vertical="center"/>
      <protection locked="0"/>
    </xf>
    <xf numFmtId="4" fontId="1" fillId="3" borderId="49" xfId="15" applyNumberFormat="1" applyFont="1" applyFill="1" applyBorder="1" applyAlignment="1" applyProtection="1">
      <alignment horizontal="right" vertical="center"/>
      <protection locked="0"/>
    </xf>
    <xf numFmtId="4" fontId="1" fillId="3" borderId="3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26" xfId="15" applyNumberFormat="1" applyFont="1" applyFill="1" applyBorder="1" applyAlignment="1" applyProtection="1">
      <alignment horizontal="right" vertical="center"/>
      <protection/>
    </xf>
    <xf numFmtId="0" fontId="1" fillId="0" borderId="24" xfId="0" applyFont="1" applyBorder="1" applyAlignment="1">
      <alignment horizontal="justify" vertical="center" wrapText="1"/>
    </xf>
    <xf numFmtId="4" fontId="1" fillId="3" borderId="26" xfId="15" applyNumberFormat="1" applyFont="1" applyFill="1" applyBorder="1" applyAlignment="1" applyProtection="1">
      <alignment horizontal="right" vertical="center"/>
      <protection locked="0"/>
    </xf>
    <xf numFmtId="49" fontId="1" fillId="0" borderId="35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justify" vertical="center" wrapText="1"/>
    </xf>
    <xf numFmtId="3" fontId="1" fillId="0" borderId="36" xfId="0" applyNumberFormat="1" applyFont="1" applyBorder="1" applyAlignment="1" applyProtection="1">
      <alignment horizontal="right" vertical="center" wrapText="1"/>
      <protection locked="0"/>
    </xf>
    <xf numFmtId="3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37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justify" vertical="center" wrapText="1"/>
    </xf>
    <xf numFmtId="3" fontId="1" fillId="0" borderId="6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3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3" fontId="1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33" xfId="15" applyNumberFormat="1" applyFont="1" applyFill="1" applyBorder="1" applyAlignment="1" applyProtection="1">
      <alignment horizontal="right" vertical="center"/>
      <protection locked="0"/>
    </xf>
    <xf numFmtId="0" fontId="1" fillId="0" borderId="35" xfId="0" applyFont="1" applyFill="1" applyBorder="1" applyAlignment="1">
      <alignment horizontal="justify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5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Border="1" applyAlignment="1">
      <alignment horizontal="left" vertical="center" wrapText="1" indent="1"/>
    </xf>
    <xf numFmtId="0" fontId="1" fillId="0" borderId="36" xfId="0" applyFont="1" applyBorder="1" applyAlignment="1">
      <alignment horizontal="left" vertical="center" wrapText="1" indent="1"/>
    </xf>
    <xf numFmtId="3" fontId="1" fillId="0" borderId="36" xfId="15" applyNumberFormat="1" applyFont="1" applyFill="1" applyBorder="1" applyAlignment="1" applyProtection="1">
      <alignment horizontal="right" vertical="center"/>
      <protection locked="0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3" fontId="1" fillId="0" borderId="0" xfId="15" applyNumberFormat="1" applyFont="1" applyFill="1" applyBorder="1" applyAlignment="1" applyProtection="1">
      <alignment horizontal="right" vertical="center"/>
      <protection locked="0"/>
    </xf>
    <xf numFmtId="3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2" xfId="15" applyNumberFormat="1" applyFont="1" applyFill="1" applyBorder="1" applyAlignment="1" applyProtection="1">
      <alignment horizontal="right" vertical="center"/>
      <protection locked="0"/>
    </xf>
    <xf numFmtId="3" fontId="7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6" xfId="15" applyNumberFormat="1" applyFont="1" applyFill="1" applyBorder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12" xfId="15" applyNumberFormat="1" applyFont="1" applyFill="1" applyBorder="1" applyAlignment="1" applyProtection="1">
      <alignment horizontal="right" vertical="center"/>
      <protection locked="0"/>
    </xf>
    <xf numFmtId="3" fontId="1" fillId="2" borderId="23" xfId="0" applyNumberFormat="1" applyFont="1" applyFill="1" applyBorder="1" applyAlignment="1">
      <alignment horizontal="justify" vertical="center" wrapText="1"/>
    </xf>
    <xf numFmtId="3" fontId="1" fillId="3" borderId="23" xfId="0" applyNumberFormat="1" applyFont="1" applyFill="1" applyBorder="1" applyAlignment="1">
      <alignment horizontal="right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" fillId="3" borderId="18" xfId="0" applyNumberFormat="1" applyFont="1" applyFill="1" applyBorder="1" applyAlignment="1">
      <alignment horizontal="right" vertical="center" wrapText="1"/>
    </xf>
    <xf numFmtId="0" fontId="7" fillId="0" borderId="51" xfId="0" applyFont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1" fillId="0" borderId="0" xfId="22" applyFont="1" applyFill="1" applyBorder="1">
      <alignment/>
      <protection/>
    </xf>
    <xf numFmtId="0" fontId="1" fillId="0" borderId="0" xfId="0" applyFont="1" applyFill="1" applyBorder="1" applyAlignment="1">
      <alignment horizontal="justify" vertical="center" wrapText="1"/>
    </xf>
    <xf numFmtId="4" fontId="7" fillId="0" borderId="0" xfId="15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3" fontId="7" fillId="3" borderId="18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4" fontId="7" fillId="0" borderId="6" xfId="15" applyNumberFormat="1" applyFont="1" applyFill="1" applyBorder="1" applyAlignment="1" applyProtection="1">
      <alignment horizontal="right" vertical="center"/>
      <protection locked="0"/>
    </xf>
    <xf numFmtId="4" fontId="7" fillId="0" borderId="39" xfId="15" applyNumberFormat="1" applyFont="1" applyFill="1" applyBorder="1" applyAlignment="1" applyProtection="1">
      <alignment horizontal="right" vertical="center"/>
      <protection locked="0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4" fontId="7" fillId="0" borderId="25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>
      <alignment horizontal="right" vertical="center" wrapText="1"/>
    </xf>
    <xf numFmtId="4" fontId="7" fillId="3" borderId="10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16" fontId="6" fillId="0" borderId="36" xfId="22" applyNumberFormat="1" applyFont="1" applyBorder="1" applyAlignment="1" applyProtection="1">
      <alignment horizontal="right"/>
      <protection/>
    </xf>
    <xf numFmtId="0" fontId="1" fillId="0" borderId="36" xfId="22" applyFont="1" applyBorder="1" applyAlignment="1" applyProtection="1">
      <alignment/>
      <protection/>
    </xf>
    <xf numFmtId="0" fontId="6" fillId="0" borderId="0" xfId="22" applyFont="1" applyBorder="1" applyAlignment="1" applyProtection="1">
      <alignment horizontal="right"/>
      <protection/>
    </xf>
    <xf numFmtId="49" fontId="10" fillId="0" borderId="0" xfId="0" applyNumberFormat="1" applyFont="1" applyAlignment="1">
      <alignment/>
    </xf>
    <xf numFmtId="3" fontId="3" fillId="0" borderId="24" xfId="0" applyNumberFormat="1" applyFont="1" applyFill="1" applyBorder="1" applyAlignment="1" applyProtection="1">
      <alignment horizontal="right" vertical="top" wrapText="1"/>
      <protection/>
    </xf>
    <xf numFmtId="3" fontId="3" fillId="4" borderId="7" xfId="0" applyNumberFormat="1" applyFont="1" applyFill="1" applyBorder="1" applyAlignment="1" applyProtection="1">
      <alignment horizontal="right" vertical="top" wrapText="1"/>
      <protection/>
    </xf>
    <xf numFmtId="3" fontId="3" fillId="4" borderId="22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top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18" xfId="0" applyNumberFormat="1" applyFont="1" applyFill="1" applyBorder="1" applyAlignment="1" applyProtection="1">
      <alignment horizontal="right" vertical="top" wrapText="1"/>
      <protection/>
    </xf>
    <xf numFmtId="3" fontId="3" fillId="4" borderId="26" xfId="15" applyNumberFormat="1" applyFont="1" applyFill="1" applyBorder="1" applyAlignment="1" applyProtection="1">
      <alignment vertical="center"/>
      <protection/>
    </xf>
    <xf numFmtId="3" fontId="3" fillId="4" borderId="9" xfId="0" applyNumberFormat="1" applyFont="1" applyFill="1" applyBorder="1" applyAlignment="1" applyProtection="1">
      <alignment horizontal="right" vertical="top" wrapText="1"/>
      <protection/>
    </xf>
    <xf numFmtId="3" fontId="3" fillId="4" borderId="12" xfId="15" applyNumberFormat="1" applyFont="1" applyFill="1" applyBorder="1" applyAlignment="1" applyProtection="1">
      <alignment vertical="center"/>
      <protection/>
    </xf>
    <xf numFmtId="3" fontId="3" fillId="4" borderId="19" xfId="0" applyNumberFormat="1" applyFont="1" applyFill="1" applyBorder="1" applyAlignment="1" applyProtection="1">
      <alignment horizontal="right" vertical="center" wrapText="1"/>
      <protection/>
    </xf>
    <xf numFmtId="3" fontId="3" fillId="4" borderId="33" xfId="15" applyNumberFormat="1" applyFont="1" applyFill="1" applyBorder="1" applyAlignment="1" applyProtection="1">
      <alignment horizontal="right" vertical="center"/>
      <protection/>
    </xf>
    <xf numFmtId="3" fontId="3" fillId="4" borderId="2" xfId="15" applyNumberFormat="1" applyFont="1" applyFill="1" applyBorder="1" applyAlignment="1" applyProtection="1">
      <alignment horizontal="right" vertical="center"/>
      <protection/>
    </xf>
    <xf numFmtId="3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4" xfId="0" applyNumberFormat="1" applyFont="1" applyFill="1" applyBorder="1" applyAlignment="1" applyProtection="1">
      <alignment horizontal="right" vertical="center" wrapText="1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40" xfId="0" applyNumberFormat="1" applyFont="1" applyFill="1" applyBorder="1" applyAlignment="1" applyProtection="1">
      <alignment horizontal="right" vertical="center" wrapText="1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43" xfId="0" applyNumberFormat="1" applyFont="1" applyFill="1" applyBorder="1" applyAlignment="1" applyProtection="1">
      <alignment horizontal="right" vertical="center" wrapText="1"/>
      <protection/>
    </xf>
    <xf numFmtId="3" fontId="1" fillId="4" borderId="12" xfId="15" applyNumberFormat="1" applyFont="1" applyFill="1" applyBorder="1" applyAlignment="1" applyProtection="1">
      <alignment horizontal="right" vertical="center"/>
      <protection/>
    </xf>
    <xf numFmtId="3" fontId="1" fillId="4" borderId="42" xfId="0" applyNumberFormat="1" applyFont="1" applyFill="1" applyBorder="1" applyAlignment="1" applyProtection="1">
      <alignment horizontal="right" vertical="center" wrapText="1"/>
      <protection/>
    </xf>
    <xf numFmtId="3" fontId="1" fillId="4" borderId="10" xfId="15" applyNumberFormat="1" applyFont="1" applyFill="1" applyBorder="1" applyAlignment="1" applyProtection="1">
      <alignment horizontal="right" vertical="center"/>
      <protection/>
    </xf>
    <xf numFmtId="3" fontId="1" fillId="4" borderId="8" xfId="15" applyNumberFormat="1" applyFont="1" applyFill="1" applyBorder="1" applyAlignment="1" applyProtection="1">
      <alignment vertical="center"/>
      <protection/>
    </xf>
    <xf numFmtId="0" fontId="1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3" fontId="1" fillId="4" borderId="23" xfId="0" applyNumberFormat="1" applyFont="1" applyFill="1" applyBorder="1" applyAlignment="1" applyProtection="1">
      <alignment horizontal="right" vertical="center" wrapText="1"/>
      <protection/>
    </xf>
    <xf numFmtId="4" fontId="1" fillId="4" borderId="39" xfId="0" applyNumberFormat="1" applyFont="1" applyFill="1" applyBorder="1" applyAlignment="1" applyProtection="1">
      <alignment horizontal="right" vertical="center" wrapText="1"/>
      <protection/>
    </xf>
    <xf numFmtId="4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18" xfId="0" applyNumberFormat="1" applyFont="1" applyFill="1" applyBorder="1" applyAlignment="1" applyProtection="1">
      <alignment horizontal="right" vertical="center" wrapText="1"/>
      <protection/>
    </xf>
    <xf numFmtId="4" fontId="1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8" xfId="0" applyNumberFormat="1" applyFont="1" applyFill="1" applyBorder="1" applyAlignment="1" applyProtection="1">
      <alignment horizontal="right" vertical="center" wrapText="1"/>
      <protection/>
    </xf>
    <xf numFmtId="4" fontId="7" fillId="4" borderId="39" xfId="15" applyNumberFormat="1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/>
    </xf>
    <xf numFmtId="3" fontId="7" fillId="4" borderId="18" xfId="0" applyNumberFormat="1" applyFont="1" applyFill="1" applyBorder="1" applyAlignment="1" applyProtection="1">
      <alignment horizontal="right" vertical="center" wrapText="1"/>
      <protection/>
    </xf>
    <xf numFmtId="4" fontId="7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9" xfId="0" applyNumberFormat="1" applyFont="1" applyFill="1" applyBorder="1" applyAlignment="1" applyProtection="1">
      <alignment horizontal="right" vertical="center" wrapText="1"/>
      <protection/>
    </xf>
    <xf numFmtId="4" fontId="7" fillId="4" borderId="12" xfId="15" applyNumberFormat="1" applyFont="1" applyFill="1" applyBorder="1" applyAlignment="1" applyProtection="1">
      <alignment horizontal="right" vertical="center"/>
      <protection/>
    </xf>
    <xf numFmtId="4" fontId="7" fillId="4" borderId="10" xfId="15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5" xfId="0" applyNumberFormat="1" applyFont="1" applyBorder="1" applyAlignment="1" applyProtection="1">
      <alignment horizontal="center" vertical="center" wrapText="1"/>
      <protection/>
    </xf>
    <xf numFmtId="49" fontId="3" fillId="0" borderId="6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49" fontId="3" fillId="0" borderId="8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3" xfId="0" applyNumberFormat="1" applyFont="1" applyBorder="1" applyAlignment="1" applyProtection="1">
      <alignment horizontal="justify" vertical="center" wrapText="1"/>
      <protection/>
    </xf>
    <xf numFmtId="49" fontId="3" fillId="0" borderId="17" xfId="0" applyNumberFormat="1" applyFont="1" applyBorder="1" applyAlignment="1" applyProtection="1">
      <alignment horizontal="justify" vertical="center" wrapText="1"/>
      <protection/>
    </xf>
    <xf numFmtId="0" fontId="3" fillId="0" borderId="27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justify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3" fontId="3" fillId="4" borderId="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3" fontId="3" fillId="4" borderId="8" xfId="0" applyNumberFormat="1" applyFont="1" applyFill="1" applyBorder="1" applyAlignment="1" applyProtection="1">
      <alignment vertical="center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center" wrapText="1"/>
      <protection/>
    </xf>
    <xf numFmtId="3" fontId="3" fillId="4" borderId="10" xfId="15" applyNumberFormat="1" applyFont="1" applyFill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justify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center"/>
      <protection/>
    </xf>
    <xf numFmtId="0" fontId="20" fillId="0" borderId="0" xfId="21" applyFont="1" applyAlignment="1">
      <alignment/>
    </xf>
    <xf numFmtId="0" fontId="20" fillId="0" borderId="32" xfId="21" applyFont="1" applyBorder="1" applyAlignment="1">
      <alignment/>
    </xf>
    <xf numFmtId="0" fontId="15" fillId="0" borderId="52" xfId="22" applyFont="1" applyBorder="1">
      <alignment/>
      <protection/>
    </xf>
    <xf numFmtId="0" fontId="1" fillId="0" borderId="0" xfId="22" applyFont="1" applyProtection="1">
      <alignment/>
      <protection/>
    </xf>
    <xf numFmtId="0" fontId="21" fillId="0" borderId="0" xfId="22" applyFont="1" applyAlignment="1" applyProtection="1">
      <alignment/>
      <protection/>
    </xf>
    <xf numFmtId="49" fontId="9" fillId="2" borderId="37" xfId="22" applyNumberFormat="1" applyFont="1" applyFill="1" applyBorder="1" applyAlignment="1" applyProtection="1">
      <alignment horizontal="right"/>
      <protection locked="0"/>
    </xf>
    <xf numFmtId="49" fontId="9" fillId="2" borderId="0" xfId="22" applyNumberFormat="1" applyFont="1" applyFill="1" applyBorder="1" applyAlignment="1" applyProtection="1">
      <alignment horizontal="right"/>
      <protection locked="0"/>
    </xf>
    <xf numFmtId="0" fontId="6" fillId="2" borderId="37" xfId="22" applyNumberFormat="1" applyFont="1" applyFill="1" applyBorder="1" applyAlignment="1" applyProtection="1">
      <alignment horizontal="left"/>
      <protection locked="0"/>
    </xf>
    <xf numFmtId="0" fontId="21" fillId="0" borderId="0" xfId="22" applyFont="1">
      <alignment/>
      <protection/>
    </xf>
    <xf numFmtId="0" fontId="6" fillId="2" borderId="0" xfId="22" applyNumberFormat="1" applyFont="1" applyFill="1" applyAlignment="1" applyProtection="1">
      <alignment horizontal="left"/>
      <protection locked="0"/>
    </xf>
    <xf numFmtId="0" fontId="21" fillId="0" borderId="32" xfId="22" applyFont="1" applyBorder="1" applyAlignment="1" applyProtection="1">
      <alignment/>
      <protection/>
    </xf>
    <xf numFmtId="0" fontId="6" fillId="2" borderId="32" xfId="22" applyNumberFormat="1" applyFont="1" applyFill="1" applyBorder="1" applyAlignment="1" applyProtection="1">
      <alignment horizontal="left"/>
      <protection locked="0"/>
    </xf>
    <xf numFmtId="49" fontId="12" fillId="0" borderId="0" xfId="21" applyNumberFormat="1" applyFont="1" applyBorder="1" applyAlignment="1">
      <alignment horizontal="left"/>
    </xf>
    <xf numFmtId="2" fontId="6" fillId="2" borderId="13" xfId="22" applyNumberFormat="1" applyFont="1" applyFill="1" applyBorder="1" applyAlignment="1" applyProtection="1">
      <alignment horizontal="center"/>
      <protection locked="0"/>
    </xf>
    <xf numFmtId="49" fontId="6" fillId="0" borderId="0" xfId="22" applyNumberFormat="1" applyFont="1" applyAlignment="1" applyProtection="1">
      <alignment horizontal="center"/>
      <protection/>
    </xf>
    <xf numFmtId="0" fontId="6" fillId="2" borderId="13" xfId="22" applyNumberFormat="1" applyFont="1" applyFill="1" applyBorder="1" applyAlignment="1" applyProtection="1">
      <alignment horizontal="left"/>
      <protection locked="0"/>
    </xf>
    <xf numFmtId="0" fontId="6" fillId="2" borderId="29" xfId="22" applyNumberFormat="1" applyFont="1" applyFill="1" applyBorder="1" applyAlignment="1" applyProtection="1">
      <alignment horizontal="left"/>
      <protection locked="0"/>
    </xf>
    <xf numFmtId="0" fontId="21" fillId="0" borderId="0" xfId="22" applyFont="1" applyBorder="1" applyAlignment="1" applyProtection="1">
      <alignment/>
      <protection/>
    </xf>
    <xf numFmtId="49" fontId="6" fillId="0" borderId="0" xfId="22" applyNumberFormat="1" applyFont="1" applyFill="1" applyBorder="1" applyAlignment="1" applyProtection="1">
      <alignment horizontal="right"/>
      <protection/>
    </xf>
    <xf numFmtId="49" fontId="9" fillId="2" borderId="37" xfId="22" applyNumberFormat="1" applyFont="1" applyFill="1" applyBorder="1" applyAlignment="1" applyProtection="1">
      <alignment horizont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 wrapText="1"/>
      <protection/>
    </xf>
    <xf numFmtId="3" fontId="1" fillId="0" borderId="6" xfId="15" applyNumberFormat="1" applyFont="1" applyFill="1" applyBorder="1" applyAlignment="1" applyProtection="1">
      <alignment horizontal="right" vertical="center"/>
      <protection/>
    </xf>
    <xf numFmtId="3" fontId="1" fillId="0" borderId="41" xfId="0" applyNumberFormat="1" applyFont="1" applyFill="1" applyBorder="1" applyAlignment="1" applyProtection="1">
      <alignment horizontal="right" vertical="center" wrapText="1"/>
      <protection/>
    </xf>
    <xf numFmtId="3" fontId="1" fillId="0" borderId="25" xfId="15" applyNumberFormat="1" applyFont="1" applyFill="1" applyBorder="1" applyAlignment="1" applyProtection="1">
      <alignment horizontal="right" vertical="center"/>
      <protection/>
    </xf>
    <xf numFmtId="0" fontId="1" fillId="0" borderId="32" xfId="0" applyFont="1" applyBorder="1" applyAlignment="1">
      <alignment horizontal="justify" vertical="center" wrapText="1"/>
    </xf>
    <xf numFmtId="3" fontId="1" fillId="0" borderId="32" xfId="0" applyNumberFormat="1" applyFont="1" applyBorder="1" applyAlignment="1" applyProtection="1">
      <alignment horizontal="right" vertical="center" wrapText="1"/>
      <protection locked="0"/>
    </xf>
    <xf numFmtId="3" fontId="1" fillId="0" borderId="32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2" xfId="15" applyNumberFormat="1" applyFont="1" applyFill="1" applyBorder="1" applyAlignment="1" applyProtection="1">
      <alignment horizontal="right" vertical="center"/>
      <protection locked="0"/>
    </xf>
    <xf numFmtId="49" fontId="6" fillId="0" borderId="0" xfId="22" applyNumberFormat="1" applyFont="1" applyProtection="1">
      <alignment/>
      <protection/>
    </xf>
    <xf numFmtId="3" fontId="1" fillId="2" borderId="7" xfId="15" applyNumberFormat="1" applyFont="1" applyFill="1" applyBorder="1" applyAlignment="1" applyProtection="1">
      <alignment vertical="center"/>
      <protection locked="0"/>
    </xf>
    <xf numFmtId="182" fontId="1" fillId="3" borderId="8" xfId="15" applyNumberFormat="1" applyFont="1" applyFill="1" applyBorder="1" applyAlignment="1" applyProtection="1">
      <alignment vertical="center"/>
      <protection/>
    </xf>
    <xf numFmtId="182" fontId="1" fillId="3" borderId="10" xfId="15" applyNumberFormat="1" applyFont="1" applyFill="1" applyBorder="1" applyAlignment="1" applyProtection="1">
      <alignment vertical="center"/>
      <protection/>
    </xf>
    <xf numFmtId="182" fontId="1" fillId="2" borderId="8" xfId="15" applyNumberFormat="1" applyFont="1" applyFill="1" applyBorder="1" applyAlignment="1" applyProtection="1">
      <alignment vertical="center"/>
      <protection locked="0"/>
    </xf>
    <xf numFmtId="182" fontId="1" fillId="2" borderId="10" xfId="15" applyNumberFormat="1" applyFont="1" applyFill="1" applyBorder="1" applyAlignment="1" applyProtection="1">
      <alignment vertical="center"/>
      <protection locked="0"/>
    </xf>
    <xf numFmtId="182" fontId="1" fillId="3" borderId="9" xfId="15" applyNumberFormat="1" applyFont="1" applyFill="1" applyBorder="1" applyAlignment="1" applyProtection="1">
      <alignment vertical="center"/>
      <protection/>
    </xf>
    <xf numFmtId="182" fontId="1" fillId="3" borderId="12" xfId="15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Border="1" applyAlignment="1">
      <alignment horizontal="justify" vertical="center" wrapText="1"/>
    </xf>
    <xf numFmtId="3" fontId="1" fillId="0" borderId="24" xfId="0" applyNumberFormat="1" applyFont="1" applyBorder="1" applyAlignment="1">
      <alignment horizontal="justify" vertical="center" wrapText="1"/>
    </xf>
    <xf numFmtId="3" fontId="1" fillId="0" borderId="9" xfId="0" applyNumberFormat="1" applyFont="1" applyBorder="1" applyAlignment="1">
      <alignment horizontal="justify" vertical="center" wrapText="1"/>
    </xf>
    <xf numFmtId="183" fontId="1" fillId="3" borderId="8" xfId="15" applyNumberFormat="1" applyFont="1" applyFill="1" applyBorder="1" applyAlignment="1" applyProtection="1">
      <alignment vertical="center"/>
      <protection/>
    </xf>
    <xf numFmtId="183" fontId="1" fillId="3" borderId="10" xfId="15" applyNumberFormat="1" applyFont="1" applyFill="1" applyBorder="1" applyAlignment="1" applyProtection="1">
      <alignment vertical="center"/>
      <protection/>
    </xf>
    <xf numFmtId="183" fontId="1" fillId="2" borderId="8" xfId="15" applyNumberFormat="1" applyFont="1" applyFill="1" applyBorder="1" applyAlignment="1" applyProtection="1">
      <alignment vertical="center"/>
      <protection locked="0"/>
    </xf>
    <xf numFmtId="183" fontId="1" fillId="2" borderId="10" xfId="15" applyNumberFormat="1" applyFont="1" applyFill="1" applyBorder="1" applyAlignment="1" applyProtection="1">
      <alignment vertical="center"/>
      <protection locked="0"/>
    </xf>
    <xf numFmtId="183" fontId="1" fillId="3" borderId="9" xfId="15" applyNumberFormat="1" applyFont="1" applyFill="1" applyBorder="1" applyAlignment="1" applyProtection="1">
      <alignment vertical="center"/>
      <protection/>
    </xf>
    <xf numFmtId="183" fontId="1" fillId="3" borderId="12" xfId="15" applyNumberFormat="1" applyFont="1" applyFill="1" applyBorder="1" applyAlignment="1" applyProtection="1">
      <alignment vertical="center"/>
      <protection/>
    </xf>
    <xf numFmtId="183" fontId="1" fillId="4" borderId="8" xfId="15" applyNumberFormat="1" applyFont="1" applyFill="1" applyBorder="1" applyAlignment="1" applyProtection="1">
      <alignment vertical="center"/>
      <protection/>
    </xf>
    <xf numFmtId="183" fontId="1" fillId="4" borderId="10" xfId="15" applyNumberFormat="1" applyFont="1" applyFill="1" applyBorder="1" applyAlignment="1" applyProtection="1">
      <alignment vertical="center"/>
      <protection/>
    </xf>
    <xf numFmtId="183" fontId="1" fillId="4" borderId="9" xfId="15" applyNumberFormat="1" applyFont="1" applyFill="1" applyBorder="1" applyAlignment="1" applyProtection="1">
      <alignment vertical="center"/>
      <protection/>
    </xf>
    <xf numFmtId="183" fontId="1" fillId="4" borderId="12" xfId="15" applyNumberFormat="1" applyFont="1" applyFill="1" applyBorder="1" applyAlignment="1" applyProtection="1">
      <alignment vertical="center"/>
      <protection/>
    </xf>
    <xf numFmtId="3" fontId="1" fillId="0" borderId="0" xfId="22" applyNumberFormat="1" applyFont="1">
      <alignment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3" borderId="19" xfId="0" applyNumberFormat="1" applyFont="1" applyFill="1" applyBorder="1" applyAlignment="1">
      <alignment horizontal="right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3" fillId="0" borderId="34" xfId="22" applyFont="1" applyBorder="1" applyAlignment="1" applyProtection="1">
      <alignment horizontal="center" vertical="center" wrapText="1"/>
      <protection/>
    </xf>
    <xf numFmtId="0" fontId="1" fillId="0" borderId="34" xfId="22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16" fillId="0" borderId="53" xfId="0" applyFont="1" applyBorder="1" applyAlignment="1" applyProtection="1">
      <alignment horizontal="center" vertical="center" wrapText="1"/>
      <protection/>
    </xf>
  </cellXfs>
  <cellStyles count="10">
    <cellStyle name="Normal" xfId="0"/>
    <cellStyle name="AUI_Nauda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Vadib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workbookViewId="0" topLeftCell="A1">
      <selection activeCell="A14" sqref="A14"/>
    </sheetView>
  </sheetViews>
  <sheetFormatPr defaultColWidth="9.140625" defaultRowHeight="12.75"/>
  <cols>
    <col min="1" max="1" width="38.421875" style="13" customWidth="1"/>
    <col min="2" max="2" width="23.57421875" style="12" customWidth="1"/>
    <col min="3" max="3" width="9.140625" style="12" customWidth="1"/>
    <col min="4" max="4" width="50.28125" style="12" customWidth="1"/>
    <col min="5" max="6" width="9.140625" style="12" customWidth="1"/>
    <col min="7" max="7" width="16.140625" style="12" customWidth="1"/>
    <col min="8" max="8" width="11.57421875" style="12" customWidth="1"/>
    <col min="9" max="16384" width="9.140625" style="12" customWidth="1"/>
  </cols>
  <sheetData>
    <row r="1" ht="12.75">
      <c r="A1" s="11" t="s">
        <v>0</v>
      </c>
    </row>
    <row r="2" spans="1:7" ht="12.75">
      <c r="A2" s="16" t="s">
        <v>21</v>
      </c>
      <c r="C2" s="12">
        <v>1</v>
      </c>
      <c r="D2" s="12" t="s">
        <v>45</v>
      </c>
      <c r="E2" s="12">
        <v>5</v>
      </c>
      <c r="F2" s="12">
        <v>1</v>
      </c>
      <c r="G2" s="57" t="s">
        <v>51</v>
      </c>
    </row>
    <row r="3" spans="1:7" ht="12.75">
      <c r="A3" s="16" t="s">
        <v>22</v>
      </c>
      <c r="C3" s="12">
        <v>2</v>
      </c>
      <c r="D3" s="55" t="s">
        <v>46</v>
      </c>
      <c r="F3" s="12">
        <v>2</v>
      </c>
      <c r="G3" s="57" t="s">
        <v>49</v>
      </c>
    </row>
    <row r="4" spans="1:7" ht="12.75">
      <c r="A4" s="12" t="s">
        <v>6</v>
      </c>
      <c r="C4" s="12">
        <v>3</v>
      </c>
      <c r="D4" s="55" t="s">
        <v>47</v>
      </c>
      <c r="F4" s="12">
        <v>3</v>
      </c>
      <c r="G4" s="57" t="s">
        <v>50</v>
      </c>
    </row>
    <row r="5" spans="1:7" ht="12.75">
      <c r="A5" s="12" t="s">
        <v>7</v>
      </c>
      <c r="C5" s="12">
        <v>4</v>
      </c>
      <c r="D5" s="14" t="s">
        <v>48</v>
      </c>
      <c r="F5" s="12">
        <v>4</v>
      </c>
      <c r="G5" s="57">
        <v>40003577500</v>
      </c>
    </row>
    <row r="6" spans="1:7" ht="12.75">
      <c r="A6" s="56" t="s">
        <v>23</v>
      </c>
      <c r="B6" s="13">
        <v>1</v>
      </c>
      <c r="C6" s="12">
        <v>5</v>
      </c>
      <c r="D6" s="12" t="s">
        <v>211</v>
      </c>
      <c r="F6" s="12">
        <v>5</v>
      </c>
      <c r="G6" s="57">
        <v>40003411599</v>
      </c>
    </row>
    <row r="7" spans="1:7" ht="12.75">
      <c r="A7" s="15" t="s">
        <v>87</v>
      </c>
      <c r="B7" s="13">
        <v>2</v>
      </c>
      <c r="C7" s="12">
        <v>6</v>
      </c>
      <c r="D7" s="12" t="s">
        <v>212</v>
      </c>
      <c r="F7" s="12">
        <v>6</v>
      </c>
      <c r="G7" s="57" t="s">
        <v>213</v>
      </c>
    </row>
    <row r="8" spans="1:7" ht="12.75">
      <c r="A8" s="15" t="s">
        <v>125</v>
      </c>
      <c r="B8" s="13">
        <v>3</v>
      </c>
      <c r="C8" s="12">
        <v>7</v>
      </c>
      <c r="D8" s="12" t="s">
        <v>214</v>
      </c>
      <c r="F8" s="12">
        <v>7</v>
      </c>
      <c r="G8" s="57">
        <v>40003403040</v>
      </c>
    </row>
    <row r="9" spans="1:2" ht="12.75">
      <c r="A9" s="15" t="s">
        <v>142</v>
      </c>
      <c r="B9" s="13">
        <v>4</v>
      </c>
    </row>
    <row r="10" spans="1:2" ht="12.75">
      <c r="A10" s="16" t="s">
        <v>200</v>
      </c>
      <c r="B10" s="13"/>
    </row>
    <row r="11" spans="1:8" ht="12.75">
      <c r="A11" s="16" t="s">
        <v>36</v>
      </c>
      <c r="B11" s="13"/>
      <c r="C11" s="12">
        <v>1</v>
      </c>
      <c r="D11" s="12">
        <v>2002</v>
      </c>
      <c r="H11" s="12">
        <v>2</v>
      </c>
    </row>
    <row r="12" spans="1:4" ht="12.75">
      <c r="A12" s="17" t="s">
        <v>37</v>
      </c>
      <c r="B12" s="13"/>
      <c r="C12" s="12">
        <v>2</v>
      </c>
      <c r="D12" s="12">
        <v>2003</v>
      </c>
    </row>
    <row r="13" spans="1:4" ht="12.75">
      <c r="A13" s="17" t="s">
        <v>38</v>
      </c>
      <c r="B13" s="13"/>
      <c r="C13" s="12">
        <v>3</v>
      </c>
      <c r="D13" s="12">
        <v>2004</v>
      </c>
    </row>
    <row r="14" spans="1:4" ht="12.75">
      <c r="A14" s="12" t="str">
        <f>LOOKUP(E2,C2:D8)</f>
        <v>Akciju sabiedrība "LATVIJAS VADOŠO APDROŠINĀTĀJU ieguldījumu sabiedrība"</v>
      </c>
      <c r="B14" s="13"/>
      <c r="C14" s="12">
        <v>4</v>
      </c>
      <c r="D14" s="12">
        <v>2005</v>
      </c>
    </row>
    <row r="15" spans="1:2" ht="12.75">
      <c r="A15" s="12" t="str">
        <f>CONCATENATE(A25,". gada ",A26)</f>
        <v>2003. gada 30.06.</v>
      </c>
      <c r="B15" s="13"/>
    </row>
    <row r="16" spans="1:2" ht="12.75">
      <c r="A16" s="17" t="s">
        <v>39</v>
      </c>
      <c r="B16" s="13"/>
    </row>
    <row r="17" spans="1:2" ht="12.75">
      <c r="A17" s="17" t="s">
        <v>40</v>
      </c>
      <c r="B17" s="13"/>
    </row>
    <row r="18" spans="1:8" ht="12.75">
      <c r="A18" s="17" t="s">
        <v>41</v>
      </c>
      <c r="B18" s="13"/>
      <c r="C18" s="12">
        <v>1</v>
      </c>
      <c r="D18" s="12" t="s">
        <v>24</v>
      </c>
      <c r="H18" s="12">
        <v>6</v>
      </c>
    </row>
    <row r="19" spans="1:4" ht="12.75">
      <c r="A19" s="17" t="s">
        <v>42</v>
      </c>
      <c r="B19" s="13"/>
      <c r="C19" s="12">
        <v>2</v>
      </c>
      <c r="D19" s="12" t="s">
        <v>25</v>
      </c>
    </row>
    <row r="20" spans="1:4" ht="12.75">
      <c r="A20" s="16" t="s">
        <v>8</v>
      </c>
      <c r="B20" s="13"/>
      <c r="C20" s="12">
        <v>3</v>
      </c>
      <c r="D20" s="12" t="s">
        <v>26</v>
      </c>
    </row>
    <row r="21" spans="1:4" ht="12.75">
      <c r="A21" s="17" t="s">
        <v>9</v>
      </c>
      <c r="B21" s="13"/>
      <c r="C21" s="12">
        <v>4</v>
      </c>
      <c r="D21" s="12" t="s">
        <v>27</v>
      </c>
    </row>
    <row r="22" spans="1:4" ht="12.75">
      <c r="A22" s="16" t="s">
        <v>43</v>
      </c>
      <c r="B22" s="13"/>
      <c r="C22" s="12">
        <v>5</v>
      </c>
      <c r="D22" s="12" t="s">
        <v>28</v>
      </c>
    </row>
    <row r="23" spans="1:4" ht="12.75">
      <c r="A23" s="16" t="s">
        <v>44</v>
      </c>
      <c r="C23" s="12">
        <v>6</v>
      </c>
      <c r="D23" s="12" t="s">
        <v>29</v>
      </c>
    </row>
    <row r="24" spans="1:4" ht="12.75">
      <c r="A24" s="16" t="s">
        <v>10</v>
      </c>
      <c r="C24" s="12">
        <v>7</v>
      </c>
      <c r="D24" s="12" t="s">
        <v>30</v>
      </c>
    </row>
    <row r="25" spans="1:4" ht="12.75">
      <c r="A25" s="13">
        <f>LOOKUP(H11,C11:D14)</f>
        <v>2003</v>
      </c>
      <c r="C25" s="12">
        <v>8</v>
      </c>
      <c r="D25" s="12" t="s">
        <v>31</v>
      </c>
    </row>
    <row r="26" spans="1:4" ht="12.75">
      <c r="A26" s="13" t="str">
        <f>LOOKUP(H18,C18:D29)</f>
        <v>30.06.</v>
      </c>
      <c r="C26" s="12">
        <v>9</v>
      </c>
      <c r="D26" s="12" t="s">
        <v>32</v>
      </c>
    </row>
    <row r="27" spans="1:4" ht="15.75">
      <c r="A27" s="12">
        <f>LOOKUP(E2,F2:G8)</f>
        <v>40003411599</v>
      </c>
      <c r="B27" s="10"/>
      <c r="C27" s="12">
        <v>10</v>
      </c>
      <c r="D27" s="12" t="s">
        <v>33</v>
      </c>
    </row>
    <row r="28" spans="1:4" ht="12.75">
      <c r="A28" s="13" t="s">
        <v>60</v>
      </c>
      <c r="C28" s="12">
        <v>11</v>
      </c>
      <c r="D28" s="12" t="s">
        <v>34</v>
      </c>
    </row>
    <row r="29" spans="3:4" ht="12.75">
      <c r="C29" s="12">
        <v>12</v>
      </c>
      <c r="D29" s="12" t="s">
        <v>35</v>
      </c>
    </row>
    <row r="38" ht="12.75">
      <c r="A38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G27"/>
  <sheetViews>
    <sheetView workbookViewId="0" topLeftCell="A1">
      <selection activeCell="I19" sqref="I19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 t="str">
        <f>Nosaukumi!B20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"LATVIJAS VADOŠO APDROŠINĀTĀJU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56" t="s">
        <v>11</v>
      </c>
      <c r="C10" s="460"/>
      <c r="D10" s="65" t="s">
        <v>12</v>
      </c>
      <c r="E10" s="65" t="s">
        <v>65</v>
      </c>
      <c r="F10" s="66" t="str">
        <f>CONCATENATE("Atlikumi ",Parametri!A15)</f>
        <v>Atlikumi 2003. gada 30.06.</v>
      </c>
    </row>
    <row r="11" spans="2:6" ht="13.5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30"/>
      <c r="F12" s="178">
        <f>'Aktivi_Saistibas(002)'!E31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'Ien.,Izd.(002)'!F35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31">
        <f>E12+E16</f>
        <v>0</v>
      </c>
      <c r="F17" s="432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33"/>
      <c r="F18" s="434"/>
    </row>
    <row r="19" spans="2:6" ht="12.75">
      <c r="B19" s="68" t="s">
        <v>135</v>
      </c>
      <c r="C19" s="163" t="s">
        <v>136</v>
      </c>
      <c r="D19" s="69" t="s">
        <v>135</v>
      </c>
      <c r="E19" s="433"/>
      <c r="F19" s="434"/>
    </row>
    <row r="20" spans="2:6" ht="25.5" customHeight="1">
      <c r="B20" s="176" t="s">
        <v>137</v>
      </c>
      <c r="C20" s="163" t="s">
        <v>138</v>
      </c>
      <c r="D20" s="150" t="s">
        <v>137</v>
      </c>
      <c r="E20" s="431">
        <f>IF(E18=0,0,E12/E18)</f>
        <v>0</v>
      </c>
      <c r="F20" s="432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5">
        <f>IF(E19=0,0,E17/E19)</f>
        <v>0</v>
      </c>
      <c r="F21" s="436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CONCATENATE(Nosaukumi!B21,"/")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CONCATENATE(Nosaukumi!B25,"; ",Nosaukumi!C25)</f>
        <v>Irēna Bauere; 7045838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I104"/>
  <sheetViews>
    <sheetView workbookViewId="0" topLeftCell="A1">
      <selection activeCell="J5" sqref="J5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 t="str">
        <f>Nosaukumi!B20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"LATVIJAS VADOŠO APDROŠINĀTĀJU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2003. gada 30.06.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56" t="s">
        <v>11</v>
      </c>
      <c r="C11" s="460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58" t="s">
        <v>13</v>
      </c>
      <c r="C12" s="461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IF(G16=0,0,G16/'Aktivi_Saistibas(002)'!$F$19*100)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IF(G17=0,0,G17/'Aktivi_Saistibas(002)'!$F$19*100)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IF(G18=0,0,G18/'Aktivi_Saistibas(002)'!$F$19*100)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IF(G19=0,0,G19/'Aktivi_Saistibas(002)'!$F$19*100)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IF(G20=0,0,G20/'Aktivi_Saistibas(002)'!$F$19*100)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IF(G22=0,0,G22/'Aktivi_Saistibas(002)'!$F$19*100)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IF(G23=0,0,G23/'Aktivi_Saistibas(002)'!$F$19*100)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IF(G24=0,0,G24/'Aktivi_Saistibas(002)'!$F$19*100)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IF(G25=0,0,G25/'Aktivi_Saistibas(002)'!$F$19*100)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IF(G27=0,0,G27/'Aktivi_Saistibas(002)'!$F$19*100)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IF(G28=0,0,G28/'Aktivi_Saistibas(002)'!$F$19*100)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IF(G29=0,0,G29/'Aktivi_Saistibas(002)'!$F$19*100)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IF(G30=0,0,G30/'Aktivi_Saistibas(002)'!$F$19*100)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IF(G31=0,0,G31/'Aktivi_Saistibas(002)'!$F$19*100)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IF(G34=0,0,G34/'Aktivi_Saistibas(002)'!$F$19*100)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IF(G35=0,0,G35/'Aktivi_Saistibas(002)'!$F$19*100)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IF(G36=0,0,G36/'Aktivi_Saistibas(002)'!$F$19*100)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IF(G37=0,0,G37/'Aktivi_Saistibas(002)'!$F$19*100)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IF(G39=0,0,G39/'Aktivi_Saistibas(002)'!$F$19*100)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IF(G40=0,0,G40/'Aktivi_Saistibas(002)'!$F$19*100)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IF(G41=0,0,G41/'Aktivi_Saistibas(002)'!$F$19*100)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IF(G42=0,0,G42/'Aktivi_Saistibas(002)'!$F$19*100)</f>
        <v>0</v>
      </c>
      <c r="I42" s="53"/>
    </row>
    <row r="43" spans="2:9" ht="15.75" thickBot="1">
      <c r="B43" s="185"/>
      <c r="C43" s="253" t="s">
        <v>165</v>
      </c>
      <c r="D43" s="81">
        <v>11200</v>
      </c>
      <c r="E43" s="254">
        <f>E37+E42</f>
        <v>0</v>
      </c>
      <c r="F43" s="254">
        <f>F37+F42</f>
        <v>0</v>
      </c>
      <c r="G43" s="254">
        <f>G37+G42</f>
        <v>0</v>
      </c>
      <c r="H43" s="255">
        <f>IF(G43=0,0,G43/'Aktivi_Saistibas(002)'!$F$19*100)</f>
        <v>0</v>
      </c>
      <c r="I43" s="53"/>
    </row>
    <row r="44" spans="2:9" ht="15.75" thickBot="1">
      <c r="B44" s="424"/>
      <c r="C44" s="425"/>
      <c r="D44" s="426"/>
      <c r="E44" s="427"/>
      <c r="F44" s="427"/>
      <c r="G44" s="427"/>
      <c r="H44" s="428"/>
      <c r="I44" s="53"/>
    </row>
    <row r="45" spans="2:9" ht="15.75" thickBot="1">
      <c r="B45" s="458" t="s">
        <v>13</v>
      </c>
      <c r="C45" s="461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6"/>
      <c r="E46" s="244"/>
      <c r="F46" s="244"/>
      <c r="G46" s="244"/>
      <c r="H46" s="247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IF(G47=0,0,G47/'Aktivi_Saistibas(002)'!$F$19*100)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IF(G48=0,0,G48/'Aktivi_Saistibas(002)'!$F$19*100)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IF(G49=0,0,G49/'Aktivi_Saistibas(002)'!$F$19*100)</f>
        <v>0</v>
      </c>
      <c r="I49" s="53"/>
    </row>
    <row r="50" spans="2:9" ht="15">
      <c r="B50" s="166"/>
      <c r="C50" s="245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IF(G50=0,0,G50/'Aktivi_Saistibas(002)'!$F$19*100)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IF(G52=0,0,G52/'Aktivi_Saistibas(002)'!$F$19*100)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IF(G53=0,0,G53/'Aktivi_Saistibas(002)'!$F$19*100)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IF(G54=0,0,G54/'Aktivi_Saistibas(002)'!$F$19*100)</f>
        <v>0</v>
      </c>
      <c r="I54" s="53"/>
    </row>
    <row r="55" spans="2:9" ht="15">
      <c r="B55" s="166"/>
      <c r="C55" s="245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IF(G55=0,0,G55/'Aktivi_Saistibas(002)'!$F$19*100)</f>
        <v>0</v>
      </c>
      <c r="I55" s="53"/>
    </row>
    <row r="56" spans="2:9" ht="38.25">
      <c r="B56" s="225"/>
      <c r="C56" s="251" t="s">
        <v>174</v>
      </c>
      <c r="D56" s="78">
        <v>11000</v>
      </c>
      <c r="E56" s="248">
        <f>E31+E43+E50+E55</f>
        <v>0</v>
      </c>
      <c r="F56" s="248">
        <f>F31+F43+F50+F55</f>
        <v>0</v>
      </c>
      <c r="G56" s="248">
        <f>G31+G43+G50+G55</f>
        <v>0</v>
      </c>
      <c r="H56" s="249">
        <f>IF(G56=0,0,G56/'Aktivi_Saistibas(002)'!$F$19*100)</f>
        <v>0</v>
      </c>
      <c r="I56" s="53"/>
    </row>
    <row r="57" spans="2:9" ht="15">
      <c r="B57" s="230">
        <v>12000</v>
      </c>
      <c r="C57" s="250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IF(G60=0,0,G60/'Aktivi_Saistibas(002)'!$F$19*100)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IF(G61=0,0,G61/'Aktivi_Saistibas(002)'!$F$19*100)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IF(G62=0,0,G62/'Aktivi_Saistibas(002)'!$F$19*100)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IF(G63=0,0,G63/'Aktivi_Saistibas(002)'!$F$19*100)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IF(G65=0,0,G65/'Aktivi_Saistibas(002)'!$F$19*100)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IF(G66=0,0,G66/'Aktivi_Saistibas(002)'!$F$19*100)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IF(G67=0,0,G67/'Aktivi_Saistibas(002)'!$F$19*100)</f>
        <v>0</v>
      </c>
      <c r="I67" s="53"/>
    </row>
    <row r="68" spans="2:9" ht="15">
      <c r="B68" s="211"/>
      <c r="C68" s="212" t="s">
        <v>154</v>
      </c>
      <c r="D68" s="252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IF(G68=0,0,G68/'Aktivi_Saistibas(002)'!$F$19*100)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IF(G69=0,0,G69/'Aktivi_Saistibas(002)'!$F$19*100)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IF(G72=0,0,G72/'Aktivi_Saistibas(002)'!$F$19*100)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IF(G73=0,0,G73/'Aktivi_Saistibas(002)'!$F$19*100)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IF(G74=0,0,G74/'Aktivi_Saistibas(002)'!$F$19*100)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IF(G75=0,0,G75/'Aktivi_Saistibas(002)'!$F$19*100)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IF(G77=0,0,G77/'Aktivi_Saistibas(002)'!$F$19*100)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IF(G78=0,0,G78/'Aktivi_Saistibas(002)'!$F$19*100)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IF(G79=0,0,G79/'Aktivi_Saistibas(002)'!$F$19*100)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IF(G80=0,0,G80/'Aktivi_Saistibas(002)'!$F$19*100)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IF(G81=0,0,G81/'Aktivi_Saistibas(002)'!$F$19*100)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IF(G83=0,0,G83/'Aktivi_Saistibas(002)'!$F$19*100)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IF(G84=0,0,G84/'Aktivi_Saistibas(002)'!$F$19*100)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IF(G85=0,0,G85/'Aktivi_Saistibas(002)'!$F$19*100)</f>
        <v>0</v>
      </c>
      <c r="I85" s="53"/>
    </row>
    <row r="86" spans="2:9" ht="15">
      <c r="B86" s="166"/>
      <c r="C86" s="245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IF(G86=0,0,G86/'Aktivi_Saistibas(002)'!$F$19*100)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IF(G88=0,0,G88/'Aktivi_Saistibas(002)'!$F$19*100)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IF(G89=0,0,G89/'Aktivi_Saistibas(002)'!$F$19*100)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IF(G90=0,0,G90/'Aktivi_Saistibas(002)'!$F$19*100)</f>
        <v>0</v>
      </c>
      <c r="I90" s="53"/>
    </row>
    <row r="91" spans="2:9" ht="15.75" thickBot="1">
      <c r="B91" s="185"/>
      <c r="C91" s="261" t="s">
        <v>154</v>
      </c>
      <c r="D91" s="81">
        <v>12400</v>
      </c>
      <c r="E91" s="254">
        <f>SUM(E88:E90)</f>
        <v>0</v>
      </c>
      <c r="F91" s="254">
        <f>SUM(F88:F90)</f>
        <v>0</v>
      </c>
      <c r="G91" s="254">
        <f>SUM(G88:G90)</f>
        <v>0</v>
      </c>
      <c r="H91" s="255">
        <f>IF(G91=0,0,G91/'Aktivi_Saistibas(002)'!$F$19*100)</f>
        <v>0</v>
      </c>
      <c r="I91" s="53"/>
    </row>
    <row r="92" spans="2:9" ht="15.75" thickBot="1">
      <c r="B92" s="421"/>
      <c r="C92" s="261"/>
      <c r="D92" s="421"/>
      <c r="E92" s="422"/>
      <c r="F92" s="422"/>
      <c r="G92" s="422"/>
      <c r="H92" s="423"/>
      <c r="I92" s="53"/>
    </row>
    <row r="93" spans="2:9" ht="15.75" thickBot="1">
      <c r="B93" s="458" t="s">
        <v>13</v>
      </c>
      <c r="C93" s="461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64" t="s">
        <v>177</v>
      </c>
      <c r="D94" s="77">
        <v>12000</v>
      </c>
      <c r="E94" s="267">
        <f>E69+E81+E86+E91</f>
        <v>0</v>
      </c>
      <c r="F94" s="267">
        <f>F69+F81+F86+F91</f>
        <v>0</v>
      </c>
      <c r="G94" s="267">
        <f>G69+G81+G86+G91</f>
        <v>0</v>
      </c>
      <c r="H94" s="268">
        <f>IF(G94=0,0,G94/'Aktivi_Saistibas(002)'!$F$19*100)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IF(G96=0,0,G96/'Aktivi_Saistibas(002)'!$F$19*100)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IF(G97=0,0,G97/'Aktivi_Saistibas(002)'!$F$19*100)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IF(G98=0,0,G98/'Aktivi_Saistibas(002)'!$F$19*100)</f>
        <v>0</v>
      </c>
      <c r="I98" s="53"/>
    </row>
    <row r="99" spans="2:9" ht="15">
      <c r="B99" s="166"/>
      <c r="C99" s="245" t="s">
        <v>154</v>
      </c>
      <c r="D99" s="80">
        <v>13000</v>
      </c>
      <c r="E99" s="269">
        <f>SUM(E96:E98)</f>
        <v>0</v>
      </c>
      <c r="F99" s="269">
        <f>SUM(F96:F98)</f>
        <v>0</v>
      </c>
      <c r="G99" s="269">
        <f>SUM(G96:G98)</f>
        <v>0</v>
      </c>
      <c r="H99" s="270">
        <f>IF(G99=0,0,G99/'Aktivi_Saistibas(002)'!$F$19*100)</f>
        <v>0</v>
      </c>
      <c r="I99" s="53"/>
    </row>
    <row r="100" spans="2:9" ht="26.25" thickBot="1">
      <c r="B100" s="184"/>
      <c r="C100" s="265" t="s">
        <v>181</v>
      </c>
      <c r="D100" s="79">
        <v>10000</v>
      </c>
      <c r="E100" s="271">
        <f>E56+E94+E99</f>
        <v>0</v>
      </c>
      <c r="F100" s="271">
        <f>F56+F94+F99</f>
        <v>0</v>
      </c>
      <c r="G100" s="271">
        <f>G56+G94+G99</f>
        <v>0</v>
      </c>
      <c r="H100" s="272">
        <f>IF(G100=0,0,G100/'Aktivi_Saistibas(002)'!$F$19*100)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6" r:id="rId1"/>
  <rowBreaks count="2" manualBreakCount="2">
    <brk id="43" max="8" man="1"/>
    <brk id="9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J1" sqref="J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56" t="s">
        <v>11</v>
      </c>
      <c r="C2" s="457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58" t="s">
        <v>13</v>
      </c>
      <c r="C3" s="459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75"/>
      <c r="F7" s="215"/>
      <c r="G7" s="215"/>
      <c r="H7" s="215"/>
      <c r="I7" s="236">
        <f>IF(H7=0,0,H7/'Aktivi_Saistibas(002)'!$F$19*100)</f>
        <v>0</v>
      </c>
    </row>
    <row r="8" spans="1:9" ht="12.75">
      <c r="A8" s="1"/>
      <c r="B8" s="211"/>
      <c r="C8" s="212" t="s">
        <v>152</v>
      </c>
      <c r="D8" s="213"/>
      <c r="E8" s="275"/>
      <c r="F8" s="215"/>
      <c r="G8" s="215"/>
      <c r="H8" s="215"/>
      <c r="I8" s="236">
        <f>IF(H8=0,0,H8/'Aktivi_Saistibas(002)'!$F$19*100)</f>
        <v>0</v>
      </c>
    </row>
    <row r="9" spans="1:9" ht="12.75">
      <c r="A9" s="1"/>
      <c r="B9" s="211"/>
      <c r="C9" s="212" t="s">
        <v>153</v>
      </c>
      <c r="D9" s="213"/>
      <c r="E9" s="275"/>
      <c r="F9" s="215"/>
      <c r="G9" s="215"/>
      <c r="H9" s="215"/>
      <c r="I9" s="236">
        <f>IF(H9=0,0,H9/'Aktivi_Saistibas(002)'!$F$19*100)</f>
        <v>0</v>
      </c>
    </row>
    <row r="10" spans="1:9" ht="12.75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IF(H10=0,0,H10/'Aktivi_Saistibas(002)'!$F$19*100)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IF(H11=0,0,H11/'Aktivi_Saistibas(002)'!$F$19*100)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37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75"/>
      <c r="F13" s="215"/>
      <c r="G13" s="215"/>
      <c r="H13" s="215"/>
      <c r="I13" s="236">
        <f>IF(H13=0,0,H13/'Aktivi_Saistibas(002)'!$F$19*100)</f>
        <v>0</v>
      </c>
    </row>
    <row r="14" spans="1:9" ht="12.75">
      <c r="A14" s="1"/>
      <c r="B14" s="211"/>
      <c r="C14" s="222" t="s">
        <v>157</v>
      </c>
      <c r="D14" s="208"/>
      <c r="E14" s="275"/>
      <c r="F14" s="215"/>
      <c r="G14" s="215"/>
      <c r="H14" s="215"/>
      <c r="I14" s="236">
        <f>IF(H14=0,0,H14/'Aktivi_Saistibas(002)'!$F$19*100)</f>
        <v>0</v>
      </c>
    </row>
    <row r="15" spans="1:9" ht="12.75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IF(H15=0,0,H15/'Aktivi_Saistibas(002)'!$F$19*100)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IF(H16=0,0,H16/'Aktivi_Saistibas(002)'!$F$19*100)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37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75"/>
      <c r="F18" s="215"/>
      <c r="G18" s="215"/>
      <c r="H18" s="215"/>
      <c r="I18" s="236">
        <f>IF(H18=0,0,H18/'Aktivi_Saistibas(002)'!$F$19*100)</f>
        <v>0</v>
      </c>
    </row>
    <row r="19" spans="1:9" ht="12.75">
      <c r="A19" s="1"/>
      <c r="B19" s="211"/>
      <c r="C19" s="222" t="s">
        <v>160</v>
      </c>
      <c r="D19" s="208"/>
      <c r="E19" s="275"/>
      <c r="F19" s="215"/>
      <c r="G19" s="215"/>
      <c r="H19" s="215"/>
      <c r="I19" s="236">
        <f>IF(H19=0,0,H19/'Aktivi_Saistibas(002)'!$F$19*100)</f>
        <v>0</v>
      </c>
    </row>
    <row r="20" spans="1:9" ht="12.75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IF(H20=0,0,H20/'Aktivi_Saistibas(002)'!$F$19*100)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IF(H21=0,0,H21/'Aktivi_Saistibas(002)'!$F$19*100)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IF(H22=0,0,H22/'Aktivi_Saistibas(002)'!$F$19*100)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37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75"/>
      <c r="F25" s="215"/>
      <c r="G25" s="215"/>
      <c r="H25" s="215"/>
      <c r="I25" s="236">
        <f>IF(H25=0,0,H25/'Aktivi_Saistibas(002)'!$F$19*100)</f>
        <v>0</v>
      </c>
    </row>
    <row r="26" spans="1:9" ht="12.75">
      <c r="A26" s="1"/>
      <c r="B26" s="211"/>
      <c r="C26" s="212" t="s">
        <v>157</v>
      </c>
      <c r="D26" s="208"/>
      <c r="E26" s="275"/>
      <c r="F26" s="215"/>
      <c r="G26" s="215"/>
      <c r="H26" s="215"/>
      <c r="I26" s="236">
        <f>IF(H26=0,0,H26/'Aktivi_Saistibas(002)'!$F$19*100)</f>
        <v>0</v>
      </c>
    </row>
    <row r="27" spans="1:9" ht="12.75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IF(H27=0,0,H27/'Aktivi_Saistibas(002)'!$F$19*100)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IF(H28=0,0,H28/'Aktivi_Saistibas(002)'!$F$19*100)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37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75"/>
      <c r="F30" s="215"/>
      <c r="G30" s="215"/>
      <c r="H30" s="215"/>
      <c r="I30" s="236">
        <f>IF(H30=0,0,H30/'Aktivi_Saistibas(002)'!$F$19*100)</f>
        <v>0</v>
      </c>
    </row>
    <row r="31" spans="1:9" ht="12.75">
      <c r="A31" s="1"/>
      <c r="B31" s="211"/>
      <c r="C31" s="222" t="s">
        <v>160</v>
      </c>
      <c r="D31" s="208"/>
      <c r="E31" s="275"/>
      <c r="F31" s="215"/>
      <c r="G31" s="215"/>
      <c r="H31" s="215"/>
      <c r="I31" s="236">
        <f>IF(H31=0,0,H31/'Aktivi_Saistibas(002)'!$F$19*100)</f>
        <v>0</v>
      </c>
    </row>
    <row r="32" spans="1:9" ht="12.75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IF(H32=0,0,H32/'Aktivi_Saistibas(002)'!$F$19*100)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IF(H33=0,0,H33/'Aktivi_Saistibas(002)'!$F$19*100)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IF(H34=0,0,H34/'Aktivi_Saistibas(002)'!$F$19*100)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38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75"/>
      <c r="F36" s="215"/>
      <c r="G36" s="215"/>
      <c r="H36" s="215"/>
      <c r="I36" s="236">
        <f>IF(H36=0,0,H36/'Aktivi_Saistibas(002)'!$F$19*100)</f>
        <v>0</v>
      </c>
    </row>
    <row r="37" spans="1:9" ht="12.75">
      <c r="A37" s="1"/>
      <c r="B37" s="211"/>
      <c r="C37" s="212" t="s">
        <v>170</v>
      </c>
      <c r="D37" s="208"/>
      <c r="E37" s="275"/>
      <c r="F37" s="215"/>
      <c r="G37" s="215"/>
      <c r="H37" s="215"/>
      <c r="I37" s="236">
        <f>IF(H37=0,0,H37/'Aktivi_Saistibas(002)'!$F$19*100)</f>
        <v>0</v>
      </c>
    </row>
    <row r="38" spans="1:9" ht="12.75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IF(H38=0,0,H38/'Aktivi_Saistibas(002)'!$F$19*100)</f>
        <v>0</v>
      </c>
    </row>
    <row r="39" spans="1:9" ht="12.75">
      <c r="A39" s="1"/>
      <c r="B39" s="166"/>
      <c r="C39" s="245" t="s">
        <v>154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IF(H39=0,0,H39/'Aktivi_Saistibas(002)'!$F$19*100)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38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75"/>
      <c r="F41" s="215"/>
      <c r="G41" s="215"/>
      <c r="H41" s="215"/>
      <c r="I41" s="236">
        <f>IF(H41=0,0,H41/'Aktivi_Saistibas(002)'!$F$19*100)</f>
        <v>0</v>
      </c>
    </row>
    <row r="42" spans="1:9" ht="12.75">
      <c r="A42" s="1"/>
      <c r="B42" s="211"/>
      <c r="C42" s="212" t="s">
        <v>172</v>
      </c>
      <c r="D42" s="208"/>
      <c r="E42" s="275"/>
      <c r="F42" s="215"/>
      <c r="G42" s="215"/>
      <c r="H42" s="215"/>
      <c r="I42" s="236">
        <f>IF(H42=0,0,H42/'Aktivi_Saistibas(002)'!$F$19*100)</f>
        <v>0</v>
      </c>
    </row>
    <row r="43" spans="1:9" ht="12.75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IF(H43=0,0,H43/'Aktivi_Saistibas(002)'!$F$19*100)</f>
        <v>0</v>
      </c>
    </row>
    <row r="44" spans="1:9" ht="12.75">
      <c r="A44" s="1"/>
      <c r="B44" s="166"/>
      <c r="C44" s="245" t="s">
        <v>154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IF(H44=0,0,H44/'Aktivi_Saistibas(002)'!$F$19*100)</f>
        <v>0</v>
      </c>
    </row>
    <row r="45" spans="1:9" ht="41.25" customHeight="1" thickBot="1">
      <c r="A45" s="1"/>
      <c r="B45" s="184"/>
      <c r="C45" s="277" t="s">
        <v>189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IF(H45=0,0,H45/'Aktivi_Saistibas(002)'!$F$19*100)</f>
        <v>0</v>
      </c>
    </row>
    <row r="46" spans="1:9" s="286" customFormat="1" ht="13.5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thickBot="1">
      <c r="A47" s="1"/>
      <c r="B47" s="458" t="s">
        <v>13</v>
      </c>
      <c r="C47" s="459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50" t="s">
        <v>190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149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150</v>
      </c>
      <c r="D50" s="208"/>
      <c r="E50" s="282"/>
      <c r="F50" s="282"/>
      <c r="G50" s="282"/>
      <c r="H50" s="282"/>
      <c r="I50" s="291"/>
    </row>
    <row r="51" spans="1:9" ht="12.75">
      <c r="A51" s="1"/>
      <c r="B51" s="211"/>
      <c r="C51" s="212" t="s">
        <v>186</v>
      </c>
      <c r="D51" s="213"/>
      <c r="E51" s="292"/>
      <c r="F51" s="292"/>
      <c r="G51" s="292"/>
      <c r="H51" s="292"/>
      <c r="I51" s="236">
        <f>IF(H51=0,0,H51/'Aktivi_Saistibas(002)'!$F$19*100)</f>
        <v>0</v>
      </c>
    </row>
    <row r="52" spans="1:9" ht="12.75">
      <c r="A52" s="1"/>
      <c r="B52" s="211"/>
      <c r="C52" s="212" t="s">
        <v>152</v>
      </c>
      <c r="D52" s="213"/>
      <c r="E52" s="292"/>
      <c r="F52" s="292"/>
      <c r="G52" s="292"/>
      <c r="H52" s="292"/>
      <c r="I52" s="236">
        <f>IF(H52=0,0,H52/'Aktivi_Saistibas(002)'!$F$19*100)</f>
        <v>0</v>
      </c>
    </row>
    <row r="53" spans="1:9" ht="12.75">
      <c r="A53" s="1"/>
      <c r="B53" s="211"/>
      <c r="C53" s="212" t="s">
        <v>153</v>
      </c>
      <c r="D53" s="213"/>
      <c r="E53" s="292"/>
      <c r="F53" s="292"/>
      <c r="G53" s="292"/>
      <c r="H53" s="292"/>
      <c r="I53" s="236">
        <f>IF(H53=0,0,H53/'Aktivi_Saistibas(002)'!$F$19*100)</f>
        <v>0</v>
      </c>
    </row>
    <row r="54" spans="1:9" ht="12.75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IF(H54=0,0,H54/'Aktivi_Saistibas(002)'!$F$19*100)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IF(H55=0,0,H55/'Aktivi_Saistibas(002)'!$F$19*100)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82"/>
      <c r="F56" s="282"/>
      <c r="G56" s="282"/>
      <c r="H56" s="282"/>
      <c r="I56" s="291"/>
    </row>
    <row r="57" spans="1:9" ht="12.75">
      <c r="A57" s="1"/>
      <c r="B57" s="211"/>
      <c r="C57" s="212" t="s">
        <v>156</v>
      </c>
      <c r="D57" s="208"/>
      <c r="E57" s="292"/>
      <c r="F57" s="292"/>
      <c r="G57" s="292"/>
      <c r="H57" s="292"/>
      <c r="I57" s="236">
        <f>IF(H57=0,0,H57/'Aktivi_Saistibas(002)'!$F$19*100)</f>
        <v>0</v>
      </c>
    </row>
    <row r="58" spans="1:9" ht="12.75">
      <c r="A58" s="1"/>
      <c r="B58" s="211"/>
      <c r="C58" s="212" t="s">
        <v>157</v>
      </c>
      <c r="D58" s="208"/>
      <c r="E58" s="292"/>
      <c r="F58" s="292"/>
      <c r="G58" s="292"/>
      <c r="H58" s="292"/>
      <c r="I58" s="236">
        <f>IF(H58=0,0,H58/'Aktivi_Saistibas(002)'!$F$19*100)</f>
        <v>0</v>
      </c>
    </row>
    <row r="59" spans="1:9" ht="12.75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IF(H59=0,0,H59/'Aktivi_Saistibas(002)'!$F$19*100)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IF(H60=0,0,H60/'Aktivi_Saistibas(002)'!$F$19*100)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82"/>
      <c r="F61" s="282"/>
      <c r="G61" s="282"/>
      <c r="H61" s="282"/>
      <c r="I61" s="291"/>
    </row>
    <row r="62" spans="1:9" ht="12.75">
      <c r="A62" s="1"/>
      <c r="B62" s="211"/>
      <c r="C62" s="212" t="s">
        <v>159</v>
      </c>
      <c r="D62" s="208"/>
      <c r="E62" s="292"/>
      <c r="F62" s="292"/>
      <c r="G62" s="292"/>
      <c r="H62" s="292"/>
      <c r="I62" s="236">
        <f>IF(H62=0,0,H62/'Aktivi_Saistibas(002)'!$F$19*100)</f>
        <v>0</v>
      </c>
    </row>
    <row r="63" spans="1:9" ht="12.75">
      <c r="A63" s="1"/>
      <c r="B63" s="211"/>
      <c r="C63" s="212" t="s">
        <v>160</v>
      </c>
      <c r="D63" s="208"/>
      <c r="E63" s="292"/>
      <c r="F63" s="292"/>
      <c r="G63" s="292"/>
      <c r="H63" s="292"/>
      <c r="I63" s="236">
        <f>IF(H63=0,0,H63/'Aktivi_Saistibas(002)'!$F$19*100)</f>
        <v>0</v>
      </c>
    </row>
    <row r="64" spans="1:9" ht="12.75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IF(H64=0,0,H64/'Aktivi_Saistibas(002)'!$F$19*100)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IF(H65=0,0,H65/'Aktivi_Saistibas(002)'!$F$19*100)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IF(H66=0,0,H66/'Aktivi_Saistibas(002)'!$F$19*100)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163</v>
      </c>
      <c r="D68" s="208"/>
      <c r="E68" s="282"/>
      <c r="F68" s="282"/>
      <c r="G68" s="282"/>
      <c r="H68" s="282"/>
      <c r="I68" s="291"/>
    </row>
    <row r="69" spans="1:9" ht="12.75">
      <c r="A69" s="1"/>
      <c r="B69" s="211"/>
      <c r="C69" s="212" t="s">
        <v>156</v>
      </c>
      <c r="D69" s="208"/>
      <c r="E69" s="292"/>
      <c r="F69" s="292"/>
      <c r="G69" s="292"/>
      <c r="H69" s="292"/>
      <c r="I69" s="236">
        <f>IF(H69=0,0,H69/'Aktivi_Saistibas(002)'!$F$19*100)</f>
        <v>0</v>
      </c>
    </row>
    <row r="70" spans="1:9" ht="12.75">
      <c r="A70" s="1"/>
      <c r="B70" s="211"/>
      <c r="C70" s="212" t="s">
        <v>157</v>
      </c>
      <c r="D70" s="208"/>
      <c r="E70" s="292"/>
      <c r="F70" s="292"/>
      <c r="G70" s="292"/>
      <c r="H70" s="292"/>
      <c r="I70" s="236">
        <f>IF(H70=0,0,H70/'Aktivi_Saistibas(002)'!$F$19*100)</f>
        <v>0</v>
      </c>
    </row>
    <row r="71" spans="1:9" ht="12.75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IF(H71=0,0,H71/'Aktivi_Saistibas(002)'!$F$19*100)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IF(H72=0,0,H72/'Aktivi_Saistibas(002)'!$F$19*100)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82"/>
      <c r="F73" s="282"/>
      <c r="G73" s="282"/>
      <c r="H73" s="282"/>
      <c r="I73" s="291"/>
    </row>
    <row r="74" spans="1:9" ht="12.75">
      <c r="A74" s="1"/>
      <c r="B74" s="211"/>
      <c r="C74" s="222" t="s">
        <v>159</v>
      </c>
      <c r="D74" s="208"/>
      <c r="E74" s="292"/>
      <c r="F74" s="292"/>
      <c r="G74" s="292"/>
      <c r="H74" s="292"/>
      <c r="I74" s="236">
        <f>IF(H74=0,0,H74/'Aktivi_Saistibas(002)'!$F$19*100)</f>
        <v>0</v>
      </c>
    </row>
    <row r="75" spans="1:9" ht="12.75">
      <c r="A75" s="1"/>
      <c r="B75" s="211"/>
      <c r="C75" s="222" t="s">
        <v>160</v>
      </c>
      <c r="D75" s="208"/>
      <c r="E75" s="292"/>
      <c r="F75" s="292"/>
      <c r="G75" s="292"/>
      <c r="H75" s="292"/>
      <c r="I75" s="236">
        <f>IF(H75=0,0,H75/'Aktivi_Saistibas(002)'!$F$19*100)</f>
        <v>0</v>
      </c>
    </row>
    <row r="76" spans="1:9" ht="12.75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IF(H76=0,0,H76/'Aktivi_Saistibas(002)'!$F$19*100)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IF(H77=0,0,H77/'Aktivi_Saistibas(002)'!$F$19*100)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IF(H78=0,0,H78/'Aktivi_Saistibas(002)'!$F$19*100)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82"/>
      <c r="F79" s="282"/>
      <c r="G79" s="282"/>
      <c r="H79" s="282"/>
      <c r="I79" s="291"/>
    </row>
    <row r="80" spans="1:9" ht="12.75">
      <c r="A80" s="1"/>
      <c r="B80" s="211"/>
      <c r="C80" s="212" t="s">
        <v>169</v>
      </c>
      <c r="D80" s="208"/>
      <c r="E80" s="292"/>
      <c r="F80" s="292"/>
      <c r="G80" s="292"/>
      <c r="H80" s="292"/>
      <c r="I80" s="236">
        <f>IF(H80=0,0,H80/'Aktivi_Saistibas(002)'!$F$19*100)</f>
        <v>0</v>
      </c>
    </row>
    <row r="81" spans="1:9" ht="12.75">
      <c r="A81" s="1"/>
      <c r="B81" s="211"/>
      <c r="C81" s="212" t="s">
        <v>170</v>
      </c>
      <c r="D81" s="208"/>
      <c r="E81" s="292"/>
      <c r="F81" s="292"/>
      <c r="G81" s="292"/>
      <c r="H81" s="292"/>
      <c r="I81" s="236">
        <f>IF(H81=0,0,H81/'Aktivi_Saistibas(002)'!$F$19*100)</f>
        <v>0</v>
      </c>
    </row>
    <row r="82" spans="1:9" ht="12.75">
      <c r="A82" s="1"/>
      <c r="B82" s="211"/>
      <c r="C82" s="216" t="s">
        <v>20</v>
      </c>
      <c r="D82" s="208"/>
      <c r="E82" s="292"/>
      <c r="F82" s="292"/>
      <c r="G82" s="292"/>
      <c r="H82" s="292"/>
      <c r="I82" s="236">
        <f>IF(H82=0,0,H82/'Aktivi_Saistibas(002)'!$F$19*100)</f>
        <v>0</v>
      </c>
    </row>
    <row r="83" spans="1:9" ht="12.75">
      <c r="A83" s="1"/>
      <c r="B83" s="166"/>
      <c r="C83" s="245" t="s">
        <v>154</v>
      </c>
      <c r="D83" s="76">
        <v>22300</v>
      </c>
      <c r="E83" s="299"/>
      <c r="F83" s="276">
        <f>SUM(F80:F82)</f>
        <v>0</v>
      </c>
      <c r="G83" s="276">
        <f>SUM(G80:G82)</f>
        <v>0</v>
      </c>
      <c r="H83" s="276">
        <f>SUM(H80:H82)</f>
        <v>0</v>
      </c>
      <c r="I83" s="239">
        <f>IF(H83=0,0,H83/'Aktivi_Saistibas(002)'!$F$19*100)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82"/>
      <c r="F84" s="282"/>
      <c r="G84" s="282"/>
      <c r="H84" s="282"/>
      <c r="I84" s="291"/>
    </row>
    <row r="85" spans="1:9" ht="12.75">
      <c r="A85" s="1"/>
      <c r="B85" s="211"/>
      <c r="C85" s="212" t="s">
        <v>171</v>
      </c>
      <c r="D85" s="208"/>
      <c r="E85" s="292"/>
      <c r="F85" s="292"/>
      <c r="G85" s="292"/>
      <c r="H85" s="292"/>
      <c r="I85" s="236">
        <f>IF(H85=0,0,H85/'Aktivi_Saistibas(002)'!$F$19*100)</f>
        <v>0</v>
      </c>
    </row>
    <row r="86" spans="1:9" ht="12.75">
      <c r="A86" s="1"/>
      <c r="B86" s="211"/>
      <c r="C86" s="212" t="s">
        <v>172</v>
      </c>
      <c r="D86" s="208"/>
      <c r="E86" s="275"/>
      <c r="F86" s="215"/>
      <c r="G86" s="215"/>
      <c r="H86" s="215"/>
      <c r="I86" s="236">
        <f>IF(H86=0,0,H86/'Aktivi_Saistibas(002)'!$F$19*100)</f>
        <v>0</v>
      </c>
    </row>
    <row r="87" spans="1:9" ht="12.75">
      <c r="A87" s="1"/>
      <c r="B87" s="211"/>
      <c r="C87" s="216" t="s">
        <v>20</v>
      </c>
      <c r="D87" s="208"/>
      <c r="E87" s="275"/>
      <c r="F87" s="215"/>
      <c r="G87" s="215"/>
      <c r="H87" s="215"/>
      <c r="I87" s="236">
        <f>IF(H87=0,0,H87/'Aktivi_Saistibas(002)'!$F$19*100)</f>
        <v>0</v>
      </c>
    </row>
    <row r="88" spans="1:9" ht="12.75">
      <c r="A88" s="1"/>
      <c r="B88" s="166"/>
      <c r="C88" s="245" t="s">
        <v>154</v>
      </c>
      <c r="D88" s="76">
        <v>22400</v>
      </c>
      <c r="E88" s="299"/>
      <c r="F88" s="276">
        <f>SUM(F85:F87)</f>
        <v>0</v>
      </c>
      <c r="G88" s="276">
        <f>SUM(G85:G87)</f>
        <v>0</v>
      </c>
      <c r="H88" s="276">
        <f>SUM(H85:H87)</f>
        <v>0</v>
      </c>
      <c r="I88" s="239">
        <f>IF(H88=0,0,H88/'Aktivi_Saistibas(002)'!$F$19*100)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301"/>
      <c r="F89" s="295">
        <f>F66+F78+F83+F88</f>
        <v>0</v>
      </c>
      <c r="G89" s="295">
        <f>G66+G78+G83+G88</f>
        <v>0</v>
      </c>
      <c r="H89" s="295">
        <f>H66+H78+H83+H88</f>
        <v>0</v>
      </c>
      <c r="I89" s="296">
        <f>IF(H89=0,0,H89/'Aktivi_Saistibas(002)'!$F$19*100)</f>
        <v>0</v>
      </c>
    </row>
    <row r="90" spans="1:9" ht="12.75">
      <c r="A90" s="1"/>
      <c r="B90" s="200">
        <v>23000</v>
      </c>
      <c r="C90" s="297" t="s">
        <v>193</v>
      </c>
      <c r="D90" s="238"/>
      <c r="E90" s="43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437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66"/>
      <c r="J92" s="349"/>
    </row>
    <row r="93" spans="1:9" ht="13.5" thickBot="1">
      <c r="A93" s="1"/>
      <c r="B93" s="458" t="s">
        <v>13</v>
      </c>
      <c r="C93" s="459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208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75"/>
      <c r="F95" s="215"/>
      <c r="G95" s="215"/>
      <c r="H95" s="215"/>
      <c r="I95" s="236">
        <f>IF(H95=0,0,H95/'Aktivi_Saistibas(002)'!$F$19*100)</f>
        <v>0</v>
      </c>
    </row>
    <row r="96" spans="1:9" ht="12.75">
      <c r="A96" s="1"/>
      <c r="B96" s="211"/>
      <c r="C96" s="212" t="s">
        <v>152</v>
      </c>
      <c r="D96" s="213"/>
      <c r="E96" s="275"/>
      <c r="F96" s="215"/>
      <c r="G96" s="215"/>
      <c r="H96" s="215"/>
      <c r="I96" s="236">
        <f>IF(H96=0,0,H96/'Aktivi_Saistibas(002)'!$F$19*100)</f>
        <v>0</v>
      </c>
    </row>
    <row r="97" spans="1:9" ht="12.75">
      <c r="A97" s="1"/>
      <c r="B97" s="211"/>
      <c r="C97" s="212" t="s">
        <v>153</v>
      </c>
      <c r="D97" s="213"/>
      <c r="E97" s="275"/>
      <c r="F97" s="215"/>
      <c r="G97" s="215"/>
      <c r="H97" s="215"/>
      <c r="I97" s="236">
        <f>IF(H97=0,0,H97/'Aktivi_Saistibas(002)'!$F$19*100)</f>
        <v>0</v>
      </c>
    </row>
    <row r="98" spans="1:9" ht="12.75">
      <c r="A98" s="1"/>
      <c r="B98" s="211"/>
      <c r="C98" s="216" t="s">
        <v>20</v>
      </c>
      <c r="D98" s="213"/>
      <c r="E98" s="275"/>
      <c r="F98" s="215"/>
      <c r="G98" s="215"/>
      <c r="H98" s="215"/>
      <c r="I98" s="236">
        <f>IF(H98=0,0,H98/'Aktivi_Saistibas(002)'!$F$19*100)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98"/>
      <c r="F99" s="274">
        <f>SUM(F95:F98)</f>
        <v>0</v>
      </c>
      <c r="G99" s="274">
        <f>SUM(G95:G98)</f>
        <v>0</v>
      </c>
      <c r="H99" s="274">
        <f>SUM(H95:H98)</f>
        <v>0</v>
      </c>
      <c r="I99" s="236">
        <f>IF(H99=0,0,H99/'Aktivi_Saistibas(002)'!$F$19*100)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37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75"/>
      <c r="F101" s="215"/>
      <c r="G101" s="215"/>
      <c r="H101" s="215"/>
      <c r="I101" s="236">
        <f>IF(H101=0,0,H101/'Aktivi_Saistibas(002)'!$F$19*100)</f>
        <v>0</v>
      </c>
    </row>
    <row r="102" spans="1:9" ht="12.75">
      <c r="A102" s="1"/>
      <c r="B102" s="211"/>
      <c r="C102" s="212" t="s">
        <v>157</v>
      </c>
      <c r="D102" s="208"/>
      <c r="E102" s="275"/>
      <c r="F102" s="215"/>
      <c r="G102" s="215"/>
      <c r="H102" s="215"/>
      <c r="I102" s="236">
        <f>IF(H102=0,0,H102/'Aktivi_Saistibas(002)'!$F$19*100)</f>
        <v>0</v>
      </c>
    </row>
    <row r="103" spans="1:9" ht="12.75">
      <c r="A103" s="1"/>
      <c r="B103" s="211"/>
      <c r="C103" s="216" t="s">
        <v>20</v>
      </c>
      <c r="D103" s="208"/>
      <c r="E103" s="275"/>
      <c r="F103" s="215"/>
      <c r="G103" s="215"/>
      <c r="H103" s="215"/>
      <c r="I103" s="236">
        <f>IF(H103=0,0,H103/'Aktivi_Saistibas(002)'!$F$19*100)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98"/>
      <c r="F104" s="274">
        <f>SUM(F101:F103)</f>
        <v>0</v>
      </c>
      <c r="G104" s="274">
        <f>SUM(G101:G103)</f>
        <v>0</v>
      </c>
      <c r="H104" s="274">
        <f>SUM(H101:H103)</f>
        <v>0</v>
      </c>
      <c r="I104" s="236">
        <f>IF(H104=0,0,H104/'Aktivi_Saistibas(002)'!$F$19*100)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37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75"/>
      <c r="F106" s="215"/>
      <c r="G106" s="215"/>
      <c r="H106" s="215"/>
      <c r="I106" s="236">
        <f>IF(H106=0,0,H106/'Aktivi_Saistibas(002)'!$F$19*100)</f>
        <v>0</v>
      </c>
    </row>
    <row r="107" spans="1:9" ht="12.75">
      <c r="A107" s="1"/>
      <c r="B107" s="211"/>
      <c r="C107" s="212" t="s">
        <v>160</v>
      </c>
      <c r="D107" s="208"/>
      <c r="E107" s="275"/>
      <c r="F107" s="215"/>
      <c r="G107" s="215"/>
      <c r="H107" s="215"/>
      <c r="I107" s="236">
        <f>IF(H107=0,0,H107/'Aktivi_Saistibas(002)'!$F$19*100)</f>
        <v>0</v>
      </c>
    </row>
    <row r="108" spans="1:9" ht="12.75">
      <c r="A108" s="1"/>
      <c r="B108" s="211"/>
      <c r="C108" s="216" t="s">
        <v>20</v>
      </c>
      <c r="D108" s="208"/>
      <c r="E108" s="275"/>
      <c r="F108" s="215"/>
      <c r="G108" s="215"/>
      <c r="H108" s="215"/>
      <c r="I108" s="236">
        <f>IF(H108=0,0,H108/'Aktivi_Saistibas(002)'!$F$19*100)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98"/>
      <c r="F109" s="274">
        <f>SUM(F106:F108)</f>
        <v>0</v>
      </c>
      <c r="G109" s="274">
        <f>SUM(G106:G108)</f>
        <v>0</v>
      </c>
      <c r="H109" s="274">
        <f>SUM(H106:H108)</f>
        <v>0</v>
      </c>
      <c r="I109" s="236">
        <f>IF(H109=0,0,H109/'Aktivi_Saistibas(002)'!$F$19*100)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9"/>
      <c r="F110" s="276">
        <f>F99+F104+F109</f>
        <v>0</v>
      </c>
      <c r="G110" s="276">
        <f>G99+G104+G109</f>
        <v>0</v>
      </c>
      <c r="H110" s="276">
        <f>H99+H104+H109</f>
        <v>0</v>
      </c>
      <c r="I110" s="239">
        <f>IF(H110=0,0,H110/'Aktivi_Saistibas(002)'!$F$19*100)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3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37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75"/>
      <c r="F113" s="215"/>
      <c r="G113" s="215"/>
      <c r="H113" s="215"/>
      <c r="I113" s="236">
        <f>IF(H113=0,0,H113/'Aktivi_Saistibas(002)'!$F$19*100)</f>
        <v>0</v>
      </c>
    </row>
    <row r="114" spans="1:9" ht="12.75">
      <c r="A114" s="1"/>
      <c r="B114" s="211"/>
      <c r="C114" s="212" t="s">
        <v>157</v>
      </c>
      <c r="D114" s="208"/>
      <c r="E114" s="275"/>
      <c r="F114" s="215"/>
      <c r="G114" s="215"/>
      <c r="H114" s="215"/>
      <c r="I114" s="236">
        <f>IF(H114=0,0,H114/'Aktivi_Saistibas(002)'!$F$19*100)</f>
        <v>0</v>
      </c>
    </row>
    <row r="115" spans="1:9" ht="12.75">
      <c r="A115" s="1"/>
      <c r="B115" s="211"/>
      <c r="C115" s="216" t="s">
        <v>20</v>
      </c>
      <c r="D115" s="208"/>
      <c r="E115" s="275"/>
      <c r="F115" s="215"/>
      <c r="G115" s="215"/>
      <c r="H115" s="215"/>
      <c r="I115" s="236">
        <f>IF(H115=0,0,H115/'Aktivi_Saistibas(002)'!$F$19*100)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98"/>
      <c r="F116" s="274">
        <f>SUM(F113:F115)</f>
        <v>0</v>
      </c>
      <c r="G116" s="274">
        <f>SUM(G113:G115)</f>
        <v>0</v>
      </c>
      <c r="H116" s="274">
        <f>SUM(H113:H115)</f>
        <v>0</v>
      </c>
      <c r="I116" s="236">
        <f>IF(H116=0,0,H116/'Aktivi_Saistibas(002)'!$F$19*100)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37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75"/>
      <c r="F118" s="215"/>
      <c r="G118" s="215"/>
      <c r="H118" s="215"/>
      <c r="I118" s="236">
        <f>IF(H118=0,0,H118/'Aktivi_Saistibas(002)'!$F$19*100)</f>
        <v>0</v>
      </c>
    </row>
    <row r="119" spans="1:9" ht="12.75">
      <c r="A119" s="1"/>
      <c r="B119" s="211"/>
      <c r="C119" s="222" t="s">
        <v>160</v>
      </c>
      <c r="D119" s="208"/>
      <c r="E119" s="275"/>
      <c r="F119" s="215"/>
      <c r="G119" s="215"/>
      <c r="H119" s="215"/>
      <c r="I119" s="236">
        <f>IF(H119=0,0,H119/'Aktivi_Saistibas(002)'!$F$19*100)</f>
        <v>0</v>
      </c>
    </row>
    <row r="120" spans="1:9" ht="12.75">
      <c r="A120" s="1"/>
      <c r="B120" s="211"/>
      <c r="C120" s="223" t="s">
        <v>20</v>
      </c>
      <c r="D120" s="208"/>
      <c r="E120" s="275"/>
      <c r="F120" s="215"/>
      <c r="G120" s="215"/>
      <c r="H120" s="215"/>
      <c r="I120" s="236">
        <f>IF(H120=0,0,H120/'Aktivi_Saistibas(002)'!$F$19*100)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98"/>
      <c r="F121" s="274">
        <f>SUM(F118:F120)</f>
        <v>0</v>
      </c>
      <c r="G121" s="274">
        <f>SUM(G118:G120)</f>
        <v>0</v>
      </c>
      <c r="H121" s="274">
        <f>SUM(H118:H120)</f>
        <v>0</v>
      </c>
      <c r="I121" s="236">
        <f>IF(H121=0,0,H121/'Aktivi_Saistibas(002)'!$F$19*100)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9"/>
      <c r="F122" s="276">
        <f>F116+F121</f>
        <v>0</v>
      </c>
      <c r="G122" s="276">
        <f>G116+G121</f>
        <v>0</v>
      </c>
      <c r="H122" s="276">
        <f>H116+H121</f>
        <v>0</v>
      </c>
      <c r="I122" s="239">
        <f>IF(H122=0,0,H122/'Aktivi_Saistibas(002)'!$F$19*100)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38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75"/>
      <c r="F124" s="215"/>
      <c r="G124" s="215"/>
      <c r="H124" s="215"/>
      <c r="I124" s="236">
        <f>IF(H124=0,0,H124/'Aktivi_Saistibas(002)'!$F$19*100)</f>
        <v>0</v>
      </c>
    </row>
    <row r="125" spans="1:9" ht="12.75">
      <c r="A125" s="1"/>
      <c r="B125" s="211"/>
      <c r="C125" s="212" t="s">
        <v>170</v>
      </c>
      <c r="D125" s="208"/>
      <c r="E125" s="275"/>
      <c r="F125" s="215"/>
      <c r="G125" s="215"/>
      <c r="H125" s="215"/>
      <c r="I125" s="236">
        <f>IF(H125=0,0,H125/'Aktivi_Saistibas(002)'!$F$19*100)</f>
        <v>0</v>
      </c>
    </row>
    <row r="126" spans="1:9" ht="12.75">
      <c r="A126" s="1"/>
      <c r="B126" s="211"/>
      <c r="C126" s="216" t="s">
        <v>20</v>
      </c>
      <c r="D126" s="208"/>
      <c r="E126" s="275"/>
      <c r="F126" s="215"/>
      <c r="G126" s="215"/>
      <c r="H126" s="215"/>
      <c r="I126" s="236">
        <f>IF(H126=0,0,H126/'Aktivi_Saistibas(002)'!$F$19*100)</f>
        <v>0</v>
      </c>
    </row>
    <row r="127" spans="1:9" ht="12.75">
      <c r="A127" s="1"/>
      <c r="B127" s="166"/>
      <c r="C127" s="245" t="s">
        <v>154</v>
      </c>
      <c r="D127" s="76">
        <v>23300</v>
      </c>
      <c r="E127" s="299"/>
      <c r="F127" s="276">
        <f>SUM(F124:F126)</f>
        <v>0</v>
      </c>
      <c r="G127" s="276">
        <f>SUM(G124:G126)</f>
        <v>0</v>
      </c>
      <c r="H127" s="276">
        <f>SUM(H124:H126)</f>
        <v>0</v>
      </c>
      <c r="I127" s="239">
        <f>IF(H127=0,0,H127/'Aktivi_Saistibas(002)'!$F$19*100)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38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73"/>
      <c r="F129" s="215"/>
      <c r="G129" s="215"/>
      <c r="H129" s="215"/>
      <c r="I129" s="236">
        <f>IF(H129=0,0,H129/'Aktivi_Saistibas(002)'!$F$19*100)</f>
        <v>0</v>
      </c>
    </row>
    <row r="130" spans="1:9" ht="12.75">
      <c r="A130" s="1"/>
      <c r="B130" s="211"/>
      <c r="C130" s="212" t="s">
        <v>172</v>
      </c>
      <c r="D130" s="208"/>
      <c r="E130" s="273"/>
      <c r="F130" s="215"/>
      <c r="G130" s="215"/>
      <c r="H130" s="215"/>
      <c r="I130" s="236">
        <f>IF(H130=0,0,H130/'Aktivi_Saistibas(002)'!$F$19*100)</f>
        <v>0</v>
      </c>
    </row>
    <row r="131" spans="1:9" ht="12.75">
      <c r="A131" s="1"/>
      <c r="B131" s="211"/>
      <c r="C131" s="216" t="s">
        <v>20</v>
      </c>
      <c r="D131" s="208"/>
      <c r="E131" s="273"/>
      <c r="F131" s="215"/>
      <c r="G131" s="215"/>
      <c r="H131" s="215"/>
      <c r="I131" s="236">
        <f>IF(H131=0,0,H131/'Aktivi_Saistibas(002)'!$F$19*100)</f>
        <v>0</v>
      </c>
    </row>
    <row r="132" spans="1:9" ht="12.75">
      <c r="A132" s="1"/>
      <c r="B132" s="166"/>
      <c r="C132" s="245" t="s">
        <v>154</v>
      </c>
      <c r="D132" s="76">
        <v>23400</v>
      </c>
      <c r="E132" s="299"/>
      <c r="F132" s="276">
        <f>SUM(F129:F131)</f>
        <v>0</v>
      </c>
      <c r="G132" s="276">
        <f>SUM(G129:G131)</f>
        <v>0</v>
      </c>
      <c r="H132" s="276">
        <f>SUM(H129:H131)</f>
        <v>0</v>
      </c>
      <c r="I132" s="239">
        <f>IF(H132=0,0,H132/'Aktivi_Saistibas(002)'!$F$19*100)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301"/>
      <c r="F133" s="295">
        <f>F110+F122+F127+F132</f>
        <v>0</v>
      </c>
      <c r="G133" s="295">
        <f>G110+G122+G127+G132</f>
        <v>0</v>
      </c>
      <c r="H133" s="295">
        <f>H110+H122+H127+H132</f>
        <v>0</v>
      </c>
      <c r="I133" s="270">
        <f>IF(H133=0,0,H133/'Aktivi_Saistibas(002)'!$F$19*100)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38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75"/>
      <c r="F135" s="215"/>
      <c r="G135" s="215"/>
      <c r="H135" s="215"/>
      <c r="I135" s="236">
        <f>IF(H135=0,0,H135/'Aktivi_Saistibas(002)'!$F$19*100)</f>
        <v>0</v>
      </c>
    </row>
    <row r="136" spans="1:9" ht="12.75">
      <c r="A136" s="1"/>
      <c r="B136" s="211"/>
      <c r="C136" s="212" t="s">
        <v>180</v>
      </c>
      <c r="D136" s="208"/>
      <c r="E136" s="275"/>
      <c r="F136" s="215"/>
      <c r="G136" s="215"/>
      <c r="H136" s="215"/>
      <c r="I136" s="236">
        <f>IF(H136=0,0,H136/'Aktivi_Saistibas(002)'!$F$19*100)</f>
        <v>0</v>
      </c>
    </row>
    <row r="137" spans="1:9" ht="12.75">
      <c r="A137" s="1"/>
      <c r="B137" s="211"/>
      <c r="C137" s="216" t="s">
        <v>20</v>
      </c>
      <c r="D137" s="208"/>
      <c r="E137" s="275"/>
      <c r="F137" s="215"/>
      <c r="G137" s="215"/>
      <c r="H137" s="215"/>
      <c r="I137" s="236">
        <f>IF(H137=0,0,H137/'Aktivi_Saistibas(002)'!$F$19*100)</f>
        <v>0</v>
      </c>
    </row>
    <row r="138" spans="1:9" ht="12.75">
      <c r="A138" s="1"/>
      <c r="B138" s="166"/>
      <c r="C138" s="245" t="s">
        <v>154</v>
      </c>
      <c r="D138" s="80">
        <v>24000</v>
      </c>
      <c r="E138" s="302"/>
      <c r="F138" s="287">
        <f>SUM(F135:F137)</f>
        <v>0</v>
      </c>
      <c r="G138" s="287">
        <f>SUM(G135:G137)</f>
        <v>0</v>
      </c>
      <c r="H138" s="287">
        <f>SUM(H135:H137)</f>
        <v>0</v>
      </c>
      <c r="I138" s="239">
        <f>IF(H138=0,0,H138/'Aktivi_Saistibas(002)'!$F$19*100)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301"/>
      <c r="F139" s="295">
        <f>F45+F89+F133+F138</f>
        <v>0</v>
      </c>
      <c r="G139" s="295">
        <f>G45+G89+G133+G138</f>
        <v>0</v>
      </c>
      <c r="H139" s="295">
        <f>H45+H89+H133+H138</f>
        <v>0</v>
      </c>
      <c r="I139" s="270">
        <f>IF(H139=0,0,H139/'Aktivi_Saistibas(002)'!$F$19*100)</f>
        <v>0</v>
      </c>
    </row>
    <row r="140" spans="1:9" ht="26.25" thickBot="1">
      <c r="A140" s="1"/>
      <c r="B140" s="303">
        <v>30000</v>
      </c>
      <c r="C140" s="265" t="s">
        <v>197</v>
      </c>
      <c r="D140" s="79">
        <v>30000</v>
      </c>
      <c r="E140" s="439"/>
      <c r="F140" s="271">
        <f>'Portfelis(001-1)'!E103+'Portfelis(001-2)'!F141</f>
        <v>219</v>
      </c>
      <c r="G140" s="271">
        <f>'Portfelis(001-1)'!F103+'Portfelis(001-2)'!G141</f>
        <v>26436.89</v>
      </c>
      <c r="H140" s="271">
        <f>'Portfelis(001-1)'!G103+'Portfelis(001-2)'!H141</f>
        <v>26592.769999999997</v>
      </c>
      <c r="I140" s="272" t="e">
        <f>IF(H140=0,0,H140/'Aktivi_Saistibas(002)'!$F$19*100)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Ojārs Skudra /</v>
      </c>
      <c r="G141" s="39"/>
      <c r="H141" s="304"/>
      <c r="I141" s="305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Ģirts Veģeris/</v>
      </c>
      <c r="G143" s="43"/>
      <c r="H143" s="306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Irēna Bauere; 7045838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6" r:id="rId1"/>
  <rowBreaks count="2" manualBreakCount="2">
    <brk id="45" max="255" man="1"/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G37"/>
  <sheetViews>
    <sheetView workbookViewId="0" topLeftCell="A1">
      <selection activeCell="H10" sqref="H10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07" t="str">
        <f>Nosaukumi!B27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"LATVIJAS VADOŠO APDROŠINĀTĀJU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55" t="s">
        <v>11</v>
      </c>
      <c r="C10" s="454"/>
      <c r="D10" s="4" t="s">
        <v>12</v>
      </c>
      <c r="E10" s="4" t="s">
        <v>65</v>
      </c>
      <c r="F10" s="5" t="str">
        <f>CONCATENATE("Atlikumi ",Parametri!A15)</f>
        <v>Atlikumi 2003. gada 30.06.</v>
      </c>
      <c r="G10" s="25"/>
    </row>
    <row r="11" spans="2:7" ht="13.5" customHeight="1" thickBot="1">
      <c r="B11" s="453" t="s">
        <v>13</v>
      </c>
      <c r="C11" s="454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55" t="s">
        <v>11</v>
      </c>
      <c r="C22" s="454"/>
      <c r="D22" s="4" t="s">
        <v>12</v>
      </c>
      <c r="E22" s="4" t="s">
        <v>65</v>
      </c>
      <c r="F22" s="5" t="str">
        <f>F10</f>
        <v>Atlikumi 2003. gada 30.06.</v>
      </c>
      <c r="G22" s="26"/>
    </row>
    <row r="23" spans="2:7" ht="13.5" customHeight="1" thickBot="1">
      <c r="B23" s="453" t="s">
        <v>13</v>
      </c>
      <c r="C23" s="454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CONCATENATE(Nosaukumi!B28,"/")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CONCATENATE(Nosaukumi!B30,"; ",Nosaukumi!C30)</f>
        <v>Irēna Bauere; 7045838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41"/>
  <sheetViews>
    <sheetView workbookViewId="0" topLeftCell="A1">
      <selection activeCell="H14" sqref="H14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 t="str">
        <f>Nosaukumi!B27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"LATVIJAS VADOŠO APDROŠINĀTĀJU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56" t="s">
        <v>11</v>
      </c>
      <c r="C10" s="460"/>
      <c r="D10" s="65" t="s">
        <v>12</v>
      </c>
      <c r="E10" s="65" t="s">
        <v>89</v>
      </c>
      <c r="F10" s="66" t="str">
        <f>CONCATENATE("Atlikumi ",Parametri!A15)</f>
        <v>Atlikumi 2003. gada 30.06.</v>
      </c>
    </row>
    <row r="11" spans="2:6" ht="16.5" customHeight="1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20"/>
      <c r="F12" s="247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21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21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CONCATENATE(Nosaukumi!B28,"/")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CONCATENATE(Nosaukumi!B31,"; ",Nosaukumi!C31)</f>
        <v>Irēna Bauere; 7045838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G27"/>
  <sheetViews>
    <sheetView workbookViewId="0" topLeftCell="A1">
      <selection activeCell="H10" sqref="H10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 t="str">
        <f>Nosaukumi!B27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"LATVIJAS VADOŠO APDROŠINĀTĀJU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56" t="s">
        <v>11</v>
      </c>
      <c r="C10" s="460"/>
      <c r="D10" s="65" t="s">
        <v>12</v>
      </c>
      <c r="E10" s="65" t="s">
        <v>65</v>
      </c>
      <c r="F10" s="66" t="str">
        <f>CONCATENATE("Atlikumi ",Parametri!A15)</f>
        <v>Atlikumi 2003. gada 30.06.</v>
      </c>
    </row>
    <row r="11" spans="2:6" ht="13.5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30"/>
      <c r="F12" s="178">
        <f>'Aktivi_Saistibas(003)'!E31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'Ien.,Izd.(003)'!F35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40">
        <f>E12+E16</f>
        <v>0</v>
      </c>
      <c r="F17" s="441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42"/>
      <c r="F18" s="443"/>
    </row>
    <row r="19" spans="2:6" ht="12.75">
      <c r="B19" s="68" t="s">
        <v>135</v>
      </c>
      <c r="C19" s="163" t="s">
        <v>136</v>
      </c>
      <c r="D19" s="69" t="s">
        <v>135</v>
      </c>
      <c r="E19" s="442"/>
      <c r="F19" s="443"/>
    </row>
    <row r="20" spans="2:6" ht="25.5" customHeight="1">
      <c r="B20" s="176" t="s">
        <v>137</v>
      </c>
      <c r="C20" s="163" t="s">
        <v>138</v>
      </c>
      <c r="D20" s="150" t="s">
        <v>137</v>
      </c>
      <c r="E20" s="440">
        <f>IF(E18=0,0,E12/E18)</f>
        <v>0</v>
      </c>
      <c r="F20" s="441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44">
        <f>IF(E19=0,0,E17/E19)</f>
        <v>0</v>
      </c>
      <c r="F21" s="445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CONCATENATE(Nosaukumi!B28,"/")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CONCATENATE(Nosaukumi!B32,"; ",Nosaukumi!C32)</f>
        <v>Irēna Bauere; 7045838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I104"/>
  <sheetViews>
    <sheetView workbookViewId="0" topLeftCell="A1">
      <selection activeCell="J1" sqref="J1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 t="str">
        <f>Nosaukumi!B27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"LATVIJAS VADOŠO APDROŠINĀTĀJU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2003. gada 30.06.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56" t="s">
        <v>11</v>
      </c>
      <c r="C11" s="460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58" t="s">
        <v>13</v>
      </c>
      <c r="C12" s="461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IF(G16=0,0,G16/'Aktivi_Saistibas(003)'!$F$19*100)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IF(G17=0,0,G17/'Aktivi_Saistibas(003)'!$F$19*100)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IF(G18=0,0,G18/'Aktivi_Saistibas(003)'!$F$19*100)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IF(G19=0,0,G19/'Aktivi_Saistibas(003)'!$F$19*100)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IF(G20=0,0,G20/'Aktivi_Saistibas(003)'!$F$19*100)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IF(G22=0,0,G22/'Aktivi_Saistibas(003)'!$F$19*100)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IF(G23=0,0,G23/'Aktivi_Saistibas(003)'!$F$19*100)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IF(G24=0,0,G24/'Aktivi_Saistibas(003)'!$F$19*100)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IF(G25=0,0,G25/'Aktivi_Saistibas(003)'!$F$19*100)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IF(G27=0,0,G27/'Aktivi_Saistibas(003)'!$F$19*100)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IF(G28=0,0,G28/'Aktivi_Saistibas(003)'!$F$19*100)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IF(G29=0,0,G29/'Aktivi_Saistibas(003)'!$F$19*100)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IF(G30=0,0,G30/'Aktivi_Saistibas(003)'!$F$19*100)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IF(G31=0,0,G31/'Aktivi_Saistibas(003)'!$F$19*100)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IF(G34=0,0,G34/'Aktivi_Saistibas(003)'!$F$19*100)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IF(G35=0,0,G35/'Aktivi_Saistibas(003)'!$F$19*100)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IF(G36=0,0,G36/'Aktivi_Saistibas(003)'!$F$19*100)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IF(G37=0,0,G37/'Aktivi_Saistibas(003)'!$F$19*100)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IF(G39=0,0,G39/'Aktivi_Saistibas(003)'!$F$19*100)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IF(G40=0,0,G40/'Aktivi_Saistibas(003)'!$F$19*100)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IF(G41=0,0,G41/'Aktivi_Saistibas(003)'!$F$19*100)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IF(G42=0,0,G42/'Aktivi_Saistibas(003)'!$F$19*100)</f>
        <v>0</v>
      </c>
      <c r="I42" s="53"/>
    </row>
    <row r="43" spans="2:9" ht="15.75" thickBot="1">
      <c r="B43" s="185"/>
      <c r="C43" s="253" t="s">
        <v>165</v>
      </c>
      <c r="D43" s="81">
        <v>11200</v>
      </c>
      <c r="E43" s="254">
        <f>E37+E42</f>
        <v>0</v>
      </c>
      <c r="F43" s="254">
        <f>F37+F42</f>
        <v>0</v>
      </c>
      <c r="G43" s="254">
        <f>G37+G42</f>
        <v>0</v>
      </c>
      <c r="H43" s="255">
        <f>IF(G43=0,0,G43/'Aktivi_Saistibas(003)'!$F$19*100)</f>
        <v>0</v>
      </c>
      <c r="I43" s="53"/>
    </row>
    <row r="44" spans="2:9" ht="15.75" thickBot="1">
      <c r="B44" s="424"/>
      <c r="C44" s="425"/>
      <c r="D44" s="426"/>
      <c r="E44" s="427"/>
      <c r="F44" s="427"/>
      <c r="G44" s="427"/>
      <c r="H44" s="428"/>
      <c r="I44" s="53"/>
    </row>
    <row r="45" spans="2:9" ht="15.75" thickBot="1">
      <c r="B45" s="458" t="s">
        <v>13</v>
      </c>
      <c r="C45" s="461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6"/>
      <c r="E46" s="244"/>
      <c r="F46" s="244"/>
      <c r="G46" s="244"/>
      <c r="H46" s="247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IF(G47=0,0,G47/'Aktivi_Saistibas(003)'!$F$19*100)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IF(G48=0,0,G48/'Aktivi_Saistibas(003)'!$F$19*100)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IF(G49=0,0,G49/'Aktivi_Saistibas(003)'!$F$19*100)</f>
        <v>0</v>
      </c>
      <c r="I49" s="53"/>
    </row>
    <row r="50" spans="2:9" ht="15">
      <c r="B50" s="166"/>
      <c r="C50" s="245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IF(G50=0,0,G50/'Aktivi_Saistibas(003)'!$F$19*100)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IF(G52=0,0,G52/'Aktivi_Saistibas(003)'!$F$19*100)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IF(G53=0,0,G53/'Aktivi_Saistibas(003)'!$F$19*100)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IF(G54=0,0,G54/'Aktivi_Saistibas(003)'!$F$19*100)</f>
        <v>0</v>
      </c>
      <c r="I54" s="53"/>
    </row>
    <row r="55" spans="2:9" ht="15">
      <c r="B55" s="166"/>
      <c r="C55" s="245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IF(G55=0,0,G55/'Aktivi_Saistibas(003)'!$F$19*100)</f>
        <v>0</v>
      </c>
      <c r="I55" s="53"/>
    </row>
    <row r="56" spans="2:9" ht="38.25">
      <c r="B56" s="225"/>
      <c r="C56" s="251" t="s">
        <v>174</v>
      </c>
      <c r="D56" s="78">
        <v>11000</v>
      </c>
      <c r="E56" s="248">
        <f>E31+E43+E50+E55</f>
        <v>0</v>
      </c>
      <c r="F56" s="248">
        <f>F31+F43+F50+F55</f>
        <v>0</v>
      </c>
      <c r="G56" s="248">
        <f>G31+G43+G50+G55</f>
        <v>0</v>
      </c>
      <c r="H56" s="249">
        <f>IF(G56=0,0,G56/'Aktivi_Saistibas(003)'!$F$19*100)</f>
        <v>0</v>
      </c>
      <c r="I56" s="53"/>
    </row>
    <row r="57" spans="2:9" ht="15">
      <c r="B57" s="230">
        <v>12000</v>
      </c>
      <c r="C57" s="250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IF(G60=0,0,G60/'Aktivi_Saistibas(003)'!$F$19*100)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IF(G61=0,0,G61/'Aktivi_Saistibas(003)'!$F$19*100)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IF(G62=0,0,G62/'Aktivi_Saistibas(003)'!$F$19*100)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IF(G63=0,0,G63/'Aktivi_Saistibas(003)'!$F$19*100)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IF(G65=0,0,G65/'Aktivi_Saistibas(003)'!$F$19*100)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IF(G66=0,0,G66/'Aktivi_Saistibas(003)'!$F$19*100)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IF(G67=0,0,G67/'Aktivi_Saistibas(003)'!$F$19*100)</f>
        <v>0</v>
      </c>
      <c r="I67" s="53"/>
    </row>
    <row r="68" spans="2:9" ht="15">
      <c r="B68" s="211"/>
      <c r="C68" s="212" t="s">
        <v>154</v>
      </c>
      <c r="D68" s="252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IF(G68=0,0,G68/'Aktivi_Saistibas(003)'!$F$19*100)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IF(G69=0,0,G69/'Aktivi_Saistibas(003)'!$F$19*100)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IF(G72=0,0,G72/'Aktivi_Saistibas(003)'!$F$19*100)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IF(G73=0,0,G73/'Aktivi_Saistibas(003)'!$F$19*100)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IF(G74=0,0,G74/'Aktivi_Saistibas(003)'!$F$19*100)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IF(G75=0,0,G75/'Aktivi_Saistibas(003)'!$F$19*100)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IF(G77=0,0,G77/'Aktivi_Saistibas(003)'!$F$19*100)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IF(G78=0,0,G78/'Aktivi_Saistibas(003)'!$F$19*100)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IF(G79=0,0,G79/'Aktivi_Saistibas(003)'!$F$19*100)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IF(G80=0,0,G80/'Aktivi_Saistibas(003)'!$F$19*100)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IF(G81=0,0,G81/'Aktivi_Saistibas(003)'!$F$19*100)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IF(G83=0,0,G83/'Aktivi_Saistibas(003)'!$F$19*100)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IF(G84=0,0,G84/'Aktivi_Saistibas(003)'!$F$19*100)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IF(G85=0,0,G85/'Aktivi_Saistibas(003)'!$F$19*100)</f>
        <v>0</v>
      </c>
      <c r="I85" s="53"/>
    </row>
    <row r="86" spans="2:9" ht="15">
      <c r="B86" s="166"/>
      <c r="C86" s="245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IF(G86=0,0,G86/'Aktivi_Saistibas(003)'!$F$19*100)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IF(G88=0,0,G88/'Aktivi_Saistibas(003)'!$F$19*100)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IF(G89=0,0,G89/'Aktivi_Saistibas(003)'!$F$19*100)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IF(G90=0,0,G90/'Aktivi_Saistibas(003)'!$F$19*100)</f>
        <v>0</v>
      </c>
      <c r="I90" s="53"/>
    </row>
    <row r="91" spans="2:9" ht="15.75" thickBot="1">
      <c r="B91" s="185"/>
      <c r="C91" s="261" t="s">
        <v>154</v>
      </c>
      <c r="D91" s="81">
        <v>12400</v>
      </c>
      <c r="E91" s="254">
        <f>SUM(E88:E90)</f>
        <v>0</v>
      </c>
      <c r="F91" s="254">
        <f>SUM(F88:F90)</f>
        <v>0</v>
      </c>
      <c r="G91" s="254">
        <f>SUM(G88:G90)</f>
        <v>0</v>
      </c>
      <c r="H91" s="255">
        <f>IF(G91=0,0,G91/'Aktivi_Saistibas(003)'!$F$19*100)</f>
        <v>0</v>
      </c>
      <c r="I91" s="53"/>
    </row>
    <row r="92" spans="2:9" ht="15.75" thickBot="1">
      <c r="B92" s="421"/>
      <c r="C92" s="261"/>
      <c r="D92" s="421"/>
      <c r="E92" s="422"/>
      <c r="F92" s="422"/>
      <c r="G92" s="422"/>
      <c r="H92" s="423"/>
      <c r="I92" s="53"/>
    </row>
    <row r="93" spans="2:9" ht="15.75" thickBot="1">
      <c r="B93" s="458" t="s">
        <v>13</v>
      </c>
      <c r="C93" s="461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64" t="s">
        <v>177</v>
      </c>
      <c r="D94" s="77">
        <v>12000</v>
      </c>
      <c r="E94" s="267">
        <f>E69+E81+E86+E91</f>
        <v>0</v>
      </c>
      <c r="F94" s="267">
        <f>F69+F81+F86+F91</f>
        <v>0</v>
      </c>
      <c r="G94" s="267">
        <f>G69+G81+G86+G91</f>
        <v>0</v>
      </c>
      <c r="H94" s="268">
        <f>IF(G94=0,0,G94/'Aktivi_Saistibas(003)'!$F$19*100)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IF(G96=0,0,G96/'Aktivi_Saistibas(003)'!$F$19*100)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IF(G97=0,0,G97/'Aktivi_Saistibas(003)'!$F$19*100)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IF(G98=0,0,G98/'Aktivi_Saistibas(003)'!$F$19*100)</f>
        <v>0</v>
      </c>
      <c r="I98" s="53"/>
    </row>
    <row r="99" spans="2:9" ht="15">
      <c r="B99" s="166"/>
      <c r="C99" s="245" t="s">
        <v>154</v>
      </c>
      <c r="D99" s="80">
        <v>13000</v>
      </c>
      <c r="E99" s="269">
        <f>SUM(E96:E98)</f>
        <v>0</v>
      </c>
      <c r="F99" s="269">
        <f>SUM(F96:F98)</f>
        <v>0</v>
      </c>
      <c r="G99" s="269">
        <f>SUM(G96:G98)</f>
        <v>0</v>
      </c>
      <c r="H99" s="270">
        <f>IF(G99=0,0,G99/'Aktivi_Saistibas(003)'!$F$19*100)</f>
        <v>0</v>
      </c>
      <c r="I99" s="53"/>
    </row>
    <row r="100" spans="2:9" ht="26.25" thickBot="1">
      <c r="B100" s="184"/>
      <c r="C100" s="265" t="s">
        <v>181</v>
      </c>
      <c r="D100" s="79">
        <v>10000</v>
      </c>
      <c r="E100" s="271">
        <f>E56+E94+E99</f>
        <v>0</v>
      </c>
      <c r="F100" s="271">
        <f>F56+F94+F99</f>
        <v>0</v>
      </c>
      <c r="G100" s="271">
        <f>G56+G94+G99</f>
        <v>0</v>
      </c>
      <c r="H100" s="272">
        <f>IF(G100=0,0,G100/'Aktivi_Saistibas(003)'!$F$19*100)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6" r:id="rId1"/>
  <rowBreaks count="2" manualBreakCount="2">
    <brk id="43" max="8" man="1"/>
    <brk id="9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J1" sqref="J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56" t="s">
        <v>11</v>
      </c>
      <c r="C2" s="457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58" t="s">
        <v>13</v>
      </c>
      <c r="C3" s="459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75"/>
      <c r="F7" s="215"/>
      <c r="G7" s="215"/>
      <c r="H7" s="215"/>
      <c r="I7" s="236">
        <f>IF(H7=0,0,H7/'Aktivi_Saistibas(003)'!$F$19*100)</f>
        <v>0</v>
      </c>
    </row>
    <row r="8" spans="1:9" ht="12.75">
      <c r="A8" s="1"/>
      <c r="B8" s="211"/>
      <c r="C8" s="212" t="s">
        <v>152</v>
      </c>
      <c r="D8" s="213"/>
      <c r="E8" s="275"/>
      <c r="F8" s="215"/>
      <c r="G8" s="215"/>
      <c r="H8" s="215"/>
      <c r="I8" s="236">
        <f>IF(H8=0,0,H8/'Aktivi_Saistibas(003)'!$F$19*100)</f>
        <v>0</v>
      </c>
    </row>
    <row r="9" spans="1:9" ht="12.75">
      <c r="A9" s="1"/>
      <c r="B9" s="211"/>
      <c r="C9" s="212" t="s">
        <v>153</v>
      </c>
      <c r="D9" s="213"/>
      <c r="E9" s="275"/>
      <c r="F9" s="215"/>
      <c r="G9" s="215"/>
      <c r="H9" s="215"/>
      <c r="I9" s="236">
        <f>IF(H9=0,0,H9/'Aktivi_Saistibas(003)'!$F$19*100)</f>
        <v>0</v>
      </c>
    </row>
    <row r="10" spans="1:9" ht="12.75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IF(H10=0,0,H10/'Aktivi_Saistibas(003)'!$F$19*100)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IF(H11=0,0,H11/'Aktivi_Saistibas(003)'!$F$19*100)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37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75"/>
      <c r="F13" s="215"/>
      <c r="G13" s="215"/>
      <c r="H13" s="215"/>
      <c r="I13" s="236">
        <f>IF(H13=0,0,H13/'Aktivi_Saistibas(003)'!$F$19*100)</f>
        <v>0</v>
      </c>
    </row>
    <row r="14" spans="1:9" ht="12.75">
      <c r="A14" s="1"/>
      <c r="B14" s="211"/>
      <c r="C14" s="222" t="s">
        <v>157</v>
      </c>
      <c r="D14" s="208"/>
      <c r="E14" s="275"/>
      <c r="F14" s="215"/>
      <c r="G14" s="215"/>
      <c r="H14" s="215"/>
      <c r="I14" s="236">
        <f>IF(H14=0,0,H14/'Aktivi_Saistibas(003)'!$F$19*100)</f>
        <v>0</v>
      </c>
    </row>
    <row r="15" spans="1:9" ht="12.75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IF(H15=0,0,H15/'Aktivi_Saistibas(003)'!$F$19*100)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IF(H16=0,0,H16/'Aktivi_Saistibas(003)'!$F$19*100)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37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75"/>
      <c r="F18" s="215"/>
      <c r="G18" s="215"/>
      <c r="H18" s="215"/>
      <c r="I18" s="236">
        <f>IF(H18=0,0,H18/'Aktivi_Saistibas(003)'!$F$19*100)</f>
        <v>0</v>
      </c>
    </row>
    <row r="19" spans="1:9" ht="12.75">
      <c r="A19" s="1"/>
      <c r="B19" s="211"/>
      <c r="C19" s="222" t="s">
        <v>160</v>
      </c>
      <c r="D19" s="208"/>
      <c r="E19" s="275"/>
      <c r="F19" s="215"/>
      <c r="G19" s="215"/>
      <c r="H19" s="215"/>
      <c r="I19" s="236">
        <f>IF(H19=0,0,H19/'Aktivi_Saistibas(003)'!$F$19*100)</f>
        <v>0</v>
      </c>
    </row>
    <row r="20" spans="1:9" ht="12.75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IF(H20=0,0,H20/'Aktivi_Saistibas(003)'!$F$19*100)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IF(H21=0,0,H21/'Aktivi_Saistibas(003)'!$F$19*100)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IF(H22=0,0,H22/'Aktivi_Saistibas(003)'!$F$19*100)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37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75"/>
      <c r="F25" s="215"/>
      <c r="G25" s="215"/>
      <c r="H25" s="215"/>
      <c r="I25" s="236">
        <f>IF(H25=0,0,H25/'Aktivi_Saistibas(003)'!$F$19*100)</f>
        <v>0</v>
      </c>
    </row>
    <row r="26" spans="1:9" ht="12.75">
      <c r="A26" s="1"/>
      <c r="B26" s="211"/>
      <c r="C26" s="212" t="s">
        <v>157</v>
      </c>
      <c r="D26" s="208"/>
      <c r="E26" s="275"/>
      <c r="F26" s="215"/>
      <c r="G26" s="215"/>
      <c r="H26" s="215"/>
      <c r="I26" s="236">
        <f>IF(H26=0,0,H26/'Aktivi_Saistibas(003)'!$F$19*100)</f>
        <v>0</v>
      </c>
    </row>
    <row r="27" spans="1:9" ht="12.75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IF(H27=0,0,H27/'Aktivi_Saistibas(003)'!$F$19*100)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IF(H28=0,0,H28/'Aktivi_Saistibas(003)'!$F$19*100)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37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75"/>
      <c r="F30" s="215"/>
      <c r="G30" s="215"/>
      <c r="H30" s="215"/>
      <c r="I30" s="236">
        <f>IF(H30=0,0,H30/'Aktivi_Saistibas(003)'!$F$19*100)</f>
        <v>0</v>
      </c>
    </row>
    <row r="31" spans="1:9" ht="12.75">
      <c r="A31" s="1"/>
      <c r="B31" s="211"/>
      <c r="C31" s="222" t="s">
        <v>160</v>
      </c>
      <c r="D31" s="208"/>
      <c r="E31" s="275"/>
      <c r="F31" s="215"/>
      <c r="G31" s="215"/>
      <c r="H31" s="215"/>
      <c r="I31" s="236">
        <f>IF(H31=0,0,H31/'Aktivi_Saistibas(003)'!$F$19*100)</f>
        <v>0</v>
      </c>
    </row>
    <row r="32" spans="1:9" ht="12.75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IF(H32=0,0,H32/'Aktivi_Saistibas(003)'!$F$19*100)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IF(H33=0,0,H33/'Aktivi_Saistibas(003)'!$F$19*100)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IF(H34=0,0,H34/'Aktivi_Saistibas(003)'!$F$19*100)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38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75"/>
      <c r="F36" s="215"/>
      <c r="G36" s="215"/>
      <c r="H36" s="215"/>
      <c r="I36" s="236">
        <f>IF(H36=0,0,H36/'Aktivi_Saistibas(003)'!$F$19*100)</f>
        <v>0</v>
      </c>
    </row>
    <row r="37" spans="1:9" ht="12.75">
      <c r="A37" s="1"/>
      <c r="B37" s="211"/>
      <c r="C37" s="212" t="s">
        <v>170</v>
      </c>
      <c r="D37" s="208"/>
      <c r="E37" s="275"/>
      <c r="F37" s="215"/>
      <c r="G37" s="215"/>
      <c r="H37" s="215"/>
      <c r="I37" s="236">
        <f>IF(H37=0,0,H37/'Aktivi_Saistibas(003)'!$F$19*100)</f>
        <v>0</v>
      </c>
    </row>
    <row r="38" spans="1:9" ht="12.75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IF(H38=0,0,H38/'Aktivi_Saistibas(003)'!$F$19*100)</f>
        <v>0</v>
      </c>
    </row>
    <row r="39" spans="1:9" ht="12.75">
      <c r="A39" s="1"/>
      <c r="B39" s="166"/>
      <c r="C39" s="245" t="s">
        <v>154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IF(H39=0,0,H39/'Aktivi_Saistibas(003)'!$F$19*100)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38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75"/>
      <c r="F41" s="215"/>
      <c r="G41" s="215"/>
      <c r="H41" s="215"/>
      <c r="I41" s="236">
        <f>IF(H41=0,0,H41/'Aktivi_Saistibas(003)'!$F$19*100)</f>
        <v>0</v>
      </c>
    </row>
    <row r="42" spans="1:9" ht="12.75">
      <c r="A42" s="1"/>
      <c r="B42" s="211"/>
      <c r="C42" s="212" t="s">
        <v>172</v>
      </c>
      <c r="D42" s="208"/>
      <c r="E42" s="275"/>
      <c r="F42" s="215"/>
      <c r="G42" s="215"/>
      <c r="H42" s="215"/>
      <c r="I42" s="236">
        <f>IF(H42=0,0,H42/'Aktivi_Saistibas(003)'!$F$19*100)</f>
        <v>0</v>
      </c>
    </row>
    <row r="43" spans="1:9" ht="12.75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IF(H43=0,0,H43/'Aktivi_Saistibas(003)'!$F$19*100)</f>
        <v>0</v>
      </c>
    </row>
    <row r="44" spans="1:9" ht="12.75">
      <c r="A44" s="1"/>
      <c r="B44" s="166"/>
      <c r="C44" s="245" t="s">
        <v>154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IF(H44=0,0,H44/'Aktivi_Saistibas(003)'!$F$19*100)</f>
        <v>0</v>
      </c>
    </row>
    <row r="45" spans="1:9" ht="41.25" customHeight="1" thickBot="1">
      <c r="A45" s="1"/>
      <c r="B45" s="184"/>
      <c r="C45" s="277" t="s">
        <v>189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IF(H45=0,0,H45/'Aktivi_Saistibas(003)'!$F$19*100)</f>
        <v>0</v>
      </c>
    </row>
    <row r="46" spans="1:9" s="286" customFormat="1" ht="13.5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thickBot="1">
      <c r="A47" s="1"/>
      <c r="B47" s="458" t="s">
        <v>13</v>
      </c>
      <c r="C47" s="459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50" t="s">
        <v>190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149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150</v>
      </c>
      <c r="D50" s="208"/>
      <c r="E50" s="282"/>
      <c r="F50" s="282"/>
      <c r="G50" s="282"/>
      <c r="H50" s="282"/>
      <c r="I50" s="291"/>
    </row>
    <row r="51" spans="1:9" ht="12.75">
      <c r="A51" s="1"/>
      <c r="B51" s="211"/>
      <c r="C51" s="212" t="s">
        <v>186</v>
      </c>
      <c r="D51" s="213"/>
      <c r="E51" s="292"/>
      <c r="F51" s="292"/>
      <c r="G51" s="292"/>
      <c r="H51" s="292"/>
      <c r="I51" s="236">
        <f>IF(H51=0,0,H51/'Aktivi_Saistibas(003)'!$F$19*100)</f>
        <v>0</v>
      </c>
    </row>
    <row r="52" spans="1:9" ht="12.75">
      <c r="A52" s="1"/>
      <c r="B52" s="211"/>
      <c r="C52" s="212" t="s">
        <v>152</v>
      </c>
      <c r="D52" s="213"/>
      <c r="E52" s="292"/>
      <c r="F52" s="292"/>
      <c r="G52" s="292"/>
      <c r="H52" s="292"/>
      <c r="I52" s="236">
        <f>IF(H52=0,0,H52/'Aktivi_Saistibas(003)'!$F$19*100)</f>
        <v>0</v>
      </c>
    </row>
    <row r="53" spans="1:9" ht="12.75">
      <c r="A53" s="1"/>
      <c r="B53" s="211"/>
      <c r="C53" s="212" t="s">
        <v>153</v>
      </c>
      <c r="D53" s="213"/>
      <c r="E53" s="292"/>
      <c r="F53" s="292"/>
      <c r="G53" s="292"/>
      <c r="H53" s="292"/>
      <c r="I53" s="236">
        <f>IF(H53=0,0,H53/'Aktivi_Saistibas(003)'!$F$19*100)</f>
        <v>0</v>
      </c>
    </row>
    <row r="54" spans="1:9" ht="12.75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IF(H54=0,0,H54/'Aktivi_Saistibas(003)'!$F$19*100)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IF(H55=0,0,H55/'Aktivi_Saistibas(003)'!$F$19*100)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82"/>
      <c r="F56" s="282"/>
      <c r="G56" s="282"/>
      <c r="H56" s="282"/>
      <c r="I56" s="291"/>
    </row>
    <row r="57" spans="1:9" ht="12.75">
      <c r="A57" s="1"/>
      <c r="B57" s="211"/>
      <c r="C57" s="212" t="s">
        <v>156</v>
      </c>
      <c r="D57" s="208"/>
      <c r="E57" s="292"/>
      <c r="F57" s="292"/>
      <c r="G57" s="292"/>
      <c r="H57" s="292"/>
      <c r="I57" s="236">
        <f>IF(H57=0,0,H57/'Aktivi_Saistibas(003)'!$F$19*100)</f>
        <v>0</v>
      </c>
    </row>
    <row r="58" spans="1:9" ht="12.75">
      <c r="A58" s="1"/>
      <c r="B58" s="211"/>
      <c r="C58" s="212" t="s">
        <v>157</v>
      </c>
      <c r="D58" s="208"/>
      <c r="E58" s="292"/>
      <c r="F58" s="292"/>
      <c r="G58" s="292"/>
      <c r="H58" s="292"/>
      <c r="I58" s="236">
        <f>IF(H58=0,0,H58/'Aktivi_Saistibas(003)'!$F$19*100)</f>
        <v>0</v>
      </c>
    </row>
    <row r="59" spans="1:9" ht="12.75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IF(H59=0,0,H59/'Aktivi_Saistibas(003)'!$F$19*100)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IF(H60=0,0,H60/'Aktivi_Saistibas(003)'!$F$19*100)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82"/>
      <c r="F61" s="282"/>
      <c r="G61" s="282"/>
      <c r="H61" s="282"/>
      <c r="I61" s="291"/>
    </row>
    <row r="62" spans="1:9" ht="12.75">
      <c r="A62" s="1"/>
      <c r="B62" s="211"/>
      <c r="C62" s="212" t="s">
        <v>159</v>
      </c>
      <c r="D62" s="208"/>
      <c r="E62" s="292"/>
      <c r="F62" s="292"/>
      <c r="G62" s="292"/>
      <c r="H62" s="292"/>
      <c r="I62" s="236">
        <f>IF(H62=0,0,H62/'Aktivi_Saistibas(003)'!$F$19*100)</f>
        <v>0</v>
      </c>
    </row>
    <row r="63" spans="1:9" ht="12.75">
      <c r="A63" s="1"/>
      <c r="B63" s="211"/>
      <c r="C63" s="212" t="s">
        <v>160</v>
      </c>
      <c r="D63" s="208"/>
      <c r="E63" s="292"/>
      <c r="F63" s="292"/>
      <c r="G63" s="292"/>
      <c r="H63" s="292"/>
      <c r="I63" s="236">
        <f>IF(H63=0,0,H63/'Aktivi_Saistibas(003)'!$F$19*100)</f>
        <v>0</v>
      </c>
    </row>
    <row r="64" spans="1:9" ht="12.75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IF(H64=0,0,H64/'Aktivi_Saistibas(003)'!$F$19*100)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IF(H65=0,0,H65/'Aktivi_Saistibas(003)'!$F$19*100)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IF(H66=0,0,H66/'Aktivi_Saistibas(003)'!$F$19*100)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163</v>
      </c>
      <c r="D68" s="208"/>
      <c r="E68" s="282"/>
      <c r="F68" s="282"/>
      <c r="G68" s="282"/>
      <c r="H68" s="282"/>
      <c r="I68" s="291"/>
    </row>
    <row r="69" spans="1:9" ht="12.75">
      <c r="A69" s="1"/>
      <c r="B69" s="211"/>
      <c r="C69" s="212" t="s">
        <v>156</v>
      </c>
      <c r="D69" s="208"/>
      <c r="E69" s="292"/>
      <c r="F69" s="292"/>
      <c r="G69" s="292"/>
      <c r="H69" s="292"/>
      <c r="I69" s="236">
        <f>IF(H69=0,0,H69/'Aktivi_Saistibas(003)'!$F$19*100)</f>
        <v>0</v>
      </c>
    </row>
    <row r="70" spans="1:9" ht="12.75">
      <c r="A70" s="1"/>
      <c r="B70" s="211"/>
      <c r="C70" s="212" t="s">
        <v>157</v>
      </c>
      <c r="D70" s="208"/>
      <c r="E70" s="292"/>
      <c r="F70" s="292"/>
      <c r="G70" s="292"/>
      <c r="H70" s="292"/>
      <c r="I70" s="236">
        <f>IF(H70=0,0,H70/'Aktivi_Saistibas(003)'!$F$19*100)</f>
        <v>0</v>
      </c>
    </row>
    <row r="71" spans="1:9" ht="12.75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IF(H71=0,0,H71/'Aktivi_Saistibas(003)'!$F$19*100)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IF(H72=0,0,H72/'Aktivi_Saistibas(003)'!$F$19*100)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82"/>
      <c r="F73" s="282"/>
      <c r="G73" s="282"/>
      <c r="H73" s="282"/>
      <c r="I73" s="291"/>
    </row>
    <row r="74" spans="1:9" ht="12.75">
      <c r="A74" s="1"/>
      <c r="B74" s="211"/>
      <c r="C74" s="222" t="s">
        <v>159</v>
      </c>
      <c r="D74" s="208"/>
      <c r="E74" s="292"/>
      <c r="F74" s="292"/>
      <c r="G74" s="292"/>
      <c r="H74" s="292"/>
      <c r="I74" s="236">
        <f>IF(H74=0,0,H74/'Aktivi_Saistibas(003)'!$F$19*100)</f>
        <v>0</v>
      </c>
    </row>
    <row r="75" spans="1:9" ht="12.75">
      <c r="A75" s="1"/>
      <c r="B75" s="211"/>
      <c r="C75" s="222" t="s">
        <v>160</v>
      </c>
      <c r="D75" s="208"/>
      <c r="E75" s="292"/>
      <c r="F75" s="292"/>
      <c r="G75" s="292"/>
      <c r="H75" s="292"/>
      <c r="I75" s="236">
        <f>IF(H75=0,0,H75/'Aktivi_Saistibas(003)'!$F$19*100)</f>
        <v>0</v>
      </c>
    </row>
    <row r="76" spans="1:9" ht="12.75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IF(H76=0,0,H76/'Aktivi_Saistibas(003)'!$F$19*100)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IF(H77=0,0,H77/'Aktivi_Saistibas(003)'!$F$19*100)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IF(H78=0,0,H78/'Aktivi_Saistibas(003)'!$F$19*100)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82"/>
      <c r="F79" s="282"/>
      <c r="G79" s="282"/>
      <c r="H79" s="282"/>
      <c r="I79" s="291"/>
    </row>
    <row r="80" spans="1:9" ht="12.75">
      <c r="A80" s="1"/>
      <c r="B80" s="211"/>
      <c r="C80" s="212" t="s">
        <v>169</v>
      </c>
      <c r="D80" s="208"/>
      <c r="E80" s="292"/>
      <c r="F80" s="292"/>
      <c r="G80" s="292"/>
      <c r="H80" s="292"/>
      <c r="I80" s="236">
        <f>IF(H80=0,0,H80/'Aktivi_Saistibas(003)'!$F$19*100)</f>
        <v>0</v>
      </c>
    </row>
    <row r="81" spans="1:9" ht="12.75">
      <c r="A81" s="1"/>
      <c r="B81" s="211"/>
      <c r="C81" s="212" t="s">
        <v>170</v>
      </c>
      <c r="D81" s="208"/>
      <c r="E81" s="292"/>
      <c r="F81" s="292"/>
      <c r="G81" s="292"/>
      <c r="H81" s="292"/>
      <c r="I81" s="236">
        <f>IF(H81=0,0,H81/'Aktivi_Saistibas(003)'!$F$19*100)</f>
        <v>0</v>
      </c>
    </row>
    <row r="82" spans="1:9" ht="12.75">
      <c r="A82" s="1"/>
      <c r="B82" s="211"/>
      <c r="C82" s="216" t="s">
        <v>20</v>
      </c>
      <c r="D82" s="208"/>
      <c r="E82" s="292"/>
      <c r="F82" s="292"/>
      <c r="G82" s="292"/>
      <c r="H82" s="292"/>
      <c r="I82" s="236">
        <f>IF(H82=0,0,H82/'Aktivi_Saistibas(003)'!$F$19*100)</f>
        <v>0</v>
      </c>
    </row>
    <row r="83" spans="1:9" ht="12.75">
      <c r="A83" s="1"/>
      <c r="B83" s="166"/>
      <c r="C83" s="245" t="s">
        <v>154</v>
      </c>
      <c r="D83" s="76">
        <v>22300</v>
      </c>
      <c r="E83" s="299"/>
      <c r="F83" s="276">
        <f>SUM(F80:F82)</f>
        <v>0</v>
      </c>
      <c r="G83" s="276">
        <f>SUM(G80:G82)</f>
        <v>0</v>
      </c>
      <c r="H83" s="276">
        <f>SUM(H80:H82)</f>
        <v>0</v>
      </c>
      <c r="I83" s="239">
        <f>IF(H83=0,0,H83/'Aktivi_Saistibas(003)'!$F$19*100)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82"/>
      <c r="F84" s="282"/>
      <c r="G84" s="282"/>
      <c r="H84" s="282"/>
      <c r="I84" s="291"/>
    </row>
    <row r="85" spans="1:9" ht="12.75">
      <c r="A85" s="1"/>
      <c r="B85" s="211"/>
      <c r="C85" s="212" t="s">
        <v>171</v>
      </c>
      <c r="D85" s="208"/>
      <c r="E85" s="292"/>
      <c r="F85" s="292"/>
      <c r="G85" s="292"/>
      <c r="H85" s="292"/>
      <c r="I85" s="236">
        <f>IF(H85=0,0,H85/'Aktivi_Saistibas(003)'!$F$19*100)</f>
        <v>0</v>
      </c>
    </row>
    <row r="86" spans="1:9" ht="12.75">
      <c r="A86" s="1"/>
      <c r="B86" s="211"/>
      <c r="C86" s="212" t="s">
        <v>172</v>
      </c>
      <c r="D86" s="208"/>
      <c r="E86" s="275"/>
      <c r="F86" s="215"/>
      <c r="G86" s="215"/>
      <c r="H86" s="215"/>
      <c r="I86" s="236">
        <f>IF(H86=0,0,H86/'Aktivi_Saistibas(003)'!$F$19*100)</f>
        <v>0</v>
      </c>
    </row>
    <row r="87" spans="1:9" ht="12.75">
      <c r="A87" s="1"/>
      <c r="B87" s="211"/>
      <c r="C87" s="216" t="s">
        <v>20</v>
      </c>
      <c r="D87" s="208"/>
      <c r="E87" s="275"/>
      <c r="F87" s="215"/>
      <c r="G87" s="215"/>
      <c r="H87" s="215"/>
      <c r="I87" s="236">
        <f>IF(H87=0,0,H87/'Aktivi_Saistibas(003)'!$F$19*100)</f>
        <v>0</v>
      </c>
    </row>
    <row r="88" spans="1:9" ht="12.75">
      <c r="A88" s="1"/>
      <c r="B88" s="166"/>
      <c r="C88" s="245" t="s">
        <v>154</v>
      </c>
      <c r="D88" s="76">
        <v>22400</v>
      </c>
      <c r="E88" s="299"/>
      <c r="F88" s="276">
        <f>SUM(F85:F87)</f>
        <v>0</v>
      </c>
      <c r="G88" s="276">
        <f>SUM(G85:G87)</f>
        <v>0</v>
      </c>
      <c r="H88" s="276">
        <f>SUM(H85:H87)</f>
        <v>0</v>
      </c>
      <c r="I88" s="239">
        <f>IF(H88=0,0,H88/'Aktivi_Saistibas(003)'!$F$19*100)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301"/>
      <c r="F89" s="295">
        <f>F66+F78+F83+F88</f>
        <v>0</v>
      </c>
      <c r="G89" s="295">
        <f>G66+G78+G83+G88</f>
        <v>0</v>
      </c>
      <c r="H89" s="295">
        <f>H66+H78+H83+H88</f>
        <v>0</v>
      </c>
      <c r="I89" s="296">
        <f>IF(H89=0,0,H89/'Aktivi_Saistibas(003)'!$F$19*100)</f>
        <v>0</v>
      </c>
    </row>
    <row r="90" spans="1:9" ht="12.75">
      <c r="A90" s="1"/>
      <c r="B90" s="200">
        <v>23000</v>
      </c>
      <c r="C90" s="297" t="s">
        <v>193</v>
      </c>
      <c r="D90" s="238"/>
      <c r="E90" s="43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437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66"/>
      <c r="J92" s="349"/>
    </row>
    <row r="93" spans="1:9" ht="13.5" thickBot="1">
      <c r="A93" s="1"/>
      <c r="B93" s="458" t="s">
        <v>13</v>
      </c>
      <c r="C93" s="459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208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75"/>
      <c r="F95" s="215"/>
      <c r="G95" s="215"/>
      <c r="H95" s="215"/>
      <c r="I95" s="236">
        <f>IF(H95=0,0,H95/'Aktivi_Saistibas(003)'!$F$19*100)</f>
        <v>0</v>
      </c>
    </row>
    <row r="96" spans="1:9" ht="12.75">
      <c r="A96" s="1"/>
      <c r="B96" s="211"/>
      <c r="C96" s="212" t="s">
        <v>152</v>
      </c>
      <c r="D96" s="213"/>
      <c r="E96" s="275"/>
      <c r="F96" s="215"/>
      <c r="G96" s="215"/>
      <c r="H96" s="215"/>
      <c r="I96" s="236">
        <f>IF(H96=0,0,H96/'Aktivi_Saistibas(003)'!$F$19*100)</f>
        <v>0</v>
      </c>
    </row>
    <row r="97" spans="1:9" ht="12.75">
      <c r="A97" s="1"/>
      <c r="B97" s="211"/>
      <c r="C97" s="212" t="s">
        <v>153</v>
      </c>
      <c r="D97" s="213"/>
      <c r="E97" s="275"/>
      <c r="F97" s="215"/>
      <c r="G97" s="215"/>
      <c r="H97" s="215"/>
      <c r="I97" s="236">
        <f>IF(H97=0,0,H97/'Aktivi_Saistibas(003)'!$F$19*100)</f>
        <v>0</v>
      </c>
    </row>
    <row r="98" spans="1:9" ht="12.75">
      <c r="A98" s="1"/>
      <c r="B98" s="211"/>
      <c r="C98" s="216" t="s">
        <v>20</v>
      </c>
      <c r="D98" s="213"/>
      <c r="E98" s="275"/>
      <c r="F98" s="215"/>
      <c r="G98" s="215"/>
      <c r="H98" s="215"/>
      <c r="I98" s="236">
        <f>IF(H98=0,0,H98/'Aktivi_Saistibas(003)'!$F$19*100)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98"/>
      <c r="F99" s="274">
        <f>SUM(F95:F98)</f>
        <v>0</v>
      </c>
      <c r="G99" s="274">
        <f>SUM(G95:G98)</f>
        <v>0</v>
      </c>
      <c r="H99" s="274">
        <f>SUM(H95:H98)</f>
        <v>0</v>
      </c>
      <c r="I99" s="236">
        <f>IF(H99=0,0,H99/'Aktivi_Saistibas(003)'!$F$19*100)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37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75"/>
      <c r="F101" s="215"/>
      <c r="G101" s="215"/>
      <c r="H101" s="215"/>
      <c r="I101" s="236">
        <f>IF(H101=0,0,H101/'Aktivi_Saistibas(003)'!$F$19*100)</f>
        <v>0</v>
      </c>
    </row>
    <row r="102" spans="1:9" ht="12.75">
      <c r="A102" s="1"/>
      <c r="B102" s="211"/>
      <c r="C102" s="212" t="s">
        <v>157</v>
      </c>
      <c r="D102" s="208"/>
      <c r="E102" s="275"/>
      <c r="F102" s="215"/>
      <c r="G102" s="215"/>
      <c r="H102" s="215"/>
      <c r="I102" s="236">
        <f>IF(H102=0,0,H102/'Aktivi_Saistibas(003)'!$F$19*100)</f>
        <v>0</v>
      </c>
    </row>
    <row r="103" spans="1:9" ht="12.75">
      <c r="A103" s="1"/>
      <c r="B103" s="211"/>
      <c r="C103" s="216" t="s">
        <v>20</v>
      </c>
      <c r="D103" s="208"/>
      <c r="E103" s="275"/>
      <c r="F103" s="215"/>
      <c r="G103" s="215"/>
      <c r="H103" s="215"/>
      <c r="I103" s="236">
        <f>IF(H103=0,0,H103/'Aktivi_Saistibas(003)'!$F$19*100)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98"/>
      <c r="F104" s="274">
        <f>SUM(F101:F103)</f>
        <v>0</v>
      </c>
      <c r="G104" s="274">
        <f>SUM(G101:G103)</f>
        <v>0</v>
      </c>
      <c r="H104" s="274">
        <f>SUM(H101:H103)</f>
        <v>0</v>
      </c>
      <c r="I104" s="236">
        <f>IF(H104=0,0,H104/'Aktivi_Saistibas(003)'!$F$19*100)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37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75"/>
      <c r="F106" s="215"/>
      <c r="G106" s="215"/>
      <c r="H106" s="215"/>
      <c r="I106" s="236">
        <f>IF(H106=0,0,H106/'Aktivi_Saistibas(003)'!$F$19*100)</f>
        <v>0</v>
      </c>
    </row>
    <row r="107" spans="1:9" ht="12.75">
      <c r="A107" s="1"/>
      <c r="B107" s="211"/>
      <c r="C107" s="212" t="s">
        <v>160</v>
      </c>
      <c r="D107" s="208"/>
      <c r="E107" s="275"/>
      <c r="F107" s="215"/>
      <c r="G107" s="215"/>
      <c r="H107" s="215"/>
      <c r="I107" s="236">
        <f>IF(H107=0,0,H107/'Aktivi_Saistibas(003)'!$F$19*100)</f>
        <v>0</v>
      </c>
    </row>
    <row r="108" spans="1:9" ht="12.75">
      <c r="A108" s="1"/>
      <c r="B108" s="211"/>
      <c r="C108" s="216" t="s">
        <v>20</v>
      </c>
      <c r="D108" s="208"/>
      <c r="E108" s="275"/>
      <c r="F108" s="215"/>
      <c r="G108" s="215"/>
      <c r="H108" s="215"/>
      <c r="I108" s="236">
        <f>IF(H108=0,0,H108/'Aktivi_Saistibas(003)'!$F$19*100)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98"/>
      <c r="F109" s="274">
        <f>SUM(F106:F108)</f>
        <v>0</v>
      </c>
      <c r="G109" s="274">
        <f>SUM(G106:G108)</f>
        <v>0</v>
      </c>
      <c r="H109" s="274">
        <f>SUM(H106:H108)</f>
        <v>0</v>
      </c>
      <c r="I109" s="236">
        <f>IF(H109=0,0,H109/'Aktivi_Saistibas(003)'!$F$19*100)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9"/>
      <c r="F110" s="276">
        <f>F99+F104+F109</f>
        <v>0</v>
      </c>
      <c r="G110" s="276">
        <f>G99+G104+G109</f>
        <v>0</v>
      </c>
      <c r="H110" s="276">
        <f>H99+H104+H109</f>
        <v>0</v>
      </c>
      <c r="I110" s="239">
        <f>IF(H110=0,0,H110/'Aktivi_Saistibas(003)'!$F$19*100)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3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37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75"/>
      <c r="F113" s="215"/>
      <c r="G113" s="215"/>
      <c r="H113" s="215"/>
      <c r="I113" s="236">
        <f>IF(H113=0,0,H113/'Aktivi_Saistibas(003)'!$F$19*100)</f>
        <v>0</v>
      </c>
    </row>
    <row r="114" spans="1:9" ht="12.75">
      <c r="A114" s="1"/>
      <c r="B114" s="211"/>
      <c r="C114" s="212" t="s">
        <v>157</v>
      </c>
      <c r="D114" s="208"/>
      <c r="E114" s="275"/>
      <c r="F114" s="215"/>
      <c r="G114" s="215"/>
      <c r="H114" s="215"/>
      <c r="I114" s="236">
        <f>IF(H114=0,0,H114/'Aktivi_Saistibas(003)'!$F$19*100)</f>
        <v>0</v>
      </c>
    </row>
    <row r="115" spans="1:9" ht="12.75">
      <c r="A115" s="1"/>
      <c r="B115" s="211"/>
      <c r="C115" s="216" t="s">
        <v>20</v>
      </c>
      <c r="D115" s="208"/>
      <c r="E115" s="275"/>
      <c r="F115" s="215"/>
      <c r="G115" s="215"/>
      <c r="H115" s="215"/>
      <c r="I115" s="236">
        <f>IF(H115=0,0,H115/'Aktivi_Saistibas(003)'!$F$19*100)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98"/>
      <c r="F116" s="274">
        <f>SUM(F113:F115)</f>
        <v>0</v>
      </c>
      <c r="G116" s="274">
        <f>SUM(G113:G115)</f>
        <v>0</v>
      </c>
      <c r="H116" s="274">
        <f>SUM(H113:H115)</f>
        <v>0</v>
      </c>
      <c r="I116" s="236">
        <f>IF(H116=0,0,H116/'Aktivi_Saistibas(003)'!$F$19*100)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37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75"/>
      <c r="F118" s="215"/>
      <c r="G118" s="215"/>
      <c r="H118" s="215"/>
      <c r="I118" s="236">
        <f>IF(H118=0,0,H118/'Aktivi_Saistibas(003)'!$F$19*100)</f>
        <v>0</v>
      </c>
    </row>
    <row r="119" spans="1:9" ht="12.75">
      <c r="A119" s="1"/>
      <c r="B119" s="211"/>
      <c r="C119" s="222" t="s">
        <v>160</v>
      </c>
      <c r="D119" s="208"/>
      <c r="E119" s="275"/>
      <c r="F119" s="215"/>
      <c r="G119" s="215"/>
      <c r="H119" s="215"/>
      <c r="I119" s="236">
        <f>IF(H119=0,0,H119/'Aktivi_Saistibas(003)'!$F$19*100)</f>
        <v>0</v>
      </c>
    </row>
    <row r="120" spans="1:9" ht="12.75">
      <c r="A120" s="1"/>
      <c r="B120" s="211"/>
      <c r="C120" s="223" t="s">
        <v>20</v>
      </c>
      <c r="D120" s="208"/>
      <c r="E120" s="275"/>
      <c r="F120" s="215"/>
      <c r="G120" s="215"/>
      <c r="H120" s="215"/>
      <c r="I120" s="236">
        <f>IF(H120=0,0,H120/'Aktivi_Saistibas(003)'!$F$19*100)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98"/>
      <c r="F121" s="274">
        <f>SUM(F118:F120)</f>
        <v>0</v>
      </c>
      <c r="G121" s="274">
        <f>SUM(G118:G120)</f>
        <v>0</v>
      </c>
      <c r="H121" s="274">
        <f>SUM(H118:H120)</f>
        <v>0</v>
      </c>
      <c r="I121" s="236">
        <f>IF(H121=0,0,H121/'Aktivi_Saistibas(003)'!$F$19*100)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9"/>
      <c r="F122" s="276">
        <f>F116+F121</f>
        <v>0</v>
      </c>
      <c r="G122" s="276">
        <f>G116+G121</f>
        <v>0</v>
      </c>
      <c r="H122" s="276">
        <f>H116+H121</f>
        <v>0</v>
      </c>
      <c r="I122" s="239">
        <f>IF(H122=0,0,H122/'Aktivi_Saistibas(003)'!$F$19*100)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38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75"/>
      <c r="F124" s="215"/>
      <c r="G124" s="215"/>
      <c r="H124" s="215"/>
      <c r="I124" s="236">
        <f>IF(H124=0,0,H124/'Aktivi_Saistibas(003)'!$F$19*100)</f>
        <v>0</v>
      </c>
    </row>
    <row r="125" spans="1:9" ht="12.75">
      <c r="A125" s="1"/>
      <c r="B125" s="211"/>
      <c r="C125" s="212" t="s">
        <v>170</v>
      </c>
      <c r="D125" s="208"/>
      <c r="E125" s="275"/>
      <c r="F125" s="215"/>
      <c r="G125" s="215"/>
      <c r="H125" s="215"/>
      <c r="I125" s="236">
        <f>IF(H125=0,0,H125/'Aktivi_Saistibas(003)'!$F$19*100)</f>
        <v>0</v>
      </c>
    </row>
    <row r="126" spans="1:9" ht="12.75">
      <c r="A126" s="1"/>
      <c r="B126" s="211"/>
      <c r="C126" s="216" t="s">
        <v>20</v>
      </c>
      <c r="D126" s="208"/>
      <c r="E126" s="275"/>
      <c r="F126" s="215"/>
      <c r="G126" s="215"/>
      <c r="H126" s="215"/>
      <c r="I126" s="236">
        <f>IF(H126=0,0,H126/'Aktivi_Saistibas(003)'!$F$19*100)</f>
        <v>0</v>
      </c>
    </row>
    <row r="127" spans="1:9" ht="12.75">
      <c r="A127" s="1"/>
      <c r="B127" s="166"/>
      <c r="C127" s="245" t="s">
        <v>154</v>
      </c>
      <c r="D127" s="76">
        <v>23300</v>
      </c>
      <c r="E127" s="299"/>
      <c r="F127" s="276">
        <f>SUM(F124:F126)</f>
        <v>0</v>
      </c>
      <c r="G127" s="276">
        <f>SUM(G124:G126)</f>
        <v>0</v>
      </c>
      <c r="H127" s="276">
        <f>SUM(H124:H126)</f>
        <v>0</v>
      </c>
      <c r="I127" s="239">
        <f>IF(H127=0,0,H127/'Aktivi_Saistibas(003)'!$F$19*100)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38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73"/>
      <c r="F129" s="215"/>
      <c r="G129" s="215"/>
      <c r="H129" s="215"/>
      <c r="I129" s="236">
        <f>IF(H129=0,0,H129/'Aktivi_Saistibas(003)'!$F$19*100)</f>
        <v>0</v>
      </c>
    </row>
    <row r="130" spans="1:9" ht="12.75">
      <c r="A130" s="1"/>
      <c r="B130" s="211"/>
      <c r="C130" s="212" t="s">
        <v>172</v>
      </c>
      <c r="D130" s="208"/>
      <c r="E130" s="273"/>
      <c r="F130" s="215"/>
      <c r="G130" s="215"/>
      <c r="H130" s="215"/>
      <c r="I130" s="236">
        <f>IF(H130=0,0,H130/'Aktivi_Saistibas(003)'!$F$19*100)</f>
        <v>0</v>
      </c>
    </row>
    <row r="131" spans="1:9" ht="12.75">
      <c r="A131" s="1"/>
      <c r="B131" s="211"/>
      <c r="C131" s="216" t="s">
        <v>20</v>
      </c>
      <c r="D131" s="208"/>
      <c r="E131" s="273"/>
      <c r="F131" s="215"/>
      <c r="G131" s="215"/>
      <c r="H131" s="215"/>
      <c r="I131" s="236">
        <f>IF(H131=0,0,H131/'Aktivi_Saistibas(003)'!$F$19*100)</f>
        <v>0</v>
      </c>
    </row>
    <row r="132" spans="1:9" ht="12.75">
      <c r="A132" s="1"/>
      <c r="B132" s="166"/>
      <c r="C132" s="245" t="s">
        <v>154</v>
      </c>
      <c r="D132" s="76">
        <v>23400</v>
      </c>
      <c r="E132" s="299"/>
      <c r="F132" s="276">
        <f>SUM(F129:F131)</f>
        <v>0</v>
      </c>
      <c r="G132" s="276">
        <f>SUM(G129:G131)</f>
        <v>0</v>
      </c>
      <c r="H132" s="276">
        <f>SUM(H129:H131)</f>
        <v>0</v>
      </c>
      <c r="I132" s="239">
        <f>IF(H132=0,0,H132/'Aktivi_Saistibas(003)'!$F$19*100)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301"/>
      <c r="F133" s="295">
        <f>F110+F122+F127+F132</f>
        <v>0</v>
      </c>
      <c r="G133" s="295">
        <f>G110+G122+G127+G132</f>
        <v>0</v>
      </c>
      <c r="H133" s="295">
        <f>H110+H122+H127+H132</f>
        <v>0</v>
      </c>
      <c r="I133" s="270">
        <f>IF(H133=0,0,H133/'Aktivi_Saistibas(003)'!$F$19*100)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38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75"/>
      <c r="F135" s="215"/>
      <c r="G135" s="215"/>
      <c r="H135" s="215"/>
      <c r="I135" s="236">
        <f>IF(H135=0,0,H135/'Aktivi_Saistibas(003)'!$F$19*100)</f>
        <v>0</v>
      </c>
    </row>
    <row r="136" spans="1:9" ht="12.75">
      <c r="A136" s="1"/>
      <c r="B136" s="211"/>
      <c r="C136" s="212" t="s">
        <v>180</v>
      </c>
      <c r="D136" s="208"/>
      <c r="E136" s="275"/>
      <c r="F136" s="215"/>
      <c r="G136" s="215"/>
      <c r="H136" s="215"/>
      <c r="I136" s="236">
        <f>IF(H136=0,0,H136/'Aktivi_Saistibas(003)'!$F$19*100)</f>
        <v>0</v>
      </c>
    </row>
    <row r="137" spans="1:9" ht="12.75">
      <c r="A137" s="1"/>
      <c r="B137" s="211"/>
      <c r="C137" s="216" t="s">
        <v>20</v>
      </c>
      <c r="D137" s="208"/>
      <c r="E137" s="275"/>
      <c r="F137" s="215"/>
      <c r="G137" s="215"/>
      <c r="H137" s="215"/>
      <c r="I137" s="236">
        <f>IF(H137=0,0,H137/'Aktivi_Saistibas(003)'!$F$19*100)</f>
        <v>0</v>
      </c>
    </row>
    <row r="138" spans="1:9" ht="12.75">
      <c r="A138" s="1"/>
      <c r="B138" s="166"/>
      <c r="C138" s="245" t="s">
        <v>154</v>
      </c>
      <c r="D138" s="80">
        <v>24000</v>
      </c>
      <c r="E138" s="302"/>
      <c r="F138" s="287">
        <f>SUM(F135:F137)</f>
        <v>0</v>
      </c>
      <c r="G138" s="287">
        <f>SUM(G135:G137)</f>
        <v>0</v>
      </c>
      <c r="H138" s="287">
        <f>SUM(H135:H137)</f>
        <v>0</v>
      </c>
      <c r="I138" s="239">
        <f>IF(H138=0,0,H138/'Aktivi_Saistibas(003)'!$F$19*100)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301"/>
      <c r="F139" s="295">
        <f>F45+F89+F133+F138</f>
        <v>0</v>
      </c>
      <c r="G139" s="295">
        <f>G45+G89+G133+G138</f>
        <v>0</v>
      </c>
      <c r="H139" s="295">
        <f>H45+H89+H133+H138</f>
        <v>0</v>
      </c>
      <c r="I139" s="270">
        <f>IF(H139=0,0,H139/'Aktivi_Saistibas(003)'!$F$19*100)</f>
        <v>0</v>
      </c>
    </row>
    <row r="140" spans="1:9" ht="26.25" thickBot="1">
      <c r="A140" s="1"/>
      <c r="B140" s="303">
        <v>30000</v>
      </c>
      <c r="C140" s="265" t="s">
        <v>197</v>
      </c>
      <c r="D140" s="79">
        <v>30000</v>
      </c>
      <c r="E140" s="439"/>
      <c r="F140" s="271">
        <f>'Portfelis(001-1)'!E103+'Portfelis(001-2)'!F141</f>
        <v>219</v>
      </c>
      <c r="G140" s="271">
        <f>'Portfelis(001-1)'!F103+'Portfelis(001-2)'!G141</f>
        <v>26436.89</v>
      </c>
      <c r="H140" s="271">
        <f>'Portfelis(001-1)'!G103+'Portfelis(001-2)'!H141</f>
        <v>26592.769999999997</v>
      </c>
      <c r="I140" s="272" t="e">
        <f>IF(H140=0,0,H140/'Aktivi_Saistibas(003)'!$F$19*100)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Ojārs Skudra /</v>
      </c>
      <c r="G141" s="39"/>
      <c r="H141" s="304"/>
      <c r="I141" s="305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Ģirts Veģeris/</v>
      </c>
      <c r="G143" s="43"/>
      <c r="H143" s="306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Irēna Bauere; 7045838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  <rowBreaks count="2" manualBreakCount="2">
    <brk id="45" max="255" man="1"/>
    <brk id="9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G37"/>
  <sheetViews>
    <sheetView workbookViewId="0" topLeftCell="A1">
      <selection activeCell="H9" sqref="H9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07" t="str">
        <f>Nosaukumi!B34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"LATVIJAS VADOŠO APDROŠINĀTĀJU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55" t="s">
        <v>11</v>
      </c>
      <c r="C10" s="454"/>
      <c r="D10" s="4" t="s">
        <v>12</v>
      </c>
      <c r="E10" s="4" t="s">
        <v>65</v>
      </c>
      <c r="F10" s="5" t="str">
        <f>CONCATENATE("Atlikumi ",Parametri!A15)</f>
        <v>Atlikumi 2003. gada 30.06.</v>
      </c>
      <c r="G10" s="25"/>
    </row>
    <row r="11" spans="2:7" ht="13.5" customHeight="1" thickBot="1">
      <c r="B11" s="453" t="s">
        <v>13</v>
      </c>
      <c r="C11" s="454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55" t="s">
        <v>11</v>
      </c>
      <c r="C22" s="454"/>
      <c r="D22" s="4" t="s">
        <v>12</v>
      </c>
      <c r="E22" s="4" t="s">
        <v>65</v>
      </c>
      <c r="F22" s="5" t="str">
        <f>F10</f>
        <v>Atlikumi 2003. gada 30.06.</v>
      </c>
      <c r="G22" s="26"/>
    </row>
    <row r="23" spans="2:7" ht="13.5" customHeight="1" thickBot="1">
      <c r="B23" s="453" t="s">
        <v>13</v>
      </c>
      <c r="C23" s="454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CONCATENATE(Nosaukumi!B35,"/")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CONCATENATE(Nosaukumi!B37,"; ",Nosaukumi!C37)</f>
        <v>Irēna Bauere; 7045838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G41"/>
  <sheetViews>
    <sheetView workbookViewId="0" topLeftCell="A5">
      <selection activeCell="H12" sqref="H12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 t="str">
        <f>Nosaukumi!B34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"LATVIJAS VADOŠO APDROŠINĀTĀJU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56" t="s">
        <v>11</v>
      </c>
      <c r="C10" s="460"/>
      <c r="D10" s="65" t="s">
        <v>12</v>
      </c>
      <c r="E10" s="65" t="s">
        <v>89</v>
      </c>
      <c r="F10" s="66" t="str">
        <f>CONCATENATE("Atlikumi ",Parametri!A15)</f>
        <v>Atlikumi 2003. gada 30.06.</v>
      </c>
    </row>
    <row r="11" spans="2:6" ht="16.5" customHeight="1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20"/>
      <c r="F12" s="247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21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21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CONCATENATE(Nosaukumi!B35,"/")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CONCATENATE(Nosaukumi!B38,"; ",Nosaukumi!C38)</f>
        <v>Irēna Bauere; 7045838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53"/>
  <sheetViews>
    <sheetView workbookViewId="0" topLeftCell="A1">
      <selection activeCell="A10" sqref="A10"/>
    </sheetView>
  </sheetViews>
  <sheetFormatPr defaultColWidth="9.140625" defaultRowHeight="12.75"/>
  <cols>
    <col min="1" max="1" width="43.421875" style="12" customWidth="1"/>
    <col min="2" max="2" width="59.57421875" style="12" customWidth="1"/>
    <col min="3" max="3" width="23.8515625" style="400" customWidth="1"/>
    <col min="4" max="16384" width="9.140625" style="12" customWidth="1"/>
  </cols>
  <sheetData>
    <row r="1" spans="1:2" ht="15.75" customHeight="1" thickBot="1">
      <c r="A1" s="399" t="s">
        <v>1</v>
      </c>
      <c r="B1" s="399" t="s">
        <v>2</v>
      </c>
    </row>
    <row r="2" spans="1:2" ht="15.75" customHeight="1" thickTop="1">
      <c r="A2" s="401" t="str">
        <f>Parametri!A13</f>
        <v>Līdzekļu pārvaldītāja nosaukums</v>
      </c>
      <c r="B2" s="402"/>
    </row>
    <row r="3" spans="1:2" ht="15.75" customHeight="1">
      <c r="A3" s="401" t="str">
        <f>Parametri!A16</f>
        <v>Adrese</v>
      </c>
      <c r="B3" s="403"/>
    </row>
    <row r="4" spans="1:2" ht="15.75" customHeight="1">
      <c r="A4" s="401" t="str">
        <f>Parametri!A17</f>
        <v>Reģistrācijas numurs </v>
      </c>
      <c r="B4" s="429">
        <f>Parametri!A27</f>
        <v>40003411599</v>
      </c>
    </row>
    <row r="5" spans="1:3" ht="15.75" customHeight="1" thickBot="1">
      <c r="A5" s="399" t="s">
        <v>3</v>
      </c>
      <c r="B5" s="399" t="str">
        <f>Parametri!A22</f>
        <v>vārds</v>
      </c>
      <c r="C5" s="399" t="str">
        <f>Parametri!A23</f>
        <v>uzvārds</v>
      </c>
    </row>
    <row r="6" spans="1:3" ht="15.75" customHeight="1" thickTop="1">
      <c r="A6" s="401" t="str">
        <f>Parametri!A18</f>
        <v>Līdzekļu pārvaldītāja valdes priekšsēdētājs </v>
      </c>
      <c r="B6" s="404" t="s">
        <v>222</v>
      </c>
      <c r="C6" s="404"/>
    </row>
    <row r="7" spans="1:3" ht="15.75" customHeight="1" thickBot="1">
      <c r="A7" s="399" t="str">
        <f>Parametri!A21</f>
        <v>Izpildītājs</v>
      </c>
      <c r="B7" s="399" t="str">
        <f>CONCATENATE(B5,", ",C5)</f>
        <v>vārds, uzvārds</v>
      </c>
      <c r="C7" s="399" t="str">
        <f>Parametri!A24</f>
        <v>tālruņa numurs</v>
      </c>
    </row>
    <row r="8" spans="1:3" ht="15.75" customHeight="1" thickTop="1">
      <c r="A8" s="405" t="s">
        <v>54</v>
      </c>
      <c r="B8" s="406" t="s">
        <v>215</v>
      </c>
      <c r="C8" s="406">
        <v>7045838</v>
      </c>
    </row>
    <row r="9" spans="1:2" ht="15.75" customHeight="1" thickBot="1">
      <c r="A9" s="399" t="s">
        <v>4</v>
      </c>
      <c r="B9" s="399" t="s">
        <v>2</v>
      </c>
    </row>
    <row r="10" spans="1:2" ht="15.75" customHeight="1" thickTop="1">
      <c r="A10" s="401" t="s">
        <v>5</v>
      </c>
      <c r="B10" s="404"/>
    </row>
    <row r="11" spans="1:2" ht="21.75" customHeight="1" thickBot="1">
      <c r="A11" s="407" t="s">
        <v>52</v>
      </c>
      <c r="B11" s="408"/>
    </row>
    <row r="12" spans="1:3" ht="21.75" customHeight="1" thickBot="1">
      <c r="A12" s="399" t="s">
        <v>53</v>
      </c>
      <c r="B12" s="399" t="s">
        <v>2</v>
      </c>
      <c r="C12" s="396"/>
    </row>
    <row r="13" spans="1:3" ht="15.75" customHeight="1" thickTop="1">
      <c r="A13" s="401" t="s">
        <v>37</v>
      </c>
      <c r="B13" s="416" t="s">
        <v>216</v>
      </c>
      <c r="C13" s="409" t="s">
        <v>205</v>
      </c>
    </row>
    <row r="14" spans="1:3" ht="15.75" customHeight="1">
      <c r="A14" s="401" t="str">
        <f>Parametri!A$19</f>
        <v>Ieguldījumu plāna pārvaldnieks  </v>
      </c>
      <c r="B14" s="410" t="s">
        <v>217</v>
      </c>
      <c r="C14" s="411"/>
    </row>
    <row r="15" spans="1:3" ht="15.75" customHeight="1">
      <c r="A15" s="58" t="str">
        <f>CONCATENATE(A7," (ja atšķiras no augstāk minētā)")</f>
        <v>Izpildītājs (ja atšķiras no augstāk minētā)</v>
      </c>
      <c r="B15" s="59" t="str">
        <f>B7</f>
        <v>vārds, uzvārds</v>
      </c>
      <c r="C15" s="59" t="str">
        <f>C7</f>
        <v>tālruņa numurs</v>
      </c>
    </row>
    <row r="16" spans="1:3" ht="15.75" customHeight="1">
      <c r="A16" s="397" t="s">
        <v>55</v>
      </c>
      <c r="B16" s="412" t="s">
        <v>215</v>
      </c>
      <c r="C16" s="412">
        <f>C$8</f>
        <v>7045838</v>
      </c>
    </row>
    <row r="17" spans="1:3" ht="15.75" customHeight="1">
      <c r="A17" s="397" t="s">
        <v>56</v>
      </c>
      <c r="B17" s="412" t="s">
        <v>215</v>
      </c>
      <c r="C17" s="412">
        <f>C$8</f>
        <v>7045838</v>
      </c>
    </row>
    <row r="18" spans="1:3" ht="15.75" customHeight="1">
      <c r="A18" s="397" t="s">
        <v>57</v>
      </c>
      <c r="B18" s="412" t="s">
        <v>215</v>
      </c>
      <c r="C18" s="412">
        <f>C$8</f>
        <v>7045838</v>
      </c>
    </row>
    <row r="19" spans="1:3" ht="15.75" customHeight="1" thickBot="1">
      <c r="A19" s="398" t="s">
        <v>58</v>
      </c>
      <c r="B19" s="412" t="s">
        <v>215</v>
      </c>
      <c r="C19" s="413">
        <f>C$8</f>
        <v>7045838</v>
      </c>
    </row>
    <row r="20" spans="1:3" ht="15.75" customHeight="1">
      <c r="A20" s="401" t="s">
        <v>37</v>
      </c>
      <c r="B20" s="416" t="s">
        <v>37</v>
      </c>
      <c r="C20" s="409" t="s">
        <v>206</v>
      </c>
    </row>
    <row r="21" spans="1:3" ht="15.75" customHeight="1">
      <c r="A21" s="401" t="str">
        <f>Parametri!A$19</f>
        <v>Ieguldījumu plāna pārvaldnieks  </v>
      </c>
      <c r="B21" s="410" t="str">
        <f>B7</f>
        <v>vārds, uzvārds</v>
      </c>
      <c r="C21" s="411"/>
    </row>
    <row r="22" spans="1:3" ht="15.75" customHeight="1">
      <c r="A22" s="58" t="str">
        <f>CONCATENATE(A7," (ja atšķiras no augstāk minētā)")</f>
        <v>Izpildītājs (ja atšķiras no augstāk minētā)</v>
      </c>
      <c r="B22" s="59" t="str">
        <f>B7</f>
        <v>vārds, uzvārds</v>
      </c>
      <c r="C22" s="59" t="str">
        <f>C7</f>
        <v>tālruņa numurs</v>
      </c>
    </row>
    <row r="23" spans="1:3" ht="15.75" customHeight="1">
      <c r="A23" s="397" t="s">
        <v>55</v>
      </c>
      <c r="B23" s="412" t="str">
        <f>B$8</f>
        <v>Irēna Bauere</v>
      </c>
      <c r="C23" s="412">
        <f>C$8</f>
        <v>7045838</v>
      </c>
    </row>
    <row r="24" spans="1:3" ht="15.75" customHeight="1">
      <c r="A24" s="397" t="s">
        <v>56</v>
      </c>
      <c r="B24" s="412" t="str">
        <f aca="true" t="shared" si="0" ref="B24:C26">B$8</f>
        <v>Irēna Bauere</v>
      </c>
      <c r="C24" s="412">
        <f t="shared" si="0"/>
        <v>7045838</v>
      </c>
    </row>
    <row r="25" spans="1:3" ht="15.75" customHeight="1">
      <c r="A25" s="397" t="s">
        <v>57</v>
      </c>
      <c r="B25" s="412" t="str">
        <f t="shared" si="0"/>
        <v>Irēna Bauere</v>
      </c>
      <c r="C25" s="412">
        <f t="shared" si="0"/>
        <v>7045838</v>
      </c>
    </row>
    <row r="26" spans="1:3" ht="15.75" customHeight="1" thickBot="1">
      <c r="A26" s="398" t="s">
        <v>58</v>
      </c>
      <c r="B26" s="413" t="str">
        <f t="shared" si="0"/>
        <v>Irēna Bauere</v>
      </c>
      <c r="C26" s="413">
        <f t="shared" si="0"/>
        <v>7045838</v>
      </c>
    </row>
    <row r="27" spans="1:3" ht="15.75" customHeight="1">
      <c r="A27" s="401" t="s">
        <v>37</v>
      </c>
      <c r="B27" s="416" t="s">
        <v>37</v>
      </c>
      <c r="C27" s="409" t="s">
        <v>207</v>
      </c>
    </row>
    <row r="28" spans="1:3" ht="15.75" customHeight="1">
      <c r="A28" s="401" t="str">
        <f>Parametri!A$19</f>
        <v>Ieguldījumu plāna pārvaldnieks  </v>
      </c>
      <c r="B28" s="410" t="str">
        <f>B7</f>
        <v>vārds, uzvārds</v>
      </c>
      <c r="C28" s="411"/>
    </row>
    <row r="29" spans="1:3" ht="15.75" customHeight="1">
      <c r="A29" s="58" t="str">
        <f>CONCATENATE(A7," (ja atšķiras no augstāk minētā)")</f>
        <v>Izpildītājs (ja atšķiras no augstāk minētā)</v>
      </c>
      <c r="B29" s="59" t="str">
        <f>B7</f>
        <v>vārds, uzvārds</v>
      </c>
      <c r="C29" s="59" t="str">
        <f>C7</f>
        <v>tālruņa numurs</v>
      </c>
    </row>
    <row r="30" spans="1:3" ht="15.75" customHeight="1">
      <c r="A30" s="397" t="s">
        <v>55</v>
      </c>
      <c r="B30" s="412" t="str">
        <f>B$8</f>
        <v>Irēna Bauere</v>
      </c>
      <c r="C30" s="412">
        <f>C$8</f>
        <v>7045838</v>
      </c>
    </row>
    <row r="31" spans="1:3" ht="15.75" customHeight="1">
      <c r="A31" s="397" t="s">
        <v>56</v>
      </c>
      <c r="B31" s="412" t="str">
        <f aca="true" t="shared" si="1" ref="B31:C33">B$8</f>
        <v>Irēna Bauere</v>
      </c>
      <c r="C31" s="412">
        <f t="shared" si="1"/>
        <v>7045838</v>
      </c>
    </row>
    <row r="32" spans="1:3" ht="15.75" customHeight="1">
      <c r="A32" s="397" t="s">
        <v>57</v>
      </c>
      <c r="B32" s="412" t="str">
        <f t="shared" si="1"/>
        <v>Irēna Bauere</v>
      </c>
      <c r="C32" s="412">
        <f t="shared" si="1"/>
        <v>7045838</v>
      </c>
    </row>
    <row r="33" spans="1:3" ht="15.75" customHeight="1" thickBot="1">
      <c r="A33" s="398" t="s">
        <v>58</v>
      </c>
      <c r="B33" s="413" t="str">
        <f t="shared" si="1"/>
        <v>Irēna Bauere</v>
      </c>
      <c r="C33" s="413">
        <f t="shared" si="1"/>
        <v>7045838</v>
      </c>
    </row>
    <row r="34" spans="1:3" ht="15.75" customHeight="1">
      <c r="A34" s="401" t="s">
        <v>37</v>
      </c>
      <c r="B34" s="416" t="s">
        <v>37</v>
      </c>
      <c r="C34" s="409" t="s">
        <v>208</v>
      </c>
    </row>
    <row r="35" spans="1:3" ht="15.75" customHeight="1">
      <c r="A35" s="401" t="str">
        <f>Parametri!A$19</f>
        <v>Ieguldījumu plāna pārvaldnieks  </v>
      </c>
      <c r="B35" s="410" t="str">
        <f>B7</f>
        <v>vārds, uzvārds</v>
      </c>
      <c r="C35" s="411"/>
    </row>
    <row r="36" spans="1:3" ht="15.75" customHeight="1">
      <c r="A36" s="58" t="str">
        <f>CONCATENATE(A7," (ja atšķiras no augstāk minētā)")</f>
        <v>Izpildītājs (ja atšķiras no augstāk minētā)</v>
      </c>
      <c r="B36" s="59" t="str">
        <f>B7</f>
        <v>vārds, uzvārds</v>
      </c>
      <c r="C36" s="59" t="str">
        <f>C7</f>
        <v>tālruņa numurs</v>
      </c>
    </row>
    <row r="37" spans="1:3" ht="15.75" customHeight="1">
      <c r="A37" s="397" t="s">
        <v>55</v>
      </c>
      <c r="B37" s="412" t="str">
        <f>B$8</f>
        <v>Irēna Bauere</v>
      </c>
      <c r="C37" s="412">
        <f>C$8</f>
        <v>7045838</v>
      </c>
    </row>
    <row r="38" spans="1:3" ht="15.75" customHeight="1">
      <c r="A38" s="397" t="s">
        <v>56</v>
      </c>
      <c r="B38" s="412" t="str">
        <f aca="true" t="shared" si="2" ref="B38:C40">B$8</f>
        <v>Irēna Bauere</v>
      </c>
      <c r="C38" s="412">
        <f t="shared" si="2"/>
        <v>7045838</v>
      </c>
    </row>
    <row r="39" spans="1:3" ht="15.75" customHeight="1">
      <c r="A39" s="397" t="s">
        <v>57</v>
      </c>
      <c r="B39" s="412" t="str">
        <f t="shared" si="2"/>
        <v>Irēna Bauere</v>
      </c>
      <c r="C39" s="412">
        <f t="shared" si="2"/>
        <v>7045838</v>
      </c>
    </row>
    <row r="40" spans="1:3" ht="15.75" customHeight="1" thickBot="1">
      <c r="A40" s="398" t="s">
        <v>58</v>
      </c>
      <c r="B40" s="413" t="str">
        <f t="shared" si="2"/>
        <v>Irēna Bauere</v>
      </c>
      <c r="C40" s="413">
        <f t="shared" si="2"/>
        <v>7045838</v>
      </c>
    </row>
    <row r="41" spans="1:3" ht="15.75" customHeight="1">
      <c r="A41" s="401" t="s">
        <v>37</v>
      </c>
      <c r="B41" s="416" t="s">
        <v>37</v>
      </c>
      <c r="C41" s="409" t="s">
        <v>209</v>
      </c>
    </row>
    <row r="42" spans="1:3" ht="15.75" customHeight="1">
      <c r="A42" s="401" t="str">
        <f>Parametri!A$19</f>
        <v>Ieguldījumu plāna pārvaldnieks  </v>
      </c>
      <c r="B42" s="410" t="str">
        <f>B7</f>
        <v>vārds, uzvārds</v>
      </c>
      <c r="C42" s="411"/>
    </row>
    <row r="43" spans="1:3" ht="15.75" customHeight="1">
      <c r="A43" s="58" t="str">
        <f>CONCATENATE(A7," (ja atšķiras no augstāk minētā)")</f>
        <v>Izpildītājs (ja atšķiras no augstāk minētā)</v>
      </c>
      <c r="B43" s="59" t="str">
        <f>B7</f>
        <v>vārds, uzvārds</v>
      </c>
      <c r="C43" s="59" t="str">
        <f>C7</f>
        <v>tālruņa numurs</v>
      </c>
    </row>
    <row r="44" spans="1:3" ht="15.75" customHeight="1">
      <c r="A44" s="397" t="s">
        <v>55</v>
      </c>
      <c r="B44" s="412" t="str">
        <f>B$8</f>
        <v>Irēna Bauere</v>
      </c>
      <c r="C44" s="412">
        <f>C$8</f>
        <v>7045838</v>
      </c>
    </row>
    <row r="45" spans="1:3" ht="15.75" customHeight="1">
      <c r="A45" s="397" t="s">
        <v>56</v>
      </c>
      <c r="B45" s="412" t="str">
        <f aca="true" t="shared" si="3" ref="B45:C47">B$8</f>
        <v>Irēna Bauere</v>
      </c>
      <c r="C45" s="412">
        <f t="shared" si="3"/>
        <v>7045838</v>
      </c>
    </row>
    <row r="46" spans="1:3" ht="15.75" customHeight="1">
      <c r="A46" s="397" t="s">
        <v>57</v>
      </c>
      <c r="B46" s="412" t="str">
        <f t="shared" si="3"/>
        <v>Irēna Bauere</v>
      </c>
      <c r="C46" s="412">
        <f t="shared" si="3"/>
        <v>7045838</v>
      </c>
    </row>
    <row r="47" spans="1:3" ht="15.75" customHeight="1" thickBot="1">
      <c r="A47" s="398" t="s">
        <v>58</v>
      </c>
      <c r="B47" s="413" t="str">
        <f t="shared" si="3"/>
        <v>Irēna Bauere</v>
      </c>
      <c r="C47" s="413">
        <f t="shared" si="3"/>
        <v>7045838</v>
      </c>
    </row>
    <row r="48" spans="1:3" ht="15.75" customHeight="1">
      <c r="A48" s="414"/>
      <c r="B48" s="415"/>
      <c r="C48" s="411"/>
    </row>
    <row r="49" spans="1:2" ht="15.75" customHeight="1">
      <c r="A49" s="401"/>
      <c r="B49" s="415"/>
    </row>
    <row r="50" spans="1:2" ht="15.75" customHeight="1">
      <c r="A50" s="401"/>
      <c r="B50" s="415"/>
    </row>
    <row r="51" spans="1:2" ht="15.75" customHeight="1">
      <c r="A51" s="401"/>
      <c r="B51" s="415"/>
    </row>
    <row r="52" spans="1:2" ht="15.75" customHeight="1">
      <c r="A52" s="401"/>
      <c r="B52" s="415"/>
    </row>
    <row r="53" spans="1:2" ht="15.75" customHeight="1">
      <c r="A53" s="401"/>
      <c r="B53" s="415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 password="C0DD" sheet="1" objects="1" scenarios="1"/>
  <hyperlinks>
    <hyperlink ref="A16" location="'Aktivi_Saistibas(001)'!A1" display="1. pielikuma"/>
    <hyperlink ref="A17" location="'Ien.,Izd.(001)'!A1" display="2. pielikuma"/>
    <hyperlink ref="A18" location="'Neto_Aktivi(001)'!A1" display="3. pielikuma"/>
    <hyperlink ref="A19" location="'Portfelis(002-1)'!A1" display="4. pielikuma"/>
    <hyperlink ref="A23" location="'Aktivi_Saistibas(002)'!A1" display="1. pielikuma"/>
    <hyperlink ref="A24" location="'Ien.,Izd.(002)'!A1" display="2. pielikuma"/>
    <hyperlink ref="A25" location="'Neto_Aktivi(002)'!A1" display="3. pielikuma"/>
    <hyperlink ref="A26" location="'Portfelis(002-1)'!A1" display="4. pielikuma"/>
    <hyperlink ref="A30" location="'Aktivi_Saistibas(003)'!A1" display="1. pielikuma"/>
    <hyperlink ref="A31" location="'Ien.,Izd.(003)'!A1" display="2. pielikuma"/>
    <hyperlink ref="A32" location="'Neto_Aktivi(003)'!A1" display="3. pielikuma"/>
    <hyperlink ref="A33" location="'Portfelis(003-1)'!A1" display="4. pielikuma"/>
    <hyperlink ref="A37" location="'Aktivi_Saistibas(004)'!A1" display="1. pielikuma"/>
    <hyperlink ref="A38" location="'Ien.,Izd.(004)'!A1" display="2. pielikuma"/>
    <hyperlink ref="A39" location="'Neto_Aktivi(004)'!A1" display="3. pielikuma"/>
    <hyperlink ref="A40" location="'Portfelis(004-1)'!A1" display="4. pielikuma"/>
    <hyperlink ref="A44" location="'Aktivi_Saistibas(005)'!A1" display="1. pielikuma"/>
    <hyperlink ref="A45" location="'Ien.,Izd.(005)'!A1" display="2. pielikuma"/>
    <hyperlink ref="A46" location="'Neto_Aktivi(005)'!A1" display="3. pielikuma"/>
    <hyperlink ref="A47" location="'Portfelis(005-1)'!A1" display="4. pielikuma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G27"/>
  <sheetViews>
    <sheetView workbookViewId="0" topLeftCell="A1">
      <selection activeCell="I15" sqref="I15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 t="str">
        <f>Nosaukumi!B34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"LATVIJAS VADOŠO APDROŠINĀTĀJU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56" t="s">
        <v>11</v>
      </c>
      <c r="C10" s="460"/>
      <c r="D10" s="65" t="s">
        <v>12</v>
      </c>
      <c r="E10" s="65" t="s">
        <v>65</v>
      </c>
      <c r="F10" s="66" t="str">
        <f>CONCATENATE("Atlikumi ",Parametri!A15)</f>
        <v>Atlikumi 2003. gada 30.06.</v>
      </c>
    </row>
    <row r="11" spans="2:6" ht="13.5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30"/>
      <c r="F12" s="178">
        <f>'Aktivi_Saistibas(004)'!E31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'Ien.,Izd.(004)'!F35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40">
        <f>E12+E16</f>
        <v>0</v>
      </c>
      <c r="F17" s="441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42"/>
      <c r="F18" s="443"/>
    </row>
    <row r="19" spans="2:6" ht="12.75">
      <c r="B19" s="68" t="s">
        <v>135</v>
      </c>
      <c r="C19" s="163" t="s">
        <v>136</v>
      </c>
      <c r="D19" s="69" t="s">
        <v>135</v>
      </c>
      <c r="E19" s="442"/>
      <c r="F19" s="443"/>
    </row>
    <row r="20" spans="2:6" ht="25.5" customHeight="1">
      <c r="B20" s="176" t="s">
        <v>137</v>
      </c>
      <c r="C20" s="163" t="s">
        <v>138</v>
      </c>
      <c r="D20" s="150" t="s">
        <v>137</v>
      </c>
      <c r="E20" s="440">
        <f>IF(E18=0,0,E12/E18)</f>
        <v>0</v>
      </c>
      <c r="F20" s="441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44">
        <f>IF(E19=0,0,E17/E19)</f>
        <v>0</v>
      </c>
      <c r="F21" s="445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CONCATENATE(Nosaukumi!B35,"/")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CONCATENATE(Nosaukumi!B39,"; ",Nosaukumi!C39)</f>
        <v>Irēna Bauere; 7045838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I104"/>
  <sheetViews>
    <sheetView workbookViewId="0" topLeftCell="A1">
      <selection activeCell="H16" sqref="H16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 t="str">
        <f>Nosaukumi!B34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"LATVIJAS VADOŠO APDROŠINĀTĀJU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2003. gada 30.06.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56" t="s">
        <v>11</v>
      </c>
      <c r="C11" s="460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58" t="s">
        <v>13</v>
      </c>
      <c r="C12" s="461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IF(G16=0,0,G16/'Aktivi_Saistibas(004)'!$F$19*100)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IF(G17=0,0,G17/'Aktivi_Saistibas(004)'!$F$19*100)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IF(G18=0,0,G18/'Aktivi_Saistibas(004)'!$F$19*100)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IF(G19=0,0,G19/'Aktivi_Saistibas(004)'!$F$19*100)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IF(G20=0,0,G20/'Aktivi_Saistibas(004)'!$F$19*100)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IF(G22=0,0,G22/'Aktivi_Saistibas(004)'!$F$19*100)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IF(G23=0,0,G23/'Aktivi_Saistibas(004)'!$F$19*100)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IF(G24=0,0,G24/'Aktivi_Saistibas(004)'!$F$19*100)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IF(G25=0,0,G25/'Aktivi_Saistibas(004)'!$F$19*100)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IF(G27=0,0,G27/'Aktivi_Saistibas(004)'!$F$19*100)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IF(G28=0,0,G28/'Aktivi_Saistibas(004)'!$F$19*100)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IF(G29=0,0,G29/'Aktivi_Saistibas(004)'!$F$19*100)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IF(G30=0,0,G30/'Aktivi_Saistibas(004)'!$F$19*100)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IF(G31=0,0,G31/'Aktivi_Saistibas(004)'!$F$19*100)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IF(G34=0,0,G34/'Aktivi_Saistibas(004)'!$F$19*100)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IF(G35=0,0,G35/'Aktivi_Saistibas(004)'!$F$19*100)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IF(G36=0,0,G36/'Aktivi_Saistibas(004)'!$F$19*100)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IF(G37=0,0,G37/'Aktivi_Saistibas(004)'!$F$19*100)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IF(G39=0,0,G39/'Aktivi_Saistibas(004)'!$F$19*100)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IF(G40=0,0,G40/'Aktivi_Saistibas(004)'!$F$19*100)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IF(G41=0,0,G41/'Aktivi_Saistibas(004)'!$F$19*100)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IF(G42=0,0,G42/'Aktivi_Saistibas(004)'!$F$19*100)</f>
        <v>0</v>
      </c>
      <c r="I42" s="53"/>
    </row>
    <row r="43" spans="2:9" ht="15.75" thickBot="1">
      <c r="B43" s="185"/>
      <c r="C43" s="253" t="s">
        <v>165</v>
      </c>
      <c r="D43" s="81">
        <v>11200</v>
      </c>
      <c r="E43" s="254">
        <f>E37+E42</f>
        <v>0</v>
      </c>
      <c r="F43" s="254">
        <f>F37+F42</f>
        <v>0</v>
      </c>
      <c r="G43" s="254">
        <f>G37+G42</f>
        <v>0</v>
      </c>
      <c r="H43" s="255">
        <f>IF(G43=0,0,G43/'Aktivi_Saistibas(004)'!$F$19*100)</f>
        <v>0</v>
      </c>
      <c r="I43" s="53"/>
    </row>
    <row r="44" spans="2:9" ht="15.75" thickBot="1">
      <c r="B44" s="424"/>
      <c r="C44" s="425"/>
      <c r="D44" s="426"/>
      <c r="E44" s="427"/>
      <c r="F44" s="427"/>
      <c r="G44" s="427"/>
      <c r="H44" s="428"/>
      <c r="I44" s="53"/>
    </row>
    <row r="45" spans="2:9" ht="15.75" thickBot="1">
      <c r="B45" s="458" t="s">
        <v>13</v>
      </c>
      <c r="C45" s="461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6"/>
      <c r="E46" s="244"/>
      <c r="F46" s="244"/>
      <c r="G46" s="244"/>
      <c r="H46" s="247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IF(G47=0,0,G47/'Aktivi_Saistibas(004)'!$F$19*100)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IF(G48=0,0,G48/'Aktivi_Saistibas(004)'!$F$19*100)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IF(G49=0,0,G49/'Aktivi_Saistibas(004)'!$F$19*100)</f>
        <v>0</v>
      </c>
      <c r="I49" s="53"/>
    </row>
    <row r="50" spans="2:9" ht="15">
      <c r="B50" s="166"/>
      <c r="C50" s="245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IF(G50=0,0,G50/'Aktivi_Saistibas(004)'!$F$19*100)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IF(G52=0,0,G52/'Aktivi_Saistibas(004)'!$F$19*100)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IF(G53=0,0,G53/'Aktivi_Saistibas(004)'!$F$19*100)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IF(G54=0,0,G54/'Aktivi_Saistibas(004)'!$F$19*100)</f>
        <v>0</v>
      </c>
      <c r="I54" s="53"/>
    </row>
    <row r="55" spans="2:9" ht="15">
      <c r="B55" s="166"/>
      <c r="C55" s="245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IF(G55=0,0,G55/'Aktivi_Saistibas(004)'!$F$19*100)</f>
        <v>0</v>
      </c>
      <c r="I55" s="53"/>
    </row>
    <row r="56" spans="2:9" ht="38.25">
      <c r="B56" s="225"/>
      <c r="C56" s="251" t="s">
        <v>174</v>
      </c>
      <c r="D56" s="78">
        <v>11000</v>
      </c>
      <c r="E56" s="248">
        <f>E31+E43+E50+E55</f>
        <v>0</v>
      </c>
      <c r="F56" s="248">
        <f>F31+F43+F50+F55</f>
        <v>0</v>
      </c>
      <c r="G56" s="248">
        <f>G31+G43+G50+G55</f>
        <v>0</v>
      </c>
      <c r="H56" s="249">
        <f>IF(G56=0,0,G56/'Aktivi_Saistibas(004)'!$F$19*100)</f>
        <v>0</v>
      </c>
      <c r="I56" s="53"/>
    </row>
    <row r="57" spans="2:9" ht="15">
      <c r="B57" s="230">
        <v>12000</v>
      </c>
      <c r="C57" s="250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IF(G60=0,0,G60/'Aktivi_Saistibas(004)'!$F$19*100)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IF(G61=0,0,G61/'Aktivi_Saistibas(004)'!$F$19*100)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IF(G62=0,0,G62/'Aktivi_Saistibas(004)'!$F$19*100)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IF(G63=0,0,G63/'Aktivi_Saistibas(004)'!$F$19*100)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IF(G65=0,0,G65/'Aktivi_Saistibas(004)'!$F$19*100)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IF(G66=0,0,G66/'Aktivi_Saistibas(004)'!$F$19*100)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IF(G67=0,0,G67/'Aktivi_Saistibas(004)'!$F$19*100)</f>
        <v>0</v>
      </c>
      <c r="I67" s="53"/>
    </row>
    <row r="68" spans="2:9" ht="15">
      <c r="B68" s="211"/>
      <c r="C68" s="212" t="s">
        <v>154</v>
      </c>
      <c r="D68" s="252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IF(G68=0,0,G68/'Aktivi_Saistibas(004)'!$F$19*100)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IF(G69=0,0,G69/'Aktivi_Saistibas(004)'!$F$19*100)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IF(G72=0,0,G72/'Aktivi_Saistibas(004)'!$F$19*100)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IF(G73=0,0,G73/'Aktivi_Saistibas(004)'!$F$19*100)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IF(G74=0,0,G74/'Aktivi_Saistibas(004)'!$F$19*100)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IF(G75=0,0,G75/'Aktivi_Saistibas(004)'!$F$19*100)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IF(G77=0,0,G77/'Aktivi_Saistibas(004)'!$F$19*100)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IF(G78=0,0,G78/'Aktivi_Saistibas(004)'!$F$19*100)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IF(G79=0,0,G79/'Aktivi_Saistibas(004)'!$F$19*100)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IF(G80=0,0,G80/'Aktivi_Saistibas(004)'!$F$19*100)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IF(G81=0,0,G81/'Aktivi_Saistibas(004)'!$F$19*100)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IF(G83=0,0,G83/'Aktivi_Saistibas(004)'!$F$19*100)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IF(G84=0,0,G84/'Aktivi_Saistibas(004)'!$F$19*100)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IF(G85=0,0,G85/'Aktivi_Saistibas(004)'!$F$19*100)</f>
        <v>0</v>
      </c>
      <c r="I85" s="53"/>
    </row>
    <row r="86" spans="2:9" ht="15">
      <c r="B86" s="166"/>
      <c r="C86" s="245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IF(G86=0,0,G86/'Aktivi_Saistibas(004)'!$F$19*100)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IF(G88=0,0,G88/'Aktivi_Saistibas(004)'!$F$19*100)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IF(G89=0,0,G89/'Aktivi_Saistibas(004)'!$F$19*100)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IF(G90=0,0,G90/'Aktivi_Saistibas(004)'!$F$19*100)</f>
        <v>0</v>
      </c>
      <c r="I90" s="53"/>
    </row>
    <row r="91" spans="2:9" ht="15.75" thickBot="1">
      <c r="B91" s="185"/>
      <c r="C91" s="261" t="s">
        <v>154</v>
      </c>
      <c r="D91" s="81">
        <v>12400</v>
      </c>
      <c r="E91" s="254">
        <f>SUM(E88:E90)</f>
        <v>0</v>
      </c>
      <c r="F91" s="254">
        <f>SUM(F88:F90)</f>
        <v>0</v>
      </c>
      <c r="G91" s="254">
        <f>SUM(G88:G90)</f>
        <v>0</v>
      </c>
      <c r="H91" s="255">
        <f>IF(G91=0,0,G91/'Aktivi_Saistibas(004)'!$F$19*100)</f>
        <v>0</v>
      </c>
      <c r="I91" s="53"/>
    </row>
    <row r="92" spans="2:9" ht="15.75" thickBot="1">
      <c r="B92" s="421"/>
      <c r="C92" s="261"/>
      <c r="D92" s="421"/>
      <c r="E92" s="422"/>
      <c r="F92" s="422"/>
      <c r="G92" s="422"/>
      <c r="H92" s="423"/>
      <c r="I92" s="53"/>
    </row>
    <row r="93" spans="2:9" ht="15.75" thickBot="1">
      <c r="B93" s="458" t="s">
        <v>13</v>
      </c>
      <c r="C93" s="461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64" t="s">
        <v>177</v>
      </c>
      <c r="D94" s="77">
        <v>12000</v>
      </c>
      <c r="E94" s="267">
        <f>E69+E81+E86+E91</f>
        <v>0</v>
      </c>
      <c r="F94" s="267">
        <f>F69+F81+F86+F91</f>
        <v>0</v>
      </c>
      <c r="G94" s="267">
        <f>G69+G81+G86+G91</f>
        <v>0</v>
      </c>
      <c r="H94" s="268">
        <f>IF(G94=0,0,G94/'Aktivi_Saistibas(004)'!$F$19*100)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IF(G96=0,0,G96/'Aktivi_Saistibas(004)'!$F$19*100)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IF(G97=0,0,G97/'Aktivi_Saistibas(004)'!$F$19*100)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IF(G98=0,0,G98/'Aktivi_Saistibas(004)'!$F$19*100)</f>
        <v>0</v>
      </c>
      <c r="I98" s="53"/>
    </row>
    <row r="99" spans="2:9" ht="15">
      <c r="B99" s="166"/>
      <c r="C99" s="245" t="s">
        <v>154</v>
      </c>
      <c r="D99" s="80">
        <v>13000</v>
      </c>
      <c r="E99" s="269">
        <f>SUM(E96:E98)</f>
        <v>0</v>
      </c>
      <c r="F99" s="269">
        <f>SUM(F96:F98)</f>
        <v>0</v>
      </c>
      <c r="G99" s="269">
        <f>SUM(G96:G98)</f>
        <v>0</v>
      </c>
      <c r="H99" s="270">
        <f>IF(G99=0,0,G99/'Aktivi_Saistibas(004)'!$F$19*100)</f>
        <v>0</v>
      </c>
      <c r="I99" s="53"/>
    </row>
    <row r="100" spans="2:9" ht="26.25" thickBot="1">
      <c r="B100" s="184"/>
      <c r="C100" s="265" t="s">
        <v>181</v>
      </c>
      <c r="D100" s="79">
        <v>10000</v>
      </c>
      <c r="E100" s="271">
        <f>E56+E94+E99</f>
        <v>0</v>
      </c>
      <c r="F100" s="271">
        <f>F56+F94+F99</f>
        <v>0</v>
      </c>
      <c r="G100" s="271">
        <f>G56+G94+G99</f>
        <v>0</v>
      </c>
      <c r="H100" s="272">
        <f>IF(G100=0,0,G100/'Aktivi_Saistibas(004)'!$F$19*100)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6" r:id="rId1"/>
  <rowBreaks count="2" manualBreakCount="2">
    <brk id="43" max="8" man="1"/>
    <brk id="91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H1" sqref="H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56" t="s">
        <v>11</v>
      </c>
      <c r="C2" s="457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58" t="s">
        <v>13</v>
      </c>
      <c r="C3" s="459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75"/>
      <c r="F7" s="215"/>
      <c r="G7" s="215"/>
      <c r="H7" s="215"/>
      <c r="I7" s="236">
        <f>IF(H7=0,0,H7/'Aktivi_Saistibas(004)'!$F$19*100)</f>
        <v>0</v>
      </c>
    </row>
    <row r="8" spans="1:9" ht="12.75">
      <c r="A8" s="1"/>
      <c r="B8" s="211"/>
      <c r="C8" s="212" t="s">
        <v>152</v>
      </c>
      <c r="D8" s="213"/>
      <c r="E8" s="275"/>
      <c r="F8" s="215"/>
      <c r="G8" s="215"/>
      <c r="H8" s="215"/>
      <c r="I8" s="236">
        <f>IF(H8=0,0,H8/'Aktivi_Saistibas(004)'!$F$19*100)</f>
        <v>0</v>
      </c>
    </row>
    <row r="9" spans="1:9" ht="12.75">
      <c r="A9" s="1"/>
      <c r="B9" s="211"/>
      <c r="C9" s="212" t="s">
        <v>153</v>
      </c>
      <c r="D9" s="213"/>
      <c r="E9" s="275"/>
      <c r="F9" s="215"/>
      <c r="G9" s="215"/>
      <c r="H9" s="215"/>
      <c r="I9" s="236">
        <f>IF(H9=0,0,H9/'Aktivi_Saistibas(004)'!$F$19*100)</f>
        <v>0</v>
      </c>
    </row>
    <row r="10" spans="1:9" ht="12.75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IF(H10=0,0,H10/'Aktivi_Saistibas(004)'!$F$19*100)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IF(H11=0,0,H11/'Aktivi_Saistibas(004)'!$F$19*100)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37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75"/>
      <c r="F13" s="215"/>
      <c r="G13" s="215"/>
      <c r="H13" s="215"/>
      <c r="I13" s="236">
        <f>IF(H13=0,0,H13/'Aktivi_Saistibas(004)'!$F$19*100)</f>
        <v>0</v>
      </c>
    </row>
    <row r="14" spans="1:9" ht="12.75">
      <c r="A14" s="1"/>
      <c r="B14" s="211"/>
      <c r="C14" s="222" t="s">
        <v>157</v>
      </c>
      <c r="D14" s="208"/>
      <c r="E14" s="275"/>
      <c r="F14" s="215"/>
      <c r="G14" s="215"/>
      <c r="H14" s="215"/>
      <c r="I14" s="236">
        <f>IF(H14=0,0,H14/'Aktivi_Saistibas(004)'!$F$19*100)</f>
        <v>0</v>
      </c>
    </row>
    <row r="15" spans="1:9" ht="12.75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IF(H15=0,0,H15/'Aktivi_Saistibas(004)'!$F$19*100)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IF(H16=0,0,H16/'Aktivi_Saistibas(004)'!$F$19*100)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37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75"/>
      <c r="F18" s="215"/>
      <c r="G18" s="215"/>
      <c r="H18" s="215"/>
      <c r="I18" s="236">
        <f>IF(H18=0,0,H18/'Aktivi_Saistibas(004)'!$F$19*100)</f>
        <v>0</v>
      </c>
    </row>
    <row r="19" spans="1:9" ht="12.75">
      <c r="A19" s="1"/>
      <c r="B19" s="211"/>
      <c r="C19" s="222" t="s">
        <v>160</v>
      </c>
      <c r="D19" s="208"/>
      <c r="E19" s="275"/>
      <c r="F19" s="215"/>
      <c r="G19" s="215"/>
      <c r="H19" s="215"/>
      <c r="I19" s="236">
        <f>IF(H19=0,0,H19/'Aktivi_Saistibas(004)'!$F$19*100)</f>
        <v>0</v>
      </c>
    </row>
    <row r="20" spans="1:9" ht="12.75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IF(H20=0,0,H20/'Aktivi_Saistibas(004)'!$F$19*100)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IF(H21=0,0,H21/'Aktivi_Saistibas(004)'!$F$19*100)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IF(H22=0,0,H22/'Aktivi_Saistibas(004)'!$F$19*100)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37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75"/>
      <c r="F25" s="215"/>
      <c r="G25" s="215"/>
      <c r="H25" s="215"/>
      <c r="I25" s="236">
        <f>IF(H25=0,0,H25/'Aktivi_Saistibas(004)'!$F$19*100)</f>
        <v>0</v>
      </c>
    </row>
    <row r="26" spans="1:9" ht="12.75">
      <c r="A26" s="1"/>
      <c r="B26" s="211"/>
      <c r="C26" s="212" t="s">
        <v>157</v>
      </c>
      <c r="D26" s="208"/>
      <c r="E26" s="275"/>
      <c r="F26" s="215"/>
      <c r="G26" s="215"/>
      <c r="H26" s="215"/>
      <c r="I26" s="236">
        <f>IF(H26=0,0,H26/'Aktivi_Saistibas(004)'!$F$19*100)</f>
        <v>0</v>
      </c>
    </row>
    <row r="27" spans="1:9" ht="12.75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IF(H27=0,0,H27/'Aktivi_Saistibas(004)'!$F$19*100)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IF(H28=0,0,H28/'Aktivi_Saistibas(004)'!$F$19*100)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37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75"/>
      <c r="F30" s="215"/>
      <c r="G30" s="215"/>
      <c r="H30" s="215"/>
      <c r="I30" s="236">
        <f>IF(H30=0,0,H30/'Aktivi_Saistibas(004)'!$F$19*100)</f>
        <v>0</v>
      </c>
    </row>
    <row r="31" spans="1:9" ht="12.75">
      <c r="A31" s="1"/>
      <c r="B31" s="211"/>
      <c r="C31" s="222" t="s">
        <v>160</v>
      </c>
      <c r="D31" s="208"/>
      <c r="E31" s="275"/>
      <c r="F31" s="215"/>
      <c r="G31" s="215"/>
      <c r="H31" s="215"/>
      <c r="I31" s="236">
        <f>IF(H31=0,0,H31/'Aktivi_Saistibas(004)'!$F$19*100)</f>
        <v>0</v>
      </c>
    </row>
    <row r="32" spans="1:9" ht="12.75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IF(H32=0,0,H32/'Aktivi_Saistibas(004)'!$F$19*100)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IF(H33=0,0,H33/'Aktivi_Saistibas(004)'!$F$19*100)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IF(H34=0,0,H34/'Aktivi_Saistibas(004)'!$F$19*100)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38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75"/>
      <c r="F36" s="215"/>
      <c r="G36" s="215"/>
      <c r="H36" s="215"/>
      <c r="I36" s="236">
        <f>IF(H36=0,0,H36/'Aktivi_Saistibas(004)'!$F$19*100)</f>
        <v>0</v>
      </c>
    </row>
    <row r="37" spans="1:9" ht="12.75">
      <c r="A37" s="1"/>
      <c r="B37" s="211"/>
      <c r="C37" s="212" t="s">
        <v>170</v>
      </c>
      <c r="D37" s="208"/>
      <c r="E37" s="275"/>
      <c r="F37" s="215"/>
      <c r="G37" s="215"/>
      <c r="H37" s="215"/>
      <c r="I37" s="236">
        <f>IF(H37=0,0,H37/'Aktivi_Saistibas(004)'!$F$19*100)</f>
        <v>0</v>
      </c>
    </row>
    <row r="38" spans="1:9" ht="12.75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IF(H38=0,0,H38/'Aktivi_Saistibas(004)'!$F$19*100)</f>
        <v>0</v>
      </c>
    </row>
    <row r="39" spans="1:9" ht="12.75">
      <c r="A39" s="1"/>
      <c r="B39" s="166"/>
      <c r="C39" s="245" t="s">
        <v>154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IF(H39=0,0,H39/'Aktivi_Saistibas(004)'!$F$19*100)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38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75"/>
      <c r="F41" s="215"/>
      <c r="G41" s="215"/>
      <c r="H41" s="215"/>
      <c r="I41" s="236">
        <f>IF(H41=0,0,H41/'Aktivi_Saistibas(004)'!$F$19*100)</f>
        <v>0</v>
      </c>
    </row>
    <row r="42" spans="1:9" ht="12.75">
      <c r="A42" s="1"/>
      <c r="B42" s="211"/>
      <c r="C42" s="212" t="s">
        <v>172</v>
      </c>
      <c r="D42" s="208"/>
      <c r="E42" s="275"/>
      <c r="F42" s="215"/>
      <c r="G42" s="215"/>
      <c r="H42" s="215"/>
      <c r="I42" s="236">
        <f>IF(H42=0,0,H42/'Aktivi_Saistibas(004)'!$F$19*100)</f>
        <v>0</v>
      </c>
    </row>
    <row r="43" spans="1:9" ht="12.75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IF(H43=0,0,H43/'Aktivi_Saistibas(004)'!$F$19*100)</f>
        <v>0</v>
      </c>
    </row>
    <row r="44" spans="1:9" ht="12.75">
      <c r="A44" s="1"/>
      <c r="B44" s="166"/>
      <c r="C44" s="245" t="s">
        <v>154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IF(H44=0,0,H44/'Aktivi_Saistibas(004)'!$F$19*100)</f>
        <v>0</v>
      </c>
    </row>
    <row r="45" spans="1:9" ht="41.25" customHeight="1" thickBot="1">
      <c r="A45" s="1"/>
      <c r="B45" s="184"/>
      <c r="C45" s="277" t="s">
        <v>189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IF(H45=0,0,H45/'Aktivi_Saistibas(004)'!$F$19*100)</f>
        <v>0</v>
      </c>
    </row>
    <row r="46" spans="1:9" s="286" customFormat="1" ht="13.5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thickBot="1">
      <c r="A47" s="1"/>
      <c r="B47" s="458" t="s">
        <v>13</v>
      </c>
      <c r="C47" s="459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50" t="s">
        <v>190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149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150</v>
      </c>
      <c r="D50" s="208"/>
      <c r="E50" s="282"/>
      <c r="F50" s="282"/>
      <c r="G50" s="282"/>
      <c r="H50" s="282"/>
      <c r="I50" s="291"/>
    </row>
    <row r="51" spans="1:9" ht="12.75">
      <c r="A51" s="1"/>
      <c r="B51" s="211"/>
      <c r="C51" s="212" t="s">
        <v>186</v>
      </c>
      <c r="D51" s="213"/>
      <c r="E51" s="292"/>
      <c r="F51" s="292"/>
      <c r="G51" s="292"/>
      <c r="H51" s="292"/>
      <c r="I51" s="236">
        <f>IF(H51=0,0,H51/'Aktivi_Saistibas(004)'!$F$19*100)</f>
        <v>0</v>
      </c>
    </row>
    <row r="52" spans="1:9" ht="12.75">
      <c r="A52" s="1"/>
      <c r="B52" s="211"/>
      <c r="C52" s="212" t="s">
        <v>152</v>
      </c>
      <c r="D52" s="213"/>
      <c r="E52" s="292"/>
      <c r="F52" s="292"/>
      <c r="G52" s="292"/>
      <c r="H52" s="292"/>
      <c r="I52" s="236">
        <f>IF(H52=0,0,H52/'Aktivi_Saistibas(004)'!$F$19*100)</f>
        <v>0</v>
      </c>
    </row>
    <row r="53" spans="1:9" ht="12.75">
      <c r="A53" s="1"/>
      <c r="B53" s="211"/>
      <c r="C53" s="212" t="s">
        <v>153</v>
      </c>
      <c r="D53" s="213"/>
      <c r="E53" s="292"/>
      <c r="F53" s="292"/>
      <c r="G53" s="292"/>
      <c r="H53" s="292"/>
      <c r="I53" s="236">
        <f>IF(H53=0,0,H53/'Aktivi_Saistibas(004)'!$F$19*100)</f>
        <v>0</v>
      </c>
    </row>
    <row r="54" spans="1:9" ht="12.75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IF(H54=0,0,H54/'Aktivi_Saistibas(004)'!$F$19*100)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IF(H55=0,0,H55/'Aktivi_Saistibas(004)'!$F$19*100)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82"/>
      <c r="F56" s="282"/>
      <c r="G56" s="282"/>
      <c r="H56" s="282"/>
      <c r="I56" s="291"/>
    </row>
    <row r="57" spans="1:9" ht="12.75">
      <c r="A57" s="1"/>
      <c r="B57" s="211"/>
      <c r="C57" s="212" t="s">
        <v>156</v>
      </c>
      <c r="D57" s="208"/>
      <c r="E57" s="292"/>
      <c r="F57" s="292"/>
      <c r="G57" s="292"/>
      <c r="H57" s="292"/>
      <c r="I57" s="236">
        <f>IF(H57=0,0,H57/'Aktivi_Saistibas(004)'!$F$19*100)</f>
        <v>0</v>
      </c>
    </row>
    <row r="58" spans="1:9" ht="12.75">
      <c r="A58" s="1"/>
      <c r="B58" s="211"/>
      <c r="C58" s="212" t="s">
        <v>157</v>
      </c>
      <c r="D58" s="208"/>
      <c r="E58" s="292"/>
      <c r="F58" s="292"/>
      <c r="G58" s="292"/>
      <c r="H58" s="292"/>
      <c r="I58" s="236">
        <f>IF(H58=0,0,H58/'Aktivi_Saistibas(004)'!$F$19*100)</f>
        <v>0</v>
      </c>
    </row>
    <row r="59" spans="1:9" ht="12.75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IF(H59=0,0,H59/'Aktivi_Saistibas(004)'!$F$19*100)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IF(H60=0,0,H60/'Aktivi_Saistibas(004)'!$F$19*100)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82"/>
      <c r="F61" s="282"/>
      <c r="G61" s="282"/>
      <c r="H61" s="282"/>
      <c r="I61" s="291"/>
    </row>
    <row r="62" spans="1:9" ht="12.75">
      <c r="A62" s="1"/>
      <c r="B62" s="211"/>
      <c r="C62" s="212" t="s">
        <v>159</v>
      </c>
      <c r="D62" s="208"/>
      <c r="E62" s="292"/>
      <c r="F62" s="292"/>
      <c r="G62" s="292"/>
      <c r="H62" s="292"/>
      <c r="I62" s="236">
        <f>IF(H62=0,0,H62/'Aktivi_Saistibas(004)'!$F$19*100)</f>
        <v>0</v>
      </c>
    </row>
    <row r="63" spans="1:9" ht="12.75">
      <c r="A63" s="1"/>
      <c r="B63" s="211"/>
      <c r="C63" s="212" t="s">
        <v>160</v>
      </c>
      <c r="D63" s="208"/>
      <c r="E63" s="292"/>
      <c r="F63" s="292"/>
      <c r="G63" s="292"/>
      <c r="H63" s="292"/>
      <c r="I63" s="236">
        <f>IF(H63=0,0,H63/'Aktivi_Saistibas(004)'!$F$19*100)</f>
        <v>0</v>
      </c>
    </row>
    <row r="64" spans="1:9" ht="12.75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IF(H64=0,0,H64/'Aktivi_Saistibas(004)'!$F$19*100)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IF(H65=0,0,H65/'Aktivi_Saistibas(004)'!$F$19*100)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IF(H66=0,0,H66/'Aktivi_Saistibas(004)'!$F$19*100)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163</v>
      </c>
      <c r="D68" s="208"/>
      <c r="E68" s="282"/>
      <c r="F68" s="282"/>
      <c r="G68" s="282"/>
      <c r="H68" s="282"/>
      <c r="I68" s="291"/>
    </row>
    <row r="69" spans="1:9" ht="12.75">
      <c r="A69" s="1"/>
      <c r="B69" s="211"/>
      <c r="C69" s="212" t="s">
        <v>156</v>
      </c>
      <c r="D69" s="208"/>
      <c r="E69" s="292"/>
      <c r="F69" s="292"/>
      <c r="G69" s="292"/>
      <c r="H69" s="292"/>
      <c r="I69" s="236">
        <f>IF(H69=0,0,H69/'Aktivi_Saistibas(004)'!$F$19*100)</f>
        <v>0</v>
      </c>
    </row>
    <row r="70" spans="1:9" ht="12.75">
      <c r="A70" s="1"/>
      <c r="B70" s="211"/>
      <c r="C70" s="212" t="s">
        <v>157</v>
      </c>
      <c r="D70" s="208"/>
      <c r="E70" s="292"/>
      <c r="F70" s="292"/>
      <c r="G70" s="292"/>
      <c r="H70" s="292"/>
      <c r="I70" s="236">
        <f>IF(H70=0,0,H70/'Aktivi_Saistibas(004)'!$F$19*100)</f>
        <v>0</v>
      </c>
    </row>
    <row r="71" spans="1:9" ht="12.75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IF(H71=0,0,H71/'Aktivi_Saistibas(004)'!$F$19*100)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IF(H72=0,0,H72/'Aktivi_Saistibas(004)'!$F$19*100)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82"/>
      <c r="F73" s="282"/>
      <c r="G73" s="282"/>
      <c r="H73" s="282"/>
      <c r="I73" s="291"/>
    </row>
    <row r="74" spans="1:9" ht="12.75">
      <c r="A74" s="1"/>
      <c r="B74" s="211"/>
      <c r="C74" s="222" t="s">
        <v>159</v>
      </c>
      <c r="D74" s="208"/>
      <c r="E74" s="292"/>
      <c r="F74" s="292"/>
      <c r="G74" s="292"/>
      <c r="H74" s="292"/>
      <c r="I74" s="236">
        <f>IF(H74=0,0,H74/'Aktivi_Saistibas(004)'!$F$19*100)</f>
        <v>0</v>
      </c>
    </row>
    <row r="75" spans="1:9" ht="12.75">
      <c r="A75" s="1"/>
      <c r="B75" s="211"/>
      <c r="C75" s="222" t="s">
        <v>160</v>
      </c>
      <c r="D75" s="208"/>
      <c r="E75" s="292"/>
      <c r="F75" s="292"/>
      <c r="G75" s="292"/>
      <c r="H75" s="292"/>
      <c r="I75" s="236">
        <f>IF(H75=0,0,H75/'Aktivi_Saistibas(004)'!$F$19*100)</f>
        <v>0</v>
      </c>
    </row>
    <row r="76" spans="1:9" ht="12.75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IF(H76=0,0,H76/'Aktivi_Saistibas(004)'!$F$19*100)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IF(H77=0,0,H77/'Aktivi_Saistibas(004)'!$F$19*100)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IF(H78=0,0,H78/'Aktivi_Saistibas(004)'!$F$19*100)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82"/>
      <c r="F79" s="282"/>
      <c r="G79" s="282"/>
      <c r="H79" s="282"/>
      <c r="I79" s="291"/>
    </row>
    <row r="80" spans="1:9" ht="12.75">
      <c r="A80" s="1"/>
      <c r="B80" s="211"/>
      <c r="C80" s="212" t="s">
        <v>169</v>
      </c>
      <c r="D80" s="208"/>
      <c r="E80" s="292"/>
      <c r="F80" s="292"/>
      <c r="G80" s="292"/>
      <c r="H80" s="292"/>
      <c r="I80" s="236">
        <f>IF(H80=0,0,H80/'Aktivi_Saistibas(004)'!$F$19*100)</f>
        <v>0</v>
      </c>
    </row>
    <row r="81" spans="1:9" ht="12.75">
      <c r="A81" s="1"/>
      <c r="B81" s="211"/>
      <c r="C81" s="212" t="s">
        <v>170</v>
      </c>
      <c r="D81" s="208"/>
      <c r="E81" s="292"/>
      <c r="F81" s="292"/>
      <c r="G81" s="292"/>
      <c r="H81" s="292"/>
      <c r="I81" s="236">
        <f>IF(H81=0,0,H81/'Aktivi_Saistibas(004)'!$F$19*100)</f>
        <v>0</v>
      </c>
    </row>
    <row r="82" spans="1:9" ht="12.75">
      <c r="A82" s="1"/>
      <c r="B82" s="211"/>
      <c r="C82" s="216" t="s">
        <v>20</v>
      </c>
      <c r="D82" s="208"/>
      <c r="E82" s="292"/>
      <c r="F82" s="292"/>
      <c r="G82" s="292"/>
      <c r="H82" s="292"/>
      <c r="I82" s="236">
        <f>IF(H82=0,0,H82/'Aktivi_Saistibas(004)'!$F$19*100)</f>
        <v>0</v>
      </c>
    </row>
    <row r="83" spans="1:9" ht="12.75">
      <c r="A83" s="1"/>
      <c r="B83" s="166"/>
      <c r="C83" s="245" t="s">
        <v>154</v>
      </c>
      <c r="D83" s="76">
        <v>22300</v>
      </c>
      <c r="E83" s="299"/>
      <c r="F83" s="276">
        <f>SUM(F80:F82)</f>
        <v>0</v>
      </c>
      <c r="G83" s="276">
        <f>SUM(G80:G82)</f>
        <v>0</v>
      </c>
      <c r="H83" s="276">
        <f>SUM(H80:H82)</f>
        <v>0</v>
      </c>
      <c r="I83" s="239">
        <f>IF(H83=0,0,H83/'Aktivi_Saistibas(004)'!$F$19*100)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82"/>
      <c r="F84" s="282"/>
      <c r="G84" s="282"/>
      <c r="H84" s="282"/>
      <c r="I84" s="291"/>
    </row>
    <row r="85" spans="1:9" ht="12.75">
      <c r="A85" s="1"/>
      <c r="B85" s="211"/>
      <c r="C85" s="212" t="s">
        <v>171</v>
      </c>
      <c r="D85" s="208"/>
      <c r="E85" s="292"/>
      <c r="F85" s="292"/>
      <c r="G85" s="292"/>
      <c r="H85" s="292"/>
      <c r="I85" s="236">
        <f>IF(H85=0,0,H85/'Aktivi_Saistibas(004)'!$F$19*100)</f>
        <v>0</v>
      </c>
    </row>
    <row r="86" spans="1:9" ht="12.75">
      <c r="A86" s="1"/>
      <c r="B86" s="211"/>
      <c r="C86" s="212" t="s">
        <v>172</v>
      </c>
      <c r="D86" s="208"/>
      <c r="E86" s="275"/>
      <c r="F86" s="215"/>
      <c r="G86" s="215"/>
      <c r="H86" s="215"/>
      <c r="I86" s="236">
        <f>IF(H86=0,0,H86/'Aktivi_Saistibas(004)'!$F$19*100)</f>
        <v>0</v>
      </c>
    </row>
    <row r="87" spans="1:9" ht="12.75">
      <c r="A87" s="1"/>
      <c r="B87" s="211"/>
      <c r="C87" s="216" t="s">
        <v>20</v>
      </c>
      <c r="D87" s="208"/>
      <c r="E87" s="275"/>
      <c r="F87" s="215"/>
      <c r="G87" s="215"/>
      <c r="H87" s="215"/>
      <c r="I87" s="236">
        <f>IF(H87=0,0,H87/'Aktivi_Saistibas(004)'!$F$19*100)</f>
        <v>0</v>
      </c>
    </row>
    <row r="88" spans="1:9" ht="12.75">
      <c r="A88" s="1"/>
      <c r="B88" s="166"/>
      <c r="C88" s="245" t="s">
        <v>154</v>
      </c>
      <c r="D88" s="76">
        <v>22400</v>
      </c>
      <c r="E88" s="299"/>
      <c r="F88" s="276">
        <f>SUM(F85:F87)</f>
        <v>0</v>
      </c>
      <c r="G88" s="276">
        <f>SUM(G85:G87)</f>
        <v>0</v>
      </c>
      <c r="H88" s="276">
        <f>SUM(H85:H87)</f>
        <v>0</v>
      </c>
      <c r="I88" s="239">
        <f>IF(H88=0,0,H88/'Aktivi_Saistibas(004)'!$F$19*100)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301"/>
      <c r="F89" s="295">
        <f>F66+F78+F83+F88</f>
        <v>0</v>
      </c>
      <c r="G89" s="295">
        <f>G66+G78+G83+G88</f>
        <v>0</v>
      </c>
      <c r="H89" s="295">
        <f>H66+H78+H83+H88</f>
        <v>0</v>
      </c>
      <c r="I89" s="296">
        <f>IF(H89=0,0,H89/'Aktivi_Saistibas(004)'!$F$19*100)</f>
        <v>0</v>
      </c>
    </row>
    <row r="90" spans="1:9" ht="12.75">
      <c r="A90" s="1"/>
      <c r="B90" s="200">
        <v>23000</v>
      </c>
      <c r="C90" s="297" t="s">
        <v>193</v>
      </c>
      <c r="D90" s="238"/>
      <c r="E90" s="43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437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66"/>
      <c r="J92" s="349"/>
    </row>
    <row r="93" spans="1:9" ht="13.5" thickBot="1">
      <c r="A93" s="1"/>
      <c r="B93" s="458" t="s">
        <v>13</v>
      </c>
      <c r="C93" s="459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437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75"/>
      <c r="F95" s="215"/>
      <c r="G95" s="215"/>
      <c r="H95" s="215"/>
      <c r="I95" s="236">
        <f>IF(H95=0,0,H95/'Aktivi_Saistibas(004)'!$F$19*100)</f>
        <v>0</v>
      </c>
    </row>
    <row r="96" spans="1:9" ht="12.75">
      <c r="A96" s="1"/>
      <c r="B96" s="211"/>
      <c r="C96" s="212" t="s">
        <v>152</v>
      </c>
      <c r="D96" s="213"/>
      <c r="E96" s="275"/>
      <c r="F96" s="215"/>
      <c r="G96" s="215"/>
      <c r="H96" s="215"/>
      <c r="I96" s="236">
        <f>IF(H96=0,0,H96/'Aktivi_Saistibas(004)'!$F$19*100)</f>
        <v>0</v>
      </c>
    </row>
    <row r="97" spans="1:9" ht="12.75">
      <c r="A97" s="1"/>
      <c r="B97" s="211"/>
      <c r="C97" s="212" t="s">
        <v>153</v>
      </c>
      <c r="D97" s="213"/>
      <c r="E97" s="275"/>
      <c r="F97" s="215"/>
      <c r="G97" s="215"/>
      <c r="H97" s="215"/>
      <c r="I97" s="236">
        <f>IF(H97=0,0,H97/'Aktivi_Saistibas(004)'!$F$19*100)</f>
        <v>0</v>
      </c>
    </row>
    <row r="98" spans="1:9" ht="12.75">
      <c r="A98" s="1"/>
      <c r="B98" s="211"/>
      <c r="C98" s="216" t="s">
        <v>20</v>
      </c>
      <c r="D98" s="213"/>
      <c r="E98" s="275"/>
      <c r="F98" s="215"/>
      <c r="G98" s="215"/>
      <c r="H98" s="215"/>
      <c r="I98" s="236">
        <f>IF(H98=0,0,H98/'Aktivi_Saistibas(004)'!$F$19*100)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98"/>
      <c r="F99" s="274">
        <f>SUM(F95:F98)</f>
        <v>0</v>
      </c>
      <c r="G99" s="274">
        <f>SUM(G95:G98)</f>
        <v>0</v>
      </c>
      <c r="H99" s="274">
        <f>SUM(H95:H98)</f>
        <v>0</v>
      </c>
      <c r="I99" s="236">
        <f>IF(H99=0,0,H99/'Aktivi_Saistibas(004)'!$F$19*100)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37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75"/>
      <c r="F101" s="215"/>
      <c r="G101" s="215"/>
      <c r="H101" s="215"/>
      <c r="I101" s="236">
        <f>IF(H101=0,0,H101/'Aktivi_Saistibas(004)'!$F$19*100)</f>
        <v>0</v>
      </c>
    </row>
    <row r="102" spans="1:9" ht="12.75">
      <c r="A102" s="1"/>
      <c r="B102" s="211"/>
      <c r="C102" s="212" t="s">
        <v>157</v>
      </c>
      <c r="D102" s="208"/>
      <c r="E102" s="275"/>
      <c r="F102" s="215"/>
      <c r="G102" s="215"/>
      <c r="H102" s="215"/>
      <c r="I102" s="236">
        <f>IF(H102=0,0,H102/'Aktivi_Saistibas(004)'!$F$19*100)</f>
        <v>0</v>
      </c>
    </row>
    <row r="103" spans="1:9" ht="12.75">
      <c r="A103" s="1"/>
      <c r="B103" s="211"/>
      <c r="C103" s="216" t="s">
        <v>20</v>
      </c>
      <c r="D103" s="208"/>
      <c r="E103" s="275"/>
      <c r="F103" s="215"/>
      <c r="G103" s="215"/>
      <c r="H103" s="215"/>
      <c r="I103" s="236">
        <f>IF(H103=0,0,H103/'Aktivi_Saistibas(004)'!$F$19*100)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98"/>
      <c r="F104" s="274">
        <f>SUM(F101:F103)</f>
        <v>0</v>
      </c>
      <c r="G104" s="274">
        <f>SUM(G101:G103)</f>
        <v>0</v>
      </c>
      <c r="H104" s="274">
        <f>SUM(H101:H103)</f>
        <v>0</v>
      </c>
      <c r="I104" s="236">
        <f>IF(H104=0,0,H104/'Aktivi_Saistibas(004)'!$F$19*100)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37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75"/>
      <c r="F106" s="215"/>
      <c r="G106" s="215"/>
      <c r="H106" s="215"/>
      <c r="I106" s="236">
        <f>IF(H106=0,0,H106/'Aktivi_Saistibas(004)'!$F$19*100)</f>
        <v>0</v>
      </c>
    </row>
    <row r="107" spans="1:9" ht="12.75">
      <c r="A107" s="1"/>
      <c r="B107" s="211"/>
      <c r="C107" s="212" t="s">
        <v>160</v>
      </c>
      <c r="D107" s="208"/>
      <c r="E107" s="275"/>
      <c r="F107" s="215"/>
      <c r="G107" s="215"/>
      <c r="H107" s="215"/>
      <c r="I107" s="236">
        <f>IF(H107=0,0,H107/'Aktivi_Saistibas(004)'!$F$19*100)</f>
        <v>0</v>
      </c>
    </row>
    <row r="108" spans="1:9" ht="12.75">
      <c r="A108" s="1"/>
      <c r="B108" s="211"/>
      <c r="C108" s="216" t="s">
        <v>20</v>
      </c>
      <c r="D108" s="208"/>
      <c r="E108" s="275"/>
      <c r="F108" s="215"/>
      <c r="G108" s="215"/>
      <c r="H108" s="215"/>
      <c r="I108" s="236">
        <f>IF(H108=0,0,H108/'Aktivi_Saistibas(004)'!$F$19*100)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98"/>
      <c r="F109" s="274">
        <f>SUM(F106:F108)</f>
        <v>0</v>
      </c>
      <c r="G109" s="274">
        <f>SUM(G106:G108)</f>
        <v>0</v>
      </c>
      <c r="H109" s="274">
        <f>SUM(H106:H108)</f>
        <v>0</v>
      </c>
      <c r="I109" s="236">
        <f>IF(H109=0,0,H109/'Aktivi_Saistibas(004)'!$F$19*100)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9"/>
      <c r="F110" s="276">
        <f>F99+F104+F109</f>
        <v>0</v>
      </c>
      <c r="G110" s="276">
        <f>G99+G104+G109</f>
        <v>0</v>
      </c>
      <c r="H110" s="276">
        <f>H99+H104+H109</f>
        <v>0</v>
      </c>
      <c r="I110" s="239">
        <f>IF(H110=0,0,H110/'Aktivi_Saistibas(004)'!$F$19*100)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3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37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75"/>
      <c r="F113" s="215"/>
      <c r="G113" s="215"/>
      <c r="H113" s="215"/>
      <c r="I113" s="236">
        <f>IF(H113=0,0,H113/'Aktivi_Saistibas(004)'!$F$19*100)</f>
        <v>0</v>
      </c>
    </row>
    <row r="114" spans="1:9" ht="12.75">
      <c r="A114" s="1"/>
      <c r="B114" s="211"/>
      <c r="C114" s="212" t="s">
        <v>157</v>
      </c>
      <c r="D114" s="208"/>
      <c r="E114" s="275"/>
      <c r="F114" s="215"/>
      <c r="G114" s="215"/>
      <c r="H114" s="215"/>
      <c r="I114" s="236">
        <f>IF(H114=0,0,H114/'Aktivi_Saistibas(004)'!$F$19*100)</f>
        <v>0</v>
      </c>
    </row>
    <row r="115" spans="1:9" ht="12.75">
      <c r="A115" s="1"/>
      <c r="B115" s="211"/>
      <c r="C115" s="216" t="s">
        <v>20</v>
      </c>
      <c r="D115" s="208"/>
      <c r="E115" s="275"/>
      <c r="F115" s="215"/>
      <c r="G115" s="215"/>
      <c r="H115" s="215"/>
      <c r="I115" s="236">
        <f>IF(H115=0,0,H115/'Aktivi_Saistibas(004)'!$F$19*100)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98"/>
      <c r="F116" s="274">
        <f>SUM(F113:F115)</f>
        <v>0</v>
      </c>
      <c r="G116" s="274">
        <f>SUM(G113:G115)</f>
        <v>0</v>
      </c>
      <c r="H116" s="274">
        <f>SUM(H113:H115)</f>
        <v>0</v>
      </c>
      <c r="I116" s="236">
        <f>IF(H116=0,0,H116/'Aktivi_Saistibas(004)'!$F$19*100)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37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75"/>
      <c r="F118" s="215"/>
      <c r="G118" s="215"/>
      <c r="H118" s="215"/>
      <c r="I118" s="236">
        <f>IF(H118=0,0,H118/'Aktivi_Saistibas(004)'!$F$19*100)</f>
        <v>0</v>
      </c>
    </row>
    <row r="119" spans="1:9" ht="12.75">
      <c r="A119" s="1"/>
      <c r="B119" s="211"/>
      <c r="C119" s="222" t="s">
        <v>160</v>
      </c>
      <c r="D119" s="208"/>
      <c r="E119" s="275"/>
      <c r="F119" s="215"/>
      <c r="G119" s="215"/>
      <c r="H119" s="215"/>
      <c r="I119" s="236">
        <f>IF(H119=0,0,H119/'Aktivi_Saistibas(004)'!$F$19*100)</f>
        <v>0</v>
      </c>
    </row>
    <row r="120" spans="1:9" ht="12.75">
      <c r="A120" s="1"/>
      <c r="B120" s="211"/>
      <c r="C120" s="223" t="s">
        <v>20</v>
      </c>
      <c r="D120" s="208"/>
      <c r="E120" s="275"/>
      <c r="F120" s="215"/>
      <c r="G120" s="215"/>
      <c r="H120" s="215"/>
      <c r="I120" s="236">
        <f>IF(H120=0,0,H120/'Aktivi_Saistibas(004)'!$F$19*100)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98"/>
      <c r="F121" s="274">
        <f>SUM(F118:F120)</f>
        <v>0</v>
      </c>
      <c r="G121" s="274">
        <f>SUM(G118:G120)</f>
        <v>0</v>
      </c>
      <c r="H121" s="274">
        <f>SUM(H118:H120)</f>
        <v>0</v>
      </c>
      <c r="I121" s="236">
        <f>IF(H121=0,0,H121/'Aktivi_Saistibas(004)'!$F$19*100)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9"/>
      <c r="F122" s="276">
        <f>F116+F121</f>
        <v>0</v>
      </c>
      <c r="G122" s="276">
        <f>G116+G121</f>
        <v>0</v>
      </c>
      <c r="H122" s="276">
        <f>H116+H121</f>
        <v>0</v>
      </c>
      <c r="I122" s="239">
        <f>IF(H122=0,0,H122/'Aktivi_Saistibas(004)'!$F$19*100)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38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75"/>
      <c r="F124" s="215"/>
      <c r="G124" s="215"/>
      <c r="H124" s="215"/>
      <c r="I124" s="236">
        <f>IF(H124=0,0,H124/'Aktivi_Saistibas(004)'!$F$19*100)</f>
        <v>0</v>
      </c>
    </row>
    <row r="125" spans="1:9" ht="12.75">
      <c r="A125" s="1"/>
      <c r="B125" s="211"/>
      <c r="C125" s="212" t="s">
        <v>170</v>
      </c>
      <c r="D125" s="208"/>
      <c r="E125" s="275"/>
      <c r="F125" s="215"/>
      <c r="G125" s="215"/>
      <c r="H125" s="215"/>
      <c r="I125" s="236">
        <f>IF(H125=0,0,H125/'Aktivi_Saistibas(004)'!$F$19*100)</f>
        <v>0</v>
      </c>
    </row>
    <row r="126" spans="1:9" ht="12.75">
      <c r="A126" s="1"/>
      <c r="B126" s="211"/>
      <c r="C126" s="216" t="s">
        <v>20</v>
      </c>
      <c r="D126" s="208"/>
      <c r="E126" s="275"/>
      <c r="F126" s="215"/>
      <c r="G126" s="215"/>
      <c r="H126" s="215"/>
      <c r="I126" s="236">
        <f>IF(H126=0,0,H126/'Aktivi_Saistibas(004)'!$F$19*100)</f>
        <v>0</v>
      </c>
    </row>
    <row r="127" spans="1:9" ht="12.75">
      <c r="A127" s="1"/>
      <c r="B127" s="166"/>
      <c r="C127" s="245" t="s">
        <v>154</v>
      </c>
      <c r="D127" s="76">
        <v>23300</v>
      </c>
      <c r="E127" s="299"/>
      <c r="F127" s="276">
        <f>SUM(F124:F126)</f>
        <v>0</v>
      </c>
      <c r="G127" s="276">
        <f>SUM(G124:G126)</f>
        <v>0</v>
      </c>
      <c r="H127" s="276">
        <f>SUM(H124:H126)</f>
        <v>0</v>
      </c>
      <c r="I127" s="239">
        <f>IF(H127=0,0,H127/'Aktivi_Saistibas(004)'!$F$19*100)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38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73"/>
      <c r="F129" s="215"/>
      <c r="G129" s="215"/>
      <c r="H129" s="215"/>
      <c r="I129" s="236">
        <f>IF(H129=0,0,H129/'Aktivi_Saistibas(004)'!$F$19*100)</f>
        <v>0</v>
      </c>
    </row>
    <row r="130" spans="1:9" ht="12.75">
      <c r="A130" s="1"/>
      <c r="B130" s="211"/>
      <c r="C130" s="212" t="s">
        <v>172</v>
      </c>
      <c r="D130" s="208"/>
      <c r="E130" s="273"/>
      <c r="F130" s="215"/>
      <c r="G130" s="215"/>
      <c r="H130" s="215"/>
      <c r="I130" s="236">
        <f>IF(H130=0,0,H130/'Aktivi_Saistibas(004)'!$F$19*100)</f>
        <v>0</v>
      </c>
    </row>
    <row r="131" spans="1:9" ht="12.75">
      <c r="A131" s="1"/>
      <c r="B131" s="211"/>
      <c r="C131" s="216" t="s">
        <v>20</v>
      </c>
      <c r="D131" s="208"/>
      <c r="E131" s="273"/>
      <c r="F131" s="215"/>
      <c r="G131" s="215"/>
      <c r="H131" s="215"/>
      <c r="I131" s="236">
        <f>IF(H131=0,0,H131/'Aktivi_Saistibas(004)'!$F$19*100)</f>
        <v>0</v>
      </c>
    </row>
    <row r="132" spans="1:9" ht="12.75">
      <c r="A132" s="1"/>
      <c r="B132" s="166"/>
      <c r="C132" s="245" t="s">
        <v>154</v>
      </c>
      <c r="D132" s="76">
        <v>23400</v>
      </c>
      <c r="E132" s="299"/>
      <c r="F132" s="276">
        <f>SUM(F129:F131)</f>
        <v>0</v>
      </c>
      <c r="G132" s="276">
        <f>SUM(G129:G131)</f>
        <v>0</v>
      </c>
      <c r="H132" s="276">
        <f>SUM(H129:H131)</f>
        <v>0</v>
      </c>
      <c r="I132" s="239">
        <f>IF(H132=0,0,H132/'Aktivi_Saistibas(004)'!$F$19*100)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301"/>
      <c r="F133" s="295">
        <f>F110+F122+F127+F132</f>
        <v>0</v>
      </c>
      <c r="G133" s="295">
        <f>G110+G122+G127+G132</f>
        <v>0</v>
      </c>
      <c r="H133" s="295">
        <f>H110+H122+H127+H132</f>
        <v>0</v>
      </c>
      <c r="I133" s="270">
        <f>IF(H133=0,0,H133/'Aktivi_Saistibas(004)'!$F$19*100)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38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75"/>
      <c r="F135" s="215"/>
      <c r="G135" s="215"/>
      <c r="H135" s="215"/>
      <c r="I135" s="236">
        <f>IF(H135=0,0,H135/'Aktivi_Saistibas(004)'!$F$19*100)</f>
        <v>0</v>
      </c>
    </row>
    <row r="136" spans="1:9" ht="12.75">
      <c r="A136" s="1"/>
      <c r="B136" s="211"/>
      <c r="C136" s="212" t="s">
        <v>180</v>
      </c>
      <c r="D136" s="208"/>
      <c r="E136" s="275"/>
      <c r="F136" s="215"/>
      <c r="G136" s="215"/>
      <c r="H136" s="215"/>
      <c r="I136" s="236">
        <f>IF(H136=0,0,H136/'Aktivi_Saistibas(004)'!$F$19*100)</f>
        <v>0</v>
      </c>
    </row>
    <row r="137" spans="1:9" ht="12.75">
      <c r="A137" s="1"/>
      <c r="B137" s="211"/>
      <c r="C137" s="216" t="s">
        <v>20</v>
      </c>
      <c r="D137" s="208"/>
      <c r="E137" s="275"/>
      <c r="F137" s="215"/>
      <c r="G137" s="215"/>
      <c r="H137" s="215"/>
      <c r="I137" s="236">
        <f>IF(H137=0,0,H137/'Aktivi_Saistibas(004)'!$F$19*100)</f>
        <v>0</v>
      </c>
    </row>
    <row r="138" spans="1:9" ht="12.75">
      <c r="A138" s="1"/>
      <c r="B138" s="166"/>
      <c r="C138" s="245" t="s">
        <v>154</v>
      </c>
      <c r="D138" s="80">
        <v>24000</v>
      </c>
      <c r="E138" s="302"/>
      <c r="F138" s="287">
        <f>SUM(F135:F137)</f>
        <v>0</v>
      </c>
      <c r="G138" s="287">
        <f>SUM(G135:G137)</f>
        <v>0</v>
      </c>
      <c r="H138" s="287">
        <f>SUM(H135:H137)</f>
        <v>0</v>
      </c>
      <c r="I138" s="239">
        <f>IF(H138=0,0,H138/'Aktivi_Saistibas(004)'!$F$19*100)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301"/>
      <c r="F139" s="295">
        <f>F45+F89+F133+F138</f>
        <v>0</v>
      </c>
      <c r="G139" s="295">
        <f>G45+G89+G133+G138</f>
        <v>0</v>
      </c>
      <c r="H139" s="295">
        <f>H45+H89+H133+H138</f>
        <v>0</v>
      </c>
      <c r="I139" s="270">
        <f>IF(H139=0,0,H139/'Aktivi_Saistibas(004)'!$F$19*100)</f>
        <v>0</v>
      </c>
    </row>
    <row r="140" spans="1:9" ht="26.25" thickBot="1">
      <c r="A140" s="1"/>
      <c r="B140" s="303">
        <v>30000</v>
      </c>
      <c r="C140" s="265" t="s">
        <v>197</v>
      </c>
      <c r="D140" s="79">
        <v>30000</v>
      </c>
      <c r="E140" s="439"/>
      <c r="F140" s="271">
        <f>'Portfelis(001-1)'!E103+'Portfelis(001-2)'!F141</f>
        <v>219</v>
      </c>
      <c r="G140" s="271">
        <f>'Portfelis(001-1)'!F103+'Portfelis(001-2)'!G141</f>
        <v>26436.89</v>
      </c>
      <c r="H140" s="271">
        <f>'Portfelis(001-1)'!G103+'Portfelis(001-2)'!H141</f>
        <v>26592.769999999997</v>
      </c>
      <c r="I140" s="272" t="e">
        <f>IF(H140=0,0,H140/'Aktivi_Saistibas(004)'!$F$19*100)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Ojārs Skudra /</v>
      </c>
      <c r="G141" s="39"/>
      <c r="H141" s="304"/>
      <c r="I141" s="305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Ģirts Veģeris/</v>
      </c>
      <c r="G143" s="43"/>
      <c r="H143" s="306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Irēna Bauere; 7045838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6" r:id="rId1"/>
  <rowBreaks count="2" manualBreakCount="2">
    <brk id="45" max="255" man="1"/>
    <brk id="9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workbookViewId="0" topLeftCell="A1">
      <selection activeCell="H17" sqref="H1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07" t="str">
        <f>Nosaukumi!B41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"LATVIJAS VADOŠO APDROŠINĀTĀJU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55" t="s">
        <v>11</v>
      </c>
      <c r="C10" s="454"/>
      <c r="D10" s="4" t="s">
        <v>12</v>
      </c>
      <c r="E10" s="4" t="s">
        <v>65</v>
      </c>
      <c r="F10" s="5" t="str">
        <f>CONCATENATE("Atlikumi ",Parametri!A15)</f>
        <v>Atlikumi 2003. gada 30.06.</v>
      </c>
      <c r="G10" s="25"/>
    </row>
    <row r="11" spans="2:7" ht="13.5" customHeight="1" thickBot="1">
      <c r="B11" s="453" t="s">
        <v>13</v>
      </c>
      <c r="C11" s="454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55" t="s">
        <v>11</v>
      </c>
      <c r="C22" s="454"/>
      <c r="D22" s="4" t="s">
        <v>12</v>
      </c>
      <c r="E22" s="4" t="s">
        <v>65</v>
      </c>
      <c r="F22" s="5" t="str">
        <f>F10</f>
        <v>Atlikumi 2003. gada 30.06.</v>
      </c>
      <c r="G22" s="26"/>
    </row>
    <row r="23" spans="2:7" ht="13.5" customHeight="1" thickBot="1">
      <c r="B23" s="453" t="s">
        <v>13</v>
      </c>
      <c r="C23" s="454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CONCATENATE(Nosaukumi!B42,"/")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CONCATENATE(Nosaukumi!B44,"; ",Nosaukumi!C44)</f>
        <v>Irēna Bauere; 7045838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G41"/>
  <sheetViews>
    <sheetView workbookViewId="0" topLeftCell="A1">
      <selection activeCell="H14" sqref="H14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 t="str">
        <f>Nosaukumi!B41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"LATVIJAS VADOŠO APDROŠINĀTĀJU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56" t="s">
        <v>11</v>
      </c>
      <c r="C10" s="460"/>
      <c r="D10" s="65" t="s">
        <v>12</v>
      </c>
      <c r="E10" s="65" t="s">
        <v>89</v>
      </c>
      <c r="F10" s="66" t="str">
        <f>CONCATENATE("Atlikumi ",Parametri!A15)</f>
        <v>Atlikumi 2003. gada 30.06.</v>
      </c>
    </row>
    <row r="11" spans="2:6" ht="16.5" customHeight="1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20"/>
      <c r="F12" s="247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21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21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CONCATENATE(Nosaukumi!B42,"/")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CONCATENATE(Nosaukumi!B45,"; ",Nosaukumi!C45)</f>
        <v>Irēna Bauere; 7045838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G27"/>
  <sheetViews>
    <sheetView workbookViewId="0" topLeftCell="A1">
      <selection activeCell="H19" sqref="H19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 t="str">
        <f>Nosaukumi!B41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"LATVIJAS VADOŠO APDROŠINĀTĀJU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56" t="s">
        <v>11</v>
      </c>
      <c r="C10" s="460"/>
      <c r="D10" s="65" t="s">
        <v>12</v>
      </c>
      <c r="E10" s="65" t="s">
        <v>65</v>
      </c>
      <c r="F10" s="66" t="str">
        <f>CONCATENATE("Atlikumi ",Parametri!A15)</f>
        <v>Atlikumi 2003. gada 30.06.</v>
      </c>
    </row>
    <row r="11" spans="2:6" ht="13.5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30"/>
      <c r="F12" s="178">
        <f>'Aktivi_Saistibas(005)'!E31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'Ien.,Izd.(005)'!F35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40">
        <f>E12+E16</f>
        <v>0</v>
      </c>
      <c r="F17" s="441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42"/>
      <c r="F18" s="443"/>
    </row>
    <row r="19" spans="2:6" ht="12.75">
      <c r="B19" s="68" t="s">
        <v>135</v>
      </c>
      <c r="C19" s="163" t="s">
        <v>136</v>
      </c>
      <c r="D19" s="69" t="s">
        <v>135</v>
      </c>
      <c r="E19" s="442"/>
      <c r="F19" s="443"/>
    </row>
    <row r="20" spans="2:6" ht="25.5" customHeight="1">
      <c r="B20" s="176" t="s">
        <v>137</v>
      </c>
      <c r="C20" s="163" t="s">
        <v>138</v>
      </c>
      <c r="D20" s="150" t="s">
        <v>137</v>
      </c>
      <c r="E20" s="440">
        <f>IF(E18=0,0,E12/E18)</f>
        <v>0</v>
      </c>
      <c r="F20" s="441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44">
        <f>IF(E19=0,0,E17/E19)</f>
        <v>0</v>
      </c>
      <c r="F21" s="445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CONCATENATE(Nosaukumi!B42,"/")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CONCATENATE(Nosaukumi!B46,"; ",Nosaukumi!C46)</f>
        <v>Irēna Bauere; 7045838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I104"/>
  <sheetViews>
    <sheetView workbookViewId="0" topLeftCell="A1">
      <selection activeCell="J1" sqref="J1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 t="str">
        <f>Nosaukumi!B41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"LATVIJAS VADOŠO APDROŠINĀTĀJU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2003. gada 30.06.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56" t="s">
        <v>11</v>
      </c>
      <c r="C11" s="460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58" t="s">
        <v>13</v>
      </c>
      <c r="C12" s="461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IF(G16=0,0,G16/'Aktivi_Saistibas(005)'!$F$19*100)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IF(G17=0,0,G17/'Aktivi_Saistibas(005)'!$F$19*100)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IF(G18=0,0,G18/'Aktivi_Saistibas(005)'!$F$19*100)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IF(G19=0,0,G19/'Aktivi_Saistibas(005)'!$F$19*100)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IF(G20=0,0,G20/'Aktivi_Saistibas(005)'!$F$19*100)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IF(G22=0,0,G22/'Aktivi_Saistibas(005)'!$F$19*100)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IF(G23=0,0,G23/'Aktivi_Saistibas(005)'!$F$19*100)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IF(G24=0,0,G24/'Aktivi_Saistibas(005)'!$F$19*100)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IF(G25=0,0,G25/'Aktivi_Saistibas(005)'!$F$19*100)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IF(G27=0,0,G27/'Aktivi_Saistibas(005)'!$F$19*100)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IF(G28=0,0,G28/'Aktivi_Saistibas(005)'!$F$19*100)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IF(G29=0,0,G29/'Aktivi_Saistibas(005)'!$F$19*100)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IF(G30=0,0,G30/'Aktivi_Saistibas(005)'!$F$19*100)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IF(G31=0,0,G31/'Aktivi_Saistibas(005)'!$F$19*100)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IF(G34=0,0,G34/'Aktivi_Saistibas(005)'!$F$19*100)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IF(G35=0,0,G35/'Aktivi_Saistibas(005)'!$F$19*100)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IF(G36=0,0,G36/'Aktivi_Saistibas(005)'!$F$19*100)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IF(G37=0,0,G37/'Aktivi_Saistibas(005)'!$F$19*100)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IF(G39=0,0,G39/'Aktivi_Saistibas(005)'!$F$19*100)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IF(G40=0,0,G40/'Aktivi_Saistibas(005)'!$F$19*100)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IF(G41=0,0,G41/'Aktivi_Saistibas(005)'!$F$19*100)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IF(G42=0,0,G42/'Aktivi_Saistibas(005)'!$F$19*100)</f>
        <v>0</v>
      </c>
      <c r="I42" s="53"/>
    </row>
    <row r="43" spans="2:9" ht="15.75" thickBot="1">
      <c r="B43" s="185"/>
      <c r="C43" s="253" t="s">
        <v>165</v>
      </c>
      <c r="D43" s="81">
        <v>11200</v>
      </c>
      <c r="E43" s="254">
        <f>E37+E42</f>
        <v>0</v>
      </c>
      <c r="F43" s="254">
        <f>F37+F42</f>
        <v>0</v>
      </c>
      <c r="G43" s="254">
        <f>G37+G42</f>
        <v>0</v>
      </c>
      <c r="H43" s="255">
        <f>IF(G43=0,0,G43/'Aktivi_Saistibas(005)'!$F$19*100)</f>
        <v>0</v>
      </c>
      <c r="I43" s="53"/>
    </row>
    <row r="44" spans="2:9" ht="15.75" thickBot="1">
      <c r="B44" s="424"/>
      <c r="C44" s="425"/>
      <c r="D44" s="426"/>
      <c r="E44" s="427"/>
      <c r="F44" s="427"/>
      <c r="G44" s="427"/>
      <c r="H44" s="428"/>
      <c r="I44" s="53"/>
    </row>
    <row r="45" spans="2:9" ht="15.75" thickBot="1">
      <c r="B45" s="458" t="s">
        <v>13</v>
      </c>
      <c r="C45" s="461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6"/>
      <c r="E46" s="244"/>
      <c r="F46" s="244"/>
      <c r="G46" s="244"/>
      <c r="H46" s="247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IF(G47=0,0,G47/'Aktivi_Saistibas(005)'!$F$19*100)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IF(G48=0,0,G48/'Aktivi_Saistibas(005)'!$F$19*100)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IF(G49=0,0,G49/'Aktivi_Saistibas(005)'!$F$19*100)</f>
        <v>0</v>
      </c>
      <c r="I49" s="53"/>
    </row>
    <row r="50" spans="2:9" ht="15">
      <c r="B50" s="166"/>
      <c r="C50" s="245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IF(G50=0,0,G50/'Aktivi_Saistibas(005)'!$F$19*100)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IF(G52=0,0,G52/'Aktivi_Saistibas(005)'!$F$19*100)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IF(G53=0,0,G53/'Aktivi_Saistibas(005)'!$F$19*100)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IF(G54=0,0,G54/'Aktivi_Saistibas(005)'!$F$19*100)</f>
        <v>0</v>
      </c>
      <c r="I54" s="53"/>
    </row>
    <row r="55" spans="2:9" ht="15">
      <c r="B55" s="166"/>
      <c r="C55" s="245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IF(G55=0,0,G55/'Aktivi_Saistibas(005)'!$F$19*100)</f>
        <v>0</v>
      </c>
      <c r="I55" s="53"/>
    </row>
    <row r="56" spans="2:9" ht="38.25">
      <c r="B56" s="225"/>
      <c r="C56" s="251" t="s">
        <v>174</v>
      </c>
      <c r="D56" s="78">
        <v>11000</v>
      </c>
      <c r="E56" s="248">
        <f>E31+E43+E50+E55</f>
        <v>0</v>
      </c>
      <c r="F56" s="248">
        <f>F31+F43+F50+F55</f>
        <v>0</v>
      </c>
      <c r="G56" s="248">
        <f>G31+G43+G50+G55</f>
        <v>0</v>
      </c>
      <c r="H56" s="249">
        <f>IF(G56=0,0,G56/'Aktivi_Saistibas(005)'!$F$19*100)</f>
        <v>0</v>
      </c>
      <c r="I56" s="53"/>
    </row>
    <row r="57" spans="2:9" ht="15">
      <c r="B57" s="230">
        <v>12000</v>
      </c>
      <c r="C57" s="250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IF(G60=0,0,G60/'Aktivi_Saistibas(005)'!$F$19*100)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IF(G61=0,0,G61/'Aktivi_Saistibas(005)'!$F$19*100)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IF(G62=0,0,G62/'Aktivi_Saistibas(005)'!$F$19*100)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IF(G63=0,0,G63/'Aktivi_Saistibas(005)'!$F$19*100)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IF(G65=0,0,G65/'Aktivi_Saistibas(005)'!$F$19*100)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IF(G66=0,0,G66/'Aktivi_Saistibas(005)'!$F$19*100)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IF(G67=0,0,G67/'Aktivi_Saistibas(005)'!$F$19*100)</f>
        <v>0</v>
      </c>
      <c r="I67" s="53"/>
    </row>
    <row r="68" spans="2:9" ht="15">
      <c r="B68" s="211"/>
      <c r="C68" s="212" t="s">
        <v>154</v>
      </c>
      <c r="D68" s="252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IF(G68=0,0,G68/'Aktivi_Saistibas(005)'!$F$19*100)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IF(G69=0,0,G69/'Aktivi_Saistibas(005)'!$F$19*100)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IF(G72=0,0,G72/'Aktivi_Saistibas(005)'!$F$19*100)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IF(G73=0,0,G73/'Aktivi_Saistibas(005)'!$F$19*100)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IF(G74=0,0,G74/'Aktivi_Saistibas(005)'!$F$19*100)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IF(G75=0,0,G75/'Aktivi_Saistibas(005)'!$F$19*100)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IF(G77=0,0,G77/'Aktivi_Saistibas(005)'!$F$19*100)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IF(G78=0,0,G78/'Aktivi_Saistibas(005)'!$F$19*100)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IF(G79=0,0,G79/'Aktivi_Saistibas(005)'!$F$19*100)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IF(G80=0,0,G80/'Aktivi_Saistibas(005)'!$F$19*100)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IF(G81=0,0,G81/'Aktivi_Saistibas(005)'!$F$19*100)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IF(G83=0,0,G83/'Aktivi_Saistibas(005)'!$F$19*100)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IF(G84=0,0,G84/'Aktivi_Saistibas(005)'!$F$19*100)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IF(G85=0,0,G85/'Aktivi_Saistibas(005)'!$F$19*100)</f>
        <v>0</v>
      </c>
      <c r="I85" s="53"/>
    </row>
    <row r="86" spans="2:9" ht="15">
      <c r="B86" s="166"/>
      <c r="C86" s="245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IF(G86=0,0,G86/'Aktivi_Saistibas(005)'!$F$19*100)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IF(G88=0,0,G88/'Aktivi_Saistibas(005)'!$F$19*100)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IF(G89=0,0,G89/'Aktivi_Saistibas(005)'!$F$19*100)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IF(G90=0,0,G90/'Aktivi_Saistibas(005)'!$F$19*100)</f>
        <v>0</v>
      </c>
      <c r="I90" s="53"/>
    </row>
    <row r="91" spans="2:9" ht="15.75" thickBot="1">
      <c r="B91" s="185"/>
      <c r="C91" s="261" t="s">
        <v>154</v>
      </c>
      <c r="D91" s="81">
        <v>12400</v>
      </c>
      <c r="E91" s="254">
        <f>SUM(E88:E90)</f>
        <v>0</v>
      </c>
      <c r="F91" s="254">
        <f>SUM(F88:F90)</f>
        <v>0</v>
      </c>
      <c r="G91" s="254">
        <f>SUM(G88:G90)</f>
        <v>0</v>
      </c>
      <c r="H91" s="255">
        <f>IF(G91=0,0,G91/'Aktivi_Saistibas(005)'!$F$19*100)</f>
        <v>0</v>
      </c>
      <c r="I91" s="53"/>
    </row>
    <row r="92" spans="2:9" ht="15.75" thickBot="1">
      <c r="B92" s="421"/>
      <c r="C92" s="261"/>
      <c r="D92" s="421"/>
      <c r="E92" s="422"/>
      <c r="F92" s="422"/>
      <c r="G92" s="422"/>
      <c r="H92" s="423"/>
      <c r="I92" s="53"/>
    </row>
    <row r="93" spans="2:9" ht="15.75" thickBot="1">
      <c r="B93" s="458" t="s">
        <v>13</v>
      </c>
      <c r="C93" s="461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64" t="s">
        <v>177</v>
      </c>
      <c r="D94" s="77">
        <v>12000</v>
      </c>
      <c r="E94" s="267">
        <f>E69+E81+E86+E91</f>
        <v>0</v>
      </c>
      <c r="F94" s="267">
        <f>F69+F81+F86+F91</f>
        <v>0</v>
      </c>
      <c r="G94" s="267">
        <f>G69+G81+G86+G91</f>
        <v>0</v>
      </c>
      <c r="H94" s="268">
        <f>IF(G94=0,0,G94/'Aktivi_Saistibas(005)'!$F$19*100)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IF(G96=0,0,G96/'Aktivi_Saistibas(005)'!$F$19*100)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IF(G97=0,0,G97/'Aktivi_Saistibas(005)'!$F$19*100)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IF(G98=0,0,G98/'Aktivi_Saistibas(005)'!$F$19*100)</f>
        <v>0</v>
      </c>
      <c r="I98" s="53"/>
    </row>
    <row r="99" spans="2:9" ht="15">
      <c r="B99" s="166"/>
      <c r="C99" s="245" t="s">
        <v>154</v>
      </c>
      <c r="D99" s="80">
        <v>13000</v>
      </c>
      <c r="E99" s="269">
        <f>SUM(E96:E98)</f>
        <v>0</v>
      </c>
      <c r="F99" s="269">
        <f>SUM(F96:F98)</f>
        <v>0</v>
      </c>
      <c r="G99" s="269">
        <f>SUM(G96:G98)</f>
        <v>0</v>
      </c>
      <c r="H99" s="270">
        <f>IF(G99=0,0,G99/'Aktivi_Saistibas(005)'!$F$19*100)</f>
        <v>0</v>
      </c>
      <c r="I99" s="53"/>
    </row>
    <row r="100" spans="2:9" ht="26.25" thickBot="1">
      <c r="B100" s="184"/>
      <c r="C100" s="265" t="s">
        <v>181</v>
      </c>
      <c r="D100" s="79">
        <v>10000</v>
      </c>
      <c r="E100" s="271">
        <f>E56+E94+E99</f>
        <v>0</v>
      </c>
      <c r="F100" s="271">
        <f>F56+F94+F99</f>
        <v>0</v>
      </c>
      <c r="G100" s="271">
        <f>G56+G94+G99</f>
        <v>0</v>
      </c>
      <c r="H100" s="272">
        <f>IF(G100=0,0,G100/'Aktivi_Saistibas(005)'!$F$19*100)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6" r:id="rId1"/>
  <rowBreaks count="2" manualBreakCount="2">
    <brk id="43" max="8" man="1"/>
    <brk id="91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J1" sqref="J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56" t="s">
        <v>11</v>
      </c>
      <c r="C2" s="457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58" t="s">
        <v>13</v>
      </c>
      <c r="C3" s="459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75"/>
      <c r="F7" s="215"/>
      <c r="G7" s="215"/>
      <c r="H7" s="215"/>
      <c r="I7" s="236">
        <f>IF(H7=0,0,H7/'Aktivi_Saistibas(005)'!$F$19*100)</f>
        <v>0</v>
      </c>
    </row>
    <row r="8" spans="1:9" ht="12.75">
      <c r="A8" s="1"/>
      <c r="B8" s="211"/>
      <c r="C8" s="212" t="s">
        <v>152</v>
      </c>
      <c r="D8" s="213"/>
      <c r="E8" s="275"/>
      <c r="F8" s="215"/>
      <c r="G8" s="215"/>
      <c r="H8" s="215"/>
      <c r="I8" s="236">
        <f>IF(H8=0,0,H8/'Aktivi_Saistibas(005)'!$F$19*100)</f>
        <v>0</v>
      </c>
    </row>
    <row r="9" spans="1:9" ht="12.75">
      <c r="A9" s="1"/>
      <c r="B9" s="211"/>
      <c r="C9" s="212" t="s">
        <v>153</v>
      </c>
      <c r="D9" s="213"/>
      <c r="E9" s="275"/>
      <c r="F9" s="215"/>
      <c r="G9" s="215"/>
      <c r="H9" s="215"/>
      <c r="I9" s="236">
        <f>IF(H9=0,0,H9/'Aktivi_Saistibas(005)'!$F$19*100)</f>
        <v>0</v>
      </c>
    </row>
    <row r="10" spans="1:9" ht="12.75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IF(H10=0,0,H10/'Aktivi_Saistibas(005)'!$F$19*100)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IF(H11=0,0,H11/'Aktivi_Saistibas(005)'!$F$19*100)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37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75"/>
      <c r="F13" s="215"/>
      <c r="G13" s="215"/>
      <c r="H13" s="215"/>
      <c r="I13" s="236">
        <f>IF(H13=0,0,H13/'Aktivi_Saistibas(005)'!$F$19*100)</f>
        <v>0</v>
      </c>
    </row>
    <row r="14" spans="1:9" ht="12.75">
      <c r="A14" s="1"/>
      <c r="B14" s="211"/>
      <c r="C14" s="222" t="s">
        <v>157</v>
      </c>
      <c r="D14" s="208"/>
      <c r="E14" s="275"/>
      <c r="F14" s="215"/>
      <c r="G14" s="215"/>
      <c r="H14" s="215"/>
      <c r="I14" s="236">
        <f>IF(H14=0,0,H14/'Aktivi_Saistibas(005)'!$F$19*100)</f>
        <v>0</v>
      </c>
    </row>
    <row r="15" spans="1:9" ht="12.75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IF(H15=0,0,H15/'Aktivi_Saistibas(005)'!$F$19*100)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IF(H16=0,0,H16/'Aktivi_Saistibas(005)'!$F$19*100)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37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75"/>
      <c r="F18" s="215"/>
      <c r="G18" s="215"/>
      <c r="H18" s="215"/>
      <c r="I18" s="236">
        <f>IF(H18=0,0,H18/'Aktivi_Saistibas(005)'!$F$19*100)</f>
        <v>0</v>
      </c>
    </row>
    <row r="19" spans="1:9" ht="12.75">
      <c r="A19" s="1"/>
      <c r="B19" s="211"/>
      <c r="C19" s="222" t="s">
        <v>160</v>
      </c>
      <c r="D19" s="208"/>
      <c r="E19" s="275"/>
      <c r="F19" s="215"/>
      <c r="G19" s="215"/>
      <c r="H19" s="215"/>
      <c r="I19" s="236">
        <f>IF(H19=0,0,H19/'Aktivi_Saistibas(005)'!$F$19*100)</f>
        <v>0</v>
      </c>
    </row>
    <row r="20" spans="1:9" ht="12.75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IF(H20=0,0,H20/'Aktivi_Saistibas(005)'!$F$19*100)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IF(H21=0,0,H21/'Aktivi_Saistibas(005)'!$F$19*100)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IF(H22=0,0,H22/'Aktivi_Saistibas(005)'!$F$19*100)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37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75"/>
      <c r="F25" s="215"/>
      <c r="G25" s="215"/>
      <c r="H25" s="215"/>
      <c r="I25" s="236">
        <f>IF(H25=0,0,H25/'Aktivi_Saistibas(005)'!$F$19*100)</f>
        <v>0</v>
      </c>
    </row>
    <row r="26" spans="1:9" ht="12.75">
      <c r="A26" s="1"/>
      <c r="B26" s="211"/>
      <c r="C26" s="212" t="s">
        <v>157</v>
      </c>
      <c r="D26" s="208"/>
      <c r="E26" s="275"/>
      <c r="F26" s="215"/>
      <c r="G26" s="215"/>
      <c r="H26" s="215"/>
      <c r="I26" s="236">
        <f>IF(H26=0,0,H26/'Aktivi_Saistibas(005)'!$F$19*100)</f>
        <v>0</v>
      </c>
    </row>
    <row r="27" spans="1:9" ht="12.75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IF(H27=0,0,H27/'Aktivi_Saistibas(005)'!$F$19*100)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IF(H28=0,0,H28/'Aktivi_Saistibas(005)'!$F$19*100)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37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75"/>
      <c r="F30" s="215"/>
      <c r="G30" s="215"/>
      <c r="H30" s="215"/>
      <c r="I30" s="236">
        <f>IF(H30=0,0,H30/'Aktivi_Saistibas(005)'!$F$19*100)</f>
        <v>0</v>
      </c>
    </row>
    <row r="31" spans="1:9" ht="12.75">
      <c r="A31" s="1"/>
      <c r="B31" s="211"/>
      <c r="C31" s="222" t="s">
        <v>160</v>
      </c>
      <c r="D31" s="208"/>
      <c r="E31" s="275"/>
      <c r="F31" s="215"/>
      <c r="G31" s="215"/>
      <c r="H31" s="215"/>
      <c r="I31" s="236">
        <f>IF(H31=0,0,H31/'Aktivi_Saistibas(005)'!$F$19*100)</f>
        <v>0</v>
      </c>
    </row>
    <row r="32" spans="1:9" ht="12.75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IF(H32=0,0,H32/'Aktivi_Saistibas(005)'!$F$19*100)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IF(H33=0,0,H33/'Aktivi_Saistibas(005)'!$F$19*100)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IF(H34=0,0,H34/'Aktivi_Saistibas(005)'!$F$19*100)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38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75"/>
      <c r="F36" s="215"/>
      <c r="G36" s="215"/>
      <c r="H36" s="215"/>
      <c r="I36" s="236">
        <f>IF(H36=0,0,H36/'Aktivi_Saistibas(005)'!$F$19*100)</f>
        <v>0</v>
      </c>
    </row>
    <row r="37" spans="1:9" ht="12.75">
      <c r="A37" s="1"/>
      <c r="B37" s="211"/>
      <c r="C37" s="212" t="s">
        <v>170</v>
      </c>
      <c r="D37" s="208"/>
      <c r="E37" s="275"/>
      <c r="F37" s="215"/>
      <c r="G37" s="215"/>
      <c r="H37" s="215"/>
      <c r="I37" s="236">
        <f>IF(H37=0,0,H37/'Aktivi_Saistibas(005)'!$F$19*100)</f>
        <v>0</v>
      </c>
    </row>
    <row r="38" spans="1:9" ht="12.75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IF(H38=0,0,H38/'Aktivi_Saistibas(005)'!$F$19*100)</f>
        <v>0</v>
      </c>
    </row>
    <row r="39" spans="1:9" ht="12.75">
      <c r="A39" s="1"/>
      <c r="B39" s="166"/>
      <c r="C39" s="245" t="s">
        <v>154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IF(H39=0,0,H39/'Aktivi_Saistibas(005)'!$F$19*100)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38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75"/>
      <c r="F41" s="215"/>
      <c r="G41" s="215"/>
      <c r="H41" s="215"/>
      <c r="I41" s="236">
        <f>IF(H41=0,0,H41/'Aktivi_Saistibas(005)'!$F$19*100)</f>
        <v>0</v>
      </c>
    </row>
    <row r="42" spans="1:9" ht="12.75">
      <c r="A42" s="1"/>
      <c r="B42" s="211"/>
      <c r="C42" s="212" t="s">
        <v>172</v>
      </c>
      <c r="D42" s="208"/>
      <c r="E42" s="275"/>
      <c r="F42" s="215"/>
      <c r="G42" s="215"/>
      <c r="H42" s="215"/>
      <c r="I42" s="236">
        <f>IF(H42=0,0,H42/'Aktivi_Saistibas(005)'!$F$19*100)</f>
        <v>0</v>
      </c>
    </row>
    <row r="43" spans="1:9" ht="12.75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IF(H43=0,0,H43/'Aktivi_Saistibas(005)'!$F$19*100)</f>
        <v>0</v>
      </c>
    </row>
    <row r="44" spans="1:9" ht="12.75">
      <c r="A44" s="1"/>
      <c r="B44" s="166"/>
      <c r="C44" s="245" t="s">
        <v>154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IF(H44=0,0,H44/'Aktivi_Saistibas(005)'!$F$19*100)</f>
        <v>0</v>
      </c>
    </row>
    <row r="45" spans="1:9" ht="41.25" customHeight="1" thickBot="1">
      <c r="A45" s="1"/>
      <c r="B45" s="184"/>
      <c r="C45" s="277" t="s">
        <v>189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IF(H45=0,0,H45/'Aktivi_Saistibas(005)'!$F$19*100)</f>
        <v>0</v>
      </c>
    </row>
    <row r="46" spans="1:9" s="286" customFormat="1" ht="13.5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thickBot="1">
      <c r="A47" s="1"/>
      <c r="B47" s="458" t="s">
        <v>13</v>
      </c>
      <c r="C47" s="459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50" t="s">
        <v>190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149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150</v>
      </c>
      <c r="D50" s="208"/>
      <c r="E50" s="282"/>
      <c r="F50" s="282"/>
      <c r="G50" s="282"/>
      <c r="H50" s="282"/>
      <c r="I50" s="291"/>
    </row>
    <row r="51" spans="1:9" ht="12.75">
      <c r="A51" s="1"/>
      <c r="B51" s="211"/>
      <c r="C51" s="212" t="s">
        <v>186</v>
      </c>
      <c r="D51" s="213"/>
      <c r="E51" s="292"/>
      <c r="F51" s="292"/>
      <c r="G51" s="292"/>
      <c r="H51" s="292"/>
      <c r="I51" s="236">
        <f>IF(H51=0,0,H51/'Aktivi_Saistibas(005)'!$F$19*100)</f>
        <v>0</v>
      </c>
    </row>
    <row r="52" spans="1:9" ht="12.75">
      <c r="A52" s="1"/>
      <c r="B52" s="211"/>
      <c r="C52" s="212" t="s">
        <v>152</v>
      </c>
      <c r="D52" s="213"/>
      <c r="E52" s="292"/>
      <c r="F52" s="292"/>
      <c r="G52" s="292"/>
      <c r="H52" s="292"/>
      <c r="I52" s="236">
        <f>IF(H52=0,0,H52/'Aktivi_Saistibas(005)'!$F$19*100)</f>
        <v>0</v>
      </c>
    </row>
    <row r="53" spans="1:9" ht="12.75">
      <c r="A53" s="1"/>
      <c r="B53" s="211"/>
      <c r="C53" s="212" t="s">
        <v>153</v>
      </c>
      <c r="D53" s="213"/>
      <c r="E53" s="292"/>
      <c r="F53" s="292"/>
      <c r="G53" s="292"/>
      <c r="H53" s="292"/>
      <c r="I53" s="236">
        <f>IF(H53=0,0,H53/'Aktivi_Saistibas(005)'!$F$19*100)</f>
        <v>0</v>
      </c>
    </row>
    <row r="54" spans="1:9" ht="12.75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IF(H54=0,0,H54/'Aktivi_Saistibas(005)'!$F$19*100)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IF(H55=0,0,H55/'Aktivi_Saistibas(005)'!$F$19*100)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82"/>
      <c r="F56" s="282"/>
      <c r="G56" s="282"/>
      <c r="H56" s="282"/>
      <c r="I56" s="291"/>
    </row>
    <row r="57" spans="1:9" ht="12.75">
      <c r="A57" s="1"/>
      <c r="B57" s="211"/>
      <c r="C57" s="212" t="s">
        <v>156</v>
      </c>
      <c r="D57" s="208"/>
      <c r="E57" s="292"/>
      <c r="F57" s="292"/>
      <c r="G57" s="292"/>
      <c r="H57" s="292"/>
      <c r="I57" s="236">
        <f>IF(H57=0,0,H57/'Aktivi_Saistibas(005)'!$F$19*100)</f>
        <v>0</v>
      </c>
    </row>
    <row r="58" spans="1:9" ht="12.75">
      <c r="A58" s="1"/>
      <c r="B58" s="211"/>
      <c r="C58" s="212" t="s">
        <v>157</v>
      </c>
      <c r="D58" s="208"/>
      <c r="E58" s="292"/>
      <c r="F58" s="292"/>
      <c r="G58" s="292"/>
      <c r="H58" s="292"/>
      <c r="I58" s="236">
        <f>IF(H58=0,0,H58/'Aktivi_Saistibas(005)'!$F$19*100)</f>
        <v>0</v>
      </c>
    </row>
    <row r="59" spans="1:9" ht="12.75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IF(H59=0,0,H59/'Aktivi_Saistibas(005)'!$F$19*100)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IF(H60=0,0,H60/'Aktivi_Saistibas(005)'!$F$19*100)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82"/>
      <c r="F61" s="282"/>
      <c r="G61" s="282"/>
      <c r="H61" s="282"/>
      <c r="I61" s="291"/>
    </row>
    <row r="62" spans="1:9" ht="12.75">
      <c r="A62" s="1"/>
      <c r="B62" s="211"/>
      <c r="C62" s="212" t="s">
        <v>159</v>
      </c>
      <c r="D62" s="208"/>
      <c r="E62" s="292"/>
      <c r="F62" s="292"/>
      <c r="G62" s="292"/>
      <c r="H62" s="292"/>
      <c r="I62" s="236">
        <f>IF(H62=0,0,H62/'Aktivi_Saistibas(005)'!$F$19*100)</f>
        <v>0</v>
      </c>
    </row>
    <row r="63" spans="1:9" ht="12.75">
      <c r="A63" s="1"/>
      <c r="B63" s="211"/>
      <c r="C63" s="212" t="s">
        <v>160</v>
      </c>
      <c r="D63" s="208"/>
      <c r="E63" s="292"/>
      <c r="F63" s="292"/>
      <c r="G63" s="292"/>
      <c r="H63" s="292"/>
      <c r="I63" s="236">
        <f>IF(H63=0,0,H63/'Aktivi_Saistibas(005)'!$F$19*100)</f>
        <v>0</v>
      </c>
    </row>
    <row r="64" spans="1:9" ht="12.75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IF(H64=0,0,H64/'Aktivi_Saistibas(005)'!$F$19*100)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IF(H65=0,0,H65/'Aktivi_Saistibas(005)'!$F$19*100)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IF(H66=0,0,H66/'Aktivi_Saistibas(005)'!$F$19*100)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163</v>
      </c>
      <c r="D68" s="208"/>
      <c r="E68" s="282"/>
      <c r="F68" s="282"/>
      <c r="G68" s="282"/>
      <c r="H68" s="282"/>
      <c r="I68" s="291"/>
    </row>
    <row r="69" spans="1:9" ht="12.75">
      <c r="A69" s="1"/>
      <c r="B69" s="211"/>
      <c r="C69" s="212" t="s">
        <v>156</v>
      </c>
      <c r="D69" s="208"/>
      <c r="E69" s="292"/>
      <c r="F69" s="292"/>
      <c r="G69" s="292"/>
      <c r="H69" s="292"/>
      <c r="I69" s="236">
        <f>IF(H69=0,0,H69/'Aktivi_Saistibas(005)'!$F$19*100)</f>
        <v>0</v>
      </c>
    </row>
    <row r="70" spans="1:9" ht="12.75">
      <c r="A70" s="1"/>
      <c r="B70" s="211"/>
      <c r="C70" s="212" t="s">
        <v>157</v>
      </c>
      <c r="D70" s="208"/>
      <c r="E70" s="292"/>
      <c r="F70" s="292"/>
      <c r="G70" s="292"/>
      <c r="H70" s="292"/>
      <c r="I70" s="236">
        <f>IF(H70=0,0,H70/'Aktivi_Saistibas(005)'!$F$19*100)</f>
        <v>0</v>
      </c>
    </row>
    <row r="71" spans="1:9" ht="12.75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IF(H71=0,0,H71/'Aktivi_Saistibas(005)'!$F$19*100)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IF(H72=0,0,H72/'Aktivi_Saistibas(005)'!$F$19*100)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82"/>
      <c r="F73" s="282"/>
      <c r="G73" s="282"/>
      <c r="H73" s="282"/>
      <c r="I73" s="291"/>
    </row>
    <row r="74" spans="1:9" ht="12.75">
      <c r="A74" s="1"/>
      <c r="B74" s="211"/>
      <c r="C74" s="222" t="s">
        <v>159</v>
      </c>
      <c r="D74" s="208"/>
      <c r="E74" s="292"/>
      <c r="F74" s="292"/>
      <c r="G74" s="292"/>
      <c r="H74" s="292"/>
      <c r="I74" s="236">
        <f>IF(H74=0,0,H74/'Aktivi_Saistibas(005)'!$F$19*100)</f>
        <v>0</v>
      </c>
    </row>
    <row r="75" spans="1:9" ht="12.75">
      <c r="A75" s="1"/>
      <c r="B75" s="211"/>
      <c r="C75" s="222" t="s">
        <v>160</v>
      </c>
      <c r="D75" s="208"/>
      <c r="E75" s="292"/>
      <c r="F75" s="292"/>
      <c r="G75" s="292"/>
      <c r="H75" s="292"/>
      <c r="I75" s="236">
        <f>IF(H75=0,0,H75/'Aktivi_Saistibas(005)'!$F$19*100)</f>
        <v>0</v>
      </c>
    </row>
    <row r="76" spans="1:9" ht="12.75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IF(H76=0,0,H76/'Aktivi_Saistibas(005)'!$F$19*100)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IF(H77=0,0,H77/'Aktivi_Saistibas(005)'!$F$19*100)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IF(H78=0,0,H78/'Aktivi_Saistibas(005)'!$F$19*100)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82"/>
      <c r="F79" s="282"/>
      <c r="G79" s="282"/>
      <c r="H79" s="282"/>
      <c r="I79" s="291"/>
    </row>
    <row r="80" spans="1:9" ht="12.75">
      <c r="A80" s="1"/>
      <c r="B80" s="211"/>
      <c r="C80" s="212" t="s">
        <v>169</v>
      </c>
      <c r="D80" s="208"/>
      <c r="E80" s="292"/>
      <c r="F80" s="292"/>
      <c r="G80" s="292"/>
      <c r="H80" s="292"/>
      <c r="I80" s="236">
        <f>IF(H80=0,0,H80/'Aktivi_Saistibas(005)'!$F$19*100)</f>
        <v>0</v>
      </c>
    </row>
    <row r="81" spans="1:9" ht="12.75">
      <c r="A81" s="1"/>
      <c r="B81" s="211"/>
      <c r="C81" s="212" t="s">
        <v>170</v>
      </c>
      <c r="D81" s="208"/>
      <c r="E81" s="292"/>
      <c r="F81" s="292"/>
      <c r="G81" s="292"/>
      <c r="H81" s="292"/>
      <c r="I81" s="236">
        <f>IF(H81=0,0,H81/'Aktivi_Saistibas(005)'!$F$19*100)</f>
        <v>0</v>
      </c>
    </row>
    <row r="82" spans="1:9" ht="12.75">
      <c r="A82" s="1"/>
      <c r="B82" s="211"/>
      <c r="C82" s="216" t="s">
        <v>20</v>
      </c>
      <c r="D82" s="208"/>
      <c r="E82" s="292"/>
      <c r="F82" s="292"/>
      <c r="G82" s="292"/>
      <c r="H82" s="292"/>
      <c r="I82" s="236">
        <f>IF(H82=0,0,H82/'Aktivi_Saistibas(005)'!$F$19*100)</f>
        <v>0</v>
      </c>
    </row>
    <row r="83" spans="1:9" ht="12.75">
      <c r="A83" s="1"/>
      <c r="B83" s="166"/>
      <c r="C83" s="245" t="s">
        <v>154</v>
      </c>
      <c r="D83" s="76">
        <v>22300</v>
      </c>
      <c r="E83" s="299"/>
      <c r="F83" s="276">
        <f>SUM(F80:F82)</f>
        <v>0</v>
      </c>
      <c r="G83" s="276">
        <f>SUM(G80:G82)</f>
        <v>0</v>
      </c>
      <c r="H83" s="276">
        <f>SUM(H80:H82)</f>
        <v>0</v>
      </c>
      <c r="I83" s="239">
        <f>IF(H83=0,0,H83/'Aktivi_Saistibas(005)'!$F$19*100)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82"/>
      <c r="F84" s="282"/>
      <c r="G84" s="282"/>
      <c r="H84" s="282"/>
      <c r="I84" s="291"/>
    </row>
    <row r="85" spans="1:9" ht="12.75">
      <c r="A85" s="1"/>
      <c r="B85" s="211"/>
      <c r="C85" s="212" t="s">
        <v>171</v>
      </c>
      <c r="D85" s="208"/>
      <c r="E85" s="292"/>
      <c r="F85" s="292"/>
      <c r="G85" s="292"/>
      <c r="H85" s="292"/>
      <c r="I85" s="236">
        <f>IF(H85=0,0,H85/'Aktivi_Saistibas(005)'!$F$19*100)</f>
        <v>0</v>
      </c>
    </row>
    <row r="86" spans="1:9" ht="12.75">
      <c r="A86" s="1"/>
      <c r="B86" s="211"/>
      <c r="C86" s="212" t="s">
        <v>172</v>
      </c>
      <c r="D86" s="208"/>
      <c r="E86" s="275"/>
      <c r="F86" s="215"/>
      <c r="G86" s="215"/>
      <c r="H86" s="215"/>
      <c r="I86" s="236">
        <f>IF(H86=0,0,H86/'Aktivi_Saistibas(005)'!$F$19*100)</f>
        <v>0</v>
      </c>
    </row>
    <row r="87" spans="1:9" ht="12.75">
      <c r="A87" s="1"/>
      <c r="B87" s="211"/>
      <c r="C87" s="216" t="s">
        <v>20</v>
      </c>
      <c r="D87" s="208"/>
      <c r="E87" s="275"/>
      <c r="F87" s="215"/>
      <c r="G87" s="215"/>
      <c r="H87" s="215"/>
      <c r="I87" s="236">
        <f>IF(H87=0,0,H87/'Aktivi_Saistibas(005)'!$F$19*100)</f>
        <v>0</v>
      </c>
    </row>
    <row r="88" spans="1:9" ht="12.75">
      <c r="A88" s="1"/>
      <c r="B88" s="166"/>
      <c r="C88" s="245" t="s">
        <v>154</v>
      </c>
      <c r="D88" s="76">
        <v>22400</v>
      </c>
      <c r="E88" s="299"/>
      <c r="F88" s="276">
        <f>SUM(F85:F87)</f>
        <v>0</v>
      </c>
      <c r="G88" s="276">
        <f>SUM(G85:G87)</f>
        <v>0</v>
      </c>
      <c r="H88" s="276">
        <f>SUM(H85:H87)</f>
        <v>0</v>
      </c>
      <c r="I88" s="239">
        <f>IF(H88=0,0,H88/'Aktivi_Saistibas(005)'!$F$19*100)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301"/>
      <c r="F89" s="295">
        <f>F66+F78+F83+F88</f>
        <v>0</v>
      </c>
      <c r="G89" s="295">
        <f>G66+G78+G83+G88</f>
        <v>0</v>
      </c>
      <c r="H89" s="295">
        <f>H66+H78+H83+H88</f>
        <v>0</v>
      </c>
      <c r="I89" s="296">
        <f>IF(H89=0,0,H89/'Aktivi_Saistibas(005)'!$F$19*100)</f>
        <v>0</v>
      </c>
    </row>
    <row r="90" spans="1:9" ht="12.75">
      <c r="A90" s="1"/>
      <c r="B90" s="200">
        <v>23000</v>
      </c>
      <c r="C90" s="297" t="s">
        <v>193</v>
      </c>
      <c r="D90" s="238"/>
      <c r="E90" s="23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208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66"/>
      <c r="J92" s="349"/>
    </row>
    <row r="93" spans="1:9" ht="13.5" thickBot="1">
      <c r="A93" s="1"/>
      <c r="B93" s="458" t="s">
        <v>13</v>
      </c>
      <c r="C93" s="459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208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75"/>
      <c r="F95" s="215"/>
      <c r="G95" s="215"/>
      <c r="H95" s="215"/>
      <c r="I95" s="236">
        <f>IF(H95=0,0,H95/'Aktivi_Saistibas(005)'!$F$19*100)</f>
        <v>0</v>
      </c>
    </row>
    <row r="96" spans="1:9" ht="12.75">
      <c r="A96" s="1"/>
      <c r="B96" s="211"/>
      <c r="C96" s="212" t="s">
        <v>152</v>
      </c>
      <c r="D96" s="213"/>
      <c r="E96" s="275"/>
      <c r="F96" s="215"/>
      <c r="G96" s="215"/>
      <c r="H96" s="215"/>
      <c r="I96" s="236">
        <f>IF(H96=0,0,H96/'Aktivi_Saistibas(005)'!$F$19*100)</f>
        <v>0</v>
      </c>
    </row>
    <row r="97" spans="1:9" ht="12.75">
      <c r="A97" s="1"/>
      <c r="B97" s="211"/>
      <c r="C97" s="212" t="s">
        <v>153</v>
      </c>
      <c r="D97" s="213"/>
      <c r="E97" s="275"/>
      <c r="F97" s="215"/>
      <c r="G97" s="215"/>
      <c r="H97" s="215"/>
      <c r="I97" s="236">
        <f>IF(H97=0,0,H97/'Aktivi_Saistibas(005)'!$F$19*100)</f>
        <v>0</v>
      </c>
    </row>
    <row r="98" spans="1:9" ht="12.75">
      <c r="A98" s="1"/>
      <c r="B98" s="211"/>
      <c r="C98" s="216" t="s">
        <v>20</v>
      </c>
      <c r="D98" s="213"/>
      <c r="E98" s="275"/>
      <c r="F98" s="215"/>
      <c r="G98" s="215"/>
      <c r="H98" s="215"/>
      <c r="I98" s="236">
        <f>IF(H98=0,0,H98/'Aktivi_Saistibas(005)'!$F$19*100)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98"/>
      <c r="F99" s="274">
        <f>SUM(F95:F98)</f>
        <v>0</v>
      </c>
      <c r="G99" s="274">
        <f>SUM(G95:G98)</f>
        <v>0</v>
      </c>
      <c r="H99" s="274">
        <f>SUM(H95:H98)</f>
        <v>0</v>
      </c>
      <c r="I99" s="236">
        <f>IF(H99=0,0,H99/'Aktivi_Saistibas(005)'!$F$19*100)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37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75"/>
      <c r="F101" s="215"/>
      <c r="G101" s="215"/>
      <c r="H101" s="215"/>
      <c r="I101" s="236">
        <f>IF(H101=0,0,H101/'Aktivi_Saistibas(005)'!$F$19*100)</f>
        <v>0</v>
      </c>
    </row>
    <row r="102" spans="1:9" ht="12.75">
      <c r="A102" s="1"/>
      <c r="B102" s="211"/>
      <c r="C102" s="212" t="s">
        <v>157</v>
      </c>
      <c r="D102" s="208"/>
      <c r="E102" s="275"/>
      <c r="F102" s="215"/>
      <c r="G102" s="215"/>
      <c r="H102" s="215"/>
      <c r="I102" s="236">
        <f>IF(H102=0,0,H102/'Aktivi_Saistibas(005)'!$F$19*100)</f>
        <v>0</v>
      </c>
    </row>
    <row r="103" spans="1:9" ht="12.75">
      <c r="A103" s="1"/>
      <c r="B103" s="211"/>
      <c r="C103" s="216" t="s">
        <v>20</v>
      </c>
      <c r="D103" s="208"/>
      <c r="E103" s="275"/>
      <c r="F103" s="215"/>
      <c r="G103" s="215"/>
      <c r="H103" s="215"/>
      <c r="I103" s="236">
        <f>IF(H103=0,0,H103/'Aktivi_Saistibas(005)'!$F$19*100)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98"/>
      <c r="F104" s="274">
        <f>SUM(F101:F103)</f>
        <v>0</v>
      </c>
      <c r="G104" s="274">
        <f>SUM(G101:G103)</f>
        <v>0</v>
      </c>
      <c r="H104" s="274">
        <f>SUM(H101:H103)</f>
        <v>0</v>
      </c>
      <c r="I104" s="236">
        <f>IF(H104=0,0,H104/'Aktivi_Saistibas(005)'!$F$19*100)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37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75"/>
      <c r="F106" s="215"/>
      <c r="G106" s="215"/>
      <c r="H106" s="215"/>
      <c r="I106" s="236">
        <f>IF(H106=0,0,H106/'Aktivi_Saistibas(005)'!$F$19*100)</f>
        <v>0</v>
      </c>
    </row>
    <row r="107" spans="1:9" ht="12.75">
      <c r="A107" s="1"/>
      <c r="B107" s="211"/>
      <c r="C107" s="212" t="s">
        <v>160</v>
      </c>
      <c r="D107" s="208"/>
      <c r="E107" s="275"/>
      <c r="F107" s="215"/>
      <c r="G107" s="215"/>
      <c r="H107" s="215"/>
      <c r="I107" s="236">
        <f>IF(H107=0,0,H107/'Aktivi_Saistibas(005)'!$F$19*100)</f>
        <v>0</v>
      </c>
    </row>
    <row r="108" spans="1:9" ht="12.75">
      <c r="A108" s="1"/>
      <c r="B108" s="211"/>
      <c r="C108" s="216" t="s">
        <v>20</v>
      </c>
      <c r="D108" s="208"/>
      <c r="E108" s="275"/>
      <c r="F108" s="215"/>
      <c r="G108" s="215"/>
      <c r="H108" s="215"/>
      <c r="I108" s="236">
        <f>IF(H108=0,0,H108/'Aktivi_Saistibas(005)'!$F$19*100)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98"/>
      <c r="F109" s="274">
        <f>SUM(F106:F108)</f>
        <v>0</v>
      </c>
      <c r="G109" s="274">
        <f>SUM(G106:G108)</f>
        <v>0</v>
      </c>
      <c r="H109" s="274">
        <f>SUM(H106:H108)</f>
        <v>0</v>
      </c>
      <c r="I109" s="236">
        <f>IF(H109=0,0,H109/'Aktivi_Saistibas(005)'!$F$19*100)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9"/>
      <c r="F110" s="276">
        <f>F99+F104+F109</f>
        <v>0</v>
      </c>
      <c r="G110" s="276">
        <f>G99+G104+G109</f>
        <v>0</v>
      </c>
      <c r="H110" s="276">
        <f>H99+H104+H109</f>
        <v>0</v>
      </c>
      <c r="I110" s="239">
        <f>IF(H110=0,0,H110/'Aktivi_Saistibas(005)'!$F$19*100)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3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37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75"/>
      <c r="F113" s="215"/>
      <c r="G113" s="215"/>
      <c r="H113" s="215"/>
      <c r="I113" s="236">
        <f>IF(H113=0,0,H113/'Aktivi_Saistibas(005)'!$F$19*100)</f>
        <v>0</v>
      </c>
    </row>
    <row r="114" spans="1:9" ht="12.75">
      <c r="A114" s="1"/>
      <c r="B114" s="211"/>
      <c r="C114" s="212" t="s">
        <v>157</v>
      </c>
      <c r="D114" s="208"/>
      <c r="E114" s="275"/>
      <c r="F114" s="215"/>
      <c r="G114" s="215"/>
      <c r="H114" s="215"/>
      <c r="I114" s="236">
        <f>IF(H114=0,0,H114/'Aktivi_Saistibas(005)'!$F$19*100)</f>
        <v>0</v>
      </c>
    </row>
    <row r="115" spans="1:9" ht="12.75">
      <c r="A115" s="1"/>
      <c r="B115" s="211"/>
      <c r="C115" s="216" t="s">
        <v>20</v>
      </c>
      <c r="D115" s="208"/>
      <c r="E115" s="275"/>
      <c r="F115" s="215"/>
      <c r="G115" s="215"/>
      <c r="H115" s="215"/>
      <c r="I115" s="236">
        <f>IF(H115=0,0,H115/'Aktivi_Saistibas(005)'!$F$19*100)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98"/>
      <c r="F116" s="274">
        <f>SUM(F113:F115)</f>
        <v>0</v>
      </c>
      <c r="G116" s="274">
        <f>SUM(G113:G115)</f>
        <v>0</v>
      </c>
      <c r="H116" s="274">
        <f>SUM(H113:H115)</f>
        <v>0</v>
      </c>
      <c r="I116" s="236">
        <f>IF(H116=0,0,H116/'Aktivi_Saistibas(005)'!$F$19*100)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37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75"/>
      <c r="F118" s="215"/>
      <c r="G118" s="215"/>
      <c r="H118" s="215"/>
      <c r="I118" s="236">
        <f>IF(H118=0,0,H118/'Aktivi_Saistibas(005)'!$F$19*100)</f>
        <v>0</v>
      </c>
    </row>
    <row r="119" spans="1:9" ht="12.75">
      <c r="A119" s="1"/>
      <c r="B119" s="211"/>
      <c r="C119" s="222" t="s">
        <v>160</v>
      </c>
      <c r="D119" s="208"/>
      <c r="E119" s="275"/>
      <c r="F119" s="215"/>
      <c r="G119" s="215"/>
      <c r="H119" s="215"/>
      <c r="I119" s="236">
        <f>IF(H119=0,0,H119/'Aktivi_Saistibas(005)'!$F$19*100)</f>
        <v>0</v>
      </c>
    </row>
    <row r="120" spans="1:9" ht="12.75">
      <c r="A120" s="1"/>
      <c r="B120" s="211"/>
      <c r="C120" s="223" t="s">
        <v>20</v>
      </c>
      <c r="D120" s="208"/>
      <c r="E120" s="275"/>
      <c r="F120" s="215"/>
      <c r="G120" s="215"/>
      <c r="H120" s="215"/>
      <c r="I120" s="236">
        <f>IF(H120=0,0,H120/'Aktivi_Saistibas(005)'!$F$19*100)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98"/>
      <c r="F121" s="274">
        <f>SUM(F118:F120)</f>
        <v>0</v>
      </c>
      <c r="G121" s="274">
        <f>SUM(G118:G120)</f>
        <v>0</v>
      </c>
      <c r="H121" s="274">
        <f>SUM(H118:H120)</f>
        <v>0</v>
      </c>
      <c r="I121" s="236">
        <f>IF(H121=0,0,H121/'Aktivi_Saistibas(005)'!$F$19*100)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9"/>
      <c r="F122" s="276">
        <f>F116+F121</f>
        <v>0</v>
      </c>
      <c r="G122" s="276">
        <f>G116+G121</f>
        <v>0</v>
      </c>
      <c r="H122" s="276">
        <f>H116+H121</f>
        <v>0</v>
      </c>
      <c r="I122" s="239">
        <f>IF(H122=0,0,H122/'Aktivi_Saistibas(005)'!$F$19*100)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38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75"/>
      <c r="F124" s="215"/>
      <c r="G124" s="215"/>
      <c r="H124" s="215"/>
      <c r="I124" s="236">
        <f>IF(H124=0,0,H124/'Aktivi_Saistibas(005)'!$F$19*100)</f>
        <v>0</v>
      </c>
    </row>
    <row r="125" spans="1:9" ht="12.75">
      <c r="A125" s="1"/>
      <c r="B125" s="211"/>
      <c r="C125" s="212" t="s">
        <v>170</v>
      </c>
      <c r="D125" s="208"/>
      <c r="E125" s="275"/>
      <c r="F125" s="215"/>
      <c r="G125" s="215"/>
      <c r="H125" s="215"/>
      <c r="I125" s="236">
        <f>IF(H125=0,0,H125/'Aktivi_Saistibas(005)'!$F$19*100)</f>
        <v>0</v>
      </c>
    </row>
    <row r="126" spans="1:9" ht="12.75">
      <c r="A126" s="1"/>
      <c r="B126" s="211"/>
      <c r="C126" s="216" t="s">
        <v>20</v>
      </c>
      <c r="D126" s="208"/>
      <c r="E126" s="275"/>
      <c r="F126" s="215"/>
      <c r="G126" s="215"/>
      <c r="H126" s="215"/>
      <c r="I126" s="236">
        <f>IF(H126=0,0,H126/'Aktivi_Saistibas(005)'!$F$19*100)</f>
        <v>0</v>
      </c>
    </row>
    <row r="127" spans="1:9" ht="12.75">
      <c r="A127" s="1"/>
      <c r="B127" s="166"/>
      <c r="C127" s="245" t="s">
        <v>154</v>
      </c>
      <c r="D127" s="76">
        <v>23300</v>
      </c>
      <c r="E127" s="299"/>
      <c r="F127" s="276">
        <f>SUM(F124:F126)</f>
        <v>0</v>
      </c>
      <c r="G127" s="276">
        <f>SUM(G124:G126)</f>
        <v>0</v>
      </c>
      <c r="H127" s="276">
        <f>SUM(H124:H126)</f>
        <v>0</v>
      </c>
      <c r="I127" s="239">
        <f>IF(H127=0,0,H127/'Aktivi_Saistibas(005)'!$F$19*100)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38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73"/>
      <c r="F129" s="215"/>
      <c r="G129" s="215"/>
      <c r="H129" s="215"/>
      <c r="I129" s="236">
        <f>IF(H129=0,0,H129/'Aktivi_Saistibas(005)'!$F$19*100)</f>
        <v>0</v>
      </c>
    </row>
    <row r="130" spans="1:9" ht="12.75">
      <c r="A130" s="1"/>
      <c r="B130" s="211"/>
      <c r="C130" s="212" t="s">
        <v>172</v>
      </c>
      <c r="D130" s="208"/>
      <c r="E130" s="273"/>
      <c r="F130" s="215"/>
      <c r="G130" s="215"/>
      <c r="H130" s="215"/>
      <c r="I130" s="236">
        <f>IF(H130=0,0,H130/'Aktivi_Saistibas(005)'!$F$19*100)</f>
        <v>0</v>
      </c>
    </row>
    <row r="131" spans="1:9" ht="12.75">
      <c r="A131" s="1"/>
      <c r="B131" s="211"/>
      <c r="C131" s="216" t="s">
        <v>20</v>
      </c>
      <c r="D131" s="208"/>
      <c r="E131" s="273"/>
      <c r="F131" s="215"/>
      <c r="G131" s="215"/>
      <c r="H131" s="215"/>
      <c r="I131" s="236">
        <f>IF(H131=0,0,H131/'Aktivi_Saistibas(005)'!$F$19*100)</f>
        <v>0</v>
      </c>
    </row>
    <row r="132" spans="1:9" ht="12.75">
      <c r="A132" s="1"/>
      <c r="B132" s="166"/>
      <c r="C132" s="245" t="s">
        <v>154</v>
      </c>
      <c r="D132" s="76">
        <v>23400</v>
      </c>
      <c r="E132" s="299"/>
      <c r="F132" s="276">
        <f>SUM(F129:F131)</f>
        <v>0</v>
      </c>
      <c r="G132" s="276">
        <f>SUM(G129:G131)</f>
        <v>0</v>
      </c>
      <c r="H132" s="276">
        <f>SUM(H129:H131)</f>
        <v>0</v>
      </c>
      <c r="I132" s="239">
        <f>IF(H132=0,0,H132/'Aktivi_Saistibas(005)'!$F$19*100)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301"/>
      <c r="F133" s="295">
        <f>F110+F122+F127+F132</f>
        <v>0</v>
      </c>
      <c r="G133" s="295">
        <f>G110+G122+G127+G132</f>
        <v>0</v>
      </c>
      <c r="H133" s="295">
        <f>H110+H122+H127+H132</f>
        <v>0</v>
      </c>
      <c r="I133" s="270">
        <f>IF(H133=0,0,H133/'Aktivi_Saistibas(005)'!$F$19*100)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38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75"/>
      <c r="F135" s="215"/>
      <c r="G135" s="215"/>
      <c r="H135" s="215"/>
      <c r="I135" s="236">
        <f>IF(H135=0,0,H135/'Aktivi_Saistibas(005)'!$F$19*100)</f>
        <v>0</v>
      </c>
    </row>
    <row r="136" spans="1:9" ht="12.75">
      <c r="A136" s="1"/>
      <c r="B136" s="211"/>
      <c r="C136" s="212" t="s">
        <v>180</v>
      </c>
      <c r="D136" s="208"/>
      <c r="E136" s="275"/>
      <c r="F136" s="215"/>
      <c r="G136" s="215"/>
      <c r="H136" s="215"/>
      <c r="I136" s="236">
        <f>IF(H136=0,0,H136/'Aktivi_Saistibas(005)'!$F$19*100)</f>
        <v>0</v>
      </c>
    </row>
    <row r="137" spans="1:9" ht="12.75">
      <c r="A137" s="1"/>
      <c r="B137" s="211"/>
      <c r="C137" s="216" t="s">
        <v>20</v>
      </c>
      <c r="D137" s="208"/>
      <c r="E137" s="275"/>
      <c r="F137" s="215"/>
      <c r="G137" s="215"/>
      <c r="H137" s="215"/>
      <c r="I137" s="236">
        <f>IF(H137=0,0,H137/'Aktivi_Saistibas(005)'!$F$19*100)</f>
        <v>0</v>
      </c>
    </row>
    <row r="138" spans="1:9" ht="12.75">
      <c r="A138" s="1"/>
      <c r="B138" s="166"/>
      <c r="C138" s="245" t="s">
        <v>154</v>
      </c>
      <c r="D138" s="80">
        <v>24000</v>
      </c>
      <c r="E138" s="302"/>
      <c r="F138" s="287">
        <f>SUM(F135:F137)</f>
        <v>0</v>
      </c>
      <c r="G138" s="287">
        <f>SUM(G135:G137)</f>
        <v>0</v>
      </c>
      <c r="H138" s="287">
        <f>SUM(H135:H137)</f>
        <v>0</v>
      </c>
      <c r="I138" s="239">
        <f>IF(H138=0,0,H138/'Aktivi_Saistibas(005)'!$F$19*100)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301"/>
      <c r="F139" s="295">
        <f>F45+F89+F133+F138</f>
        <v>0</v>
      </c>
      <c r="G139" s="295">
        <f>G45+G89+G133+G138</f>
        <v>0</v>
      </c>
      <c r="H139" s="295">
        <f>H45+H89+H133+H138</f>
        <v>0</v>
      </c>
      <c r="I139" s="270">
        <f>IF(H139=0,0,H139/'Aktivi_Saistibas(005)'!$F$19*100)</f>
        <v>0</v>
      </c>
    </row>
    <row r="140" spans="1:9" ht="26.25" thickBot="1">
      <c r="A140" s="1"/>
      <c r="B140" s="303">
        <v>30000</v>
      </c>
      <c r="C140" s="265" t="s">
        <v>197</v>
      </c>
      <c r="D140" s="79">
        <v>30000</v>
      </c>
      <c r="E140" s="439"/>
      <c r="F140" s="271">
        <f>'Portfelis(001-1)'!E103+'Portfelis(001-2)'!F141</f>
        <v>219</v>
      </c>
      <c r="G140" s="271">
        <f>'Portfelis(001-1)'!F103+'Portfelis(001-2)'!G141</f>
        <v>26436.89</v>
      </c>
      <c r="H140" s="271">
        <f>'Portfelis(001-1)'!G103+'Portfelis(001-2)'!H141</f>
        <v>26592.769999999997</v>
      </c>
      <c r="I140" s="272" t="e">
        <f>IF(H140=0,0,H140/'Aktivi_Saistibas(005)'!$F$19*100)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Ojārs Skudra /</v>
      </c>
      <c r="G141" s="39"/>
      <c r="H141" s="304"/>
      <c r="I141" s="305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Ģirts Veģeris/</v>
      </c>
      <c r="G143" s="43"/>
      <c r="H143" s="306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Irēna Bauere; 7045838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6" r:id="rId1"/>
  <rowBreaks count="2" manualBreakCount="2">
    <brk id="45" max="255" man="1"/>
    <brk id="91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G31"/>
  <sheetViews>
    <sheetView workbookViewId="0" topLeftCell="A1">
      <selection activeCell="H8" sqref="H8"/>
    </sheetView>
  </sheetViews>
  <sheetFormatPr defaultColWidth="9.140625" defaultRowHeight="12.75"/>
  <cols>
    <col min="1" max="1" width="1.57421875" style="2" customWidth="1"/>
    <col min="2" max="2" width="7.57421875" style="2" customWidth="1"/>
    <col min="3" max="3" width="53.140625" style="2" customWidth="1"/>
    <col min="4" max="4" width="10.8515625" style="2" customWidth="1"/>
    <col min="5" max="6" width="17.421875" style="2" customWidth="1"/>
    <col min="7" max="7" width="1.57421875" style="2" customWidth="1"/>
    <col min="8" max="16384" width="9.140625" style="2" customWidth="1"/>
  </cols>
  <sheetData>
    <row r="1" spans="1:7" ht="15.75">
      <c r="A1" s="351"/>
      <c r="B1" s="352"/>
      <c r="C1" s="352"/>
      <c r="D1" s="352"/>
      <c r="E1" s="352"/>
      <c r="F1" s="352"/>
      <c r="G1" s="353" t="str">
        <f>Parametri!$A$2</f>
        <v>"Valsts fondēto pensiju shēmas līdzekļu pārvaldīšanas</v>
      </c>
    </row>
    <row r="2" spans="1:7" ht="21.75" customHeight="1">
      <c r="A2" s="352"/>
      <c r="B2" s="354"/>
      <c r="C2" s="355"/>
      <c r="D2" s="355"/>
      <c r="E2" s="352"/>
      <c r="F2" s="352"/>
      <c r="G2" s="353" t="str">
        <f>Parametri!$A$3</f>
        <v>pārskatu sagatavošanas noteikumu"</v>
      </c>
    </row>
    <row r="3" spans="1:7" ht="17.25" customHeight="1">
      <c r="A3" s="351" t="str">
        <f>Nosaukumi!A2</f>
        <v>Līdzekļu pārvaldītāja nosaukums</v>
      </c>
      <c r="B3" s="356"/>
      <c r="C3" s="356"/>
      <c r="D3" s="356"/>
      <c r="E3" s="352"/>
      <c r="F3" s="352"/>
      <c r="G3" s="357" t="str">
        <f>CONCATENATE(1,Parametri!$A$4)</f>
        <v>1. pielikums</v>
      </c>
    </row>
    <row r="4" spans="1:7" ht="22.5" customHeight="1">
      <c r="A4" s="352"/>
      <c r="B4" s="358" t="str">
        <f>Parametri!A14</f>
        <v>Akciju sabiedrība "LATVIJAS VADOŠO APDROŠINĀTĀJU ieguldījumu sabiedrība"</v>
      </c>
      <c r="C4" s="352"/>
      <c r="D4" s="352"/>
      <c r="E4" s="352"/>
      <c r="F4" s="352"/>
      <c r="G4" s="359"/>
    </row>
    <row r="5" spans="1:7" ht="22.5" customHeight="1">
      <c r="A5" s="351" t="str">
        <f>CONCATENATE(Nosaukumi!A4,": ",Nosaukumi!B4)</f>
        <v>Reģistrācijas numurs : 40003411599</v>
      </c>
      <c r="B5" s="358"/>
      <c r="C5" s="352"/>
      <c r="D5" s="352"/>
      <c r="E5" s="352"/>
      <c r="F5" s="352"/>
      <c r="G5" s="359" t="str">
        <f>CONCATENATE(Parametri!$A$5," ",Parametri!$A$6)</f>
        <v>UPDK 0651101</v>
      </c>
    </row>
    <row r="6" spans="1:7" ht="12.75">
      <c r="A6" s="352"/>
      <c r="B6" s="352"/>
      <c r="C6" s="352"/>
      <c r="D6" s="352"/>
      <c r="E6" s="352"/>
      <c r="F6" s="352"/>
      <c r="G6" s="353"/>
    </row>
    <row r="7" spans="1:7" ht="12.75">
      <c r="A7" s="352"/>
      <c r="B7" s="352"/>
      <c r="C7" s="352"/>
      <c r="D7" s="352"/>
      <c r="E7" s="352"/>
      <c r="F7" s="352"/>
      <c r="G7" s="353"/>
    </row>
    <row r="8" spans="1:7" ht="18.75">
      <c r="A8" s="360" t="s">
        <v>210</v>
      </c>
      <c r="B8" s="361"/>
      <c r="C8" s="361"/>
      <c r="D8" s="361"/>
      <c r="E8" s="361"/>
      <c r="F8" s="361"/>
      <c r="G8" s="361"/>
    </row>
    <row r="9" spans="1:7" ht="24" customHeight="1" thickBot="1">
      <c r="A9" s="351"/>
      <c r="B9" s="362" t="s">
        <v>61</v>
      </c>
      <c r="C9" s="351"/>
      <c r="D9" s="351"/>
      <c r="E9" s="352"/>
      <c r="F9" s="353" t="str">
        <f>CONCATENATE("(",Parametri!$A$28,")")</f>
        <v>(latos)</v>
      </c>
      <c r="G9" s="352"/>
    </row>
    <row r="10" spans="2:7" ht="42" customHeight="1" thickBot="1">
      <c r="B10" s="455" t="s">
        <v>11</v>
      </c>
      <c r="C10" s="463"/>
      <c r="D10" s="4" t="s">
        <v>12</v>
      </c>
      <c r="E10" s="4" t="s">
        <v>65</v>
      </c>
      <c r="F10" s="5" t="str">
        <f>CONCATENATE("Atlikumi ",Parametri!A15)</f>
        <v>Atlikumi 2003. gada 30.06.</v>
      </c>
      <c r="G10" s="25"/>
    </row>
    <row r="11" spans="2:7" ht="13.5" customHeight="1" thickBot="1">
      <c r="B11" s="462" t="s">
        <v>13</v>
      </c>
      <c r="C11" s="463"/>
      <c r="D11" s="363" t="s">
        <v>64</v>
      </c>
      <c r="E11" s="364" t="s">
        <v>63</v>
      </c>
      <c r="F11" s="36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309">
        <f>'Aktivi_Saistibas(001)'!E12+'Aktivi_Saistibas(002)'!E12+'Aktivi_Saistibas(003)'!E12+'Aktivi_Saistibas(004)'!E12+'Aktivi_Saistibas(005)'!E12</f>
        <v>0</v>
      </c>
      <c r="F12" s="310">
        <f>'Aktivi_Saistibas(001)'!F12+'Aktivi_Saistibas(002)'!F12+'Aktivi_Saistibas(003)'!F12+'Aktivi_Saistibas(004)'!F12+'Aktivi_Saistibas(005)'!F12</f>
        <v>26592.77</v>
      </c>
      <c r="G12" s="24"/>
    </row>
    <row r="13" spans="2:7" ht="15">
      <c r="B13" s="366" t="s">
        <v>67</v>
      </c>
      <c r="C13" s="367" t="s">
        <v>19</v>
      </c>
      <c r="D13" s="368" t="s">
        <v>67</v>
      </c>
      <c r="E13" s="311">
        <f>'Aktivi_Saistibas(001)'!E13+'Aktivi_Saistibas(002)'!E13+'Aktivi_Saistibas(003)'!E13+'Aktivi_Saistibas(004)'!E13+'Aktivi_Saistibas(005)'!E13</f>
        <v>0</v>
      </c>
      <c r="F13" s="312">
        <f>'Aktivi_Saistibas(001)'!F13+'Aktivi_Saistibas(002)'!F13+'Aktivi_Saistibas(003)'!F13+'Aktivi_Saistibas(004)'!F13+'Aktivi_Saistibas(005)'!F13</f>
        <v>5445.71</v>
      </c>
      <c r="G13" s="24"/>
    </row>
    <row r="14" spans="2:7" ht="15">
      <c r="B14" s="369" t="s">
        <v>69</v>
      </c>
      <c r="C14" s="370" t="s">
        <v>14</v>
      </c>
      <c r="D14" s="371"/>
      <c r="E14" s="308"/>
      <c r="F14" s="99"/>
      <c r="G14" s="24"/>
    </row>
    <row r="15" spans="2:7" ht="15">
      <c r="B15" s="372"/>
      <c r="C15" s="370" t="s">
        <v>73</v>
      </c>
      <c r="D15" s="371" t="s">
        <v>70</v>
      </c>
      <c r="E15" s="313">
        <f>'Aktivi_Saistibas(001)'!E15+'Aktivi_Saistibas(002)'!E15+'Aktivi_Saistibas(003)'!E15+'Aktivi_Saistibas(004)'!E15+'Aktivi_Saistibas(005)'!E15</f>
        <v>0</v>
      </c>
      <c r="F15" s="314">
        <f>'Aktivi_Saistibas(001)'!F15+'Aktivi_Saistibas(002)'!F15+'Aktivi_Saistibas(003)'!F15+'Aktivi_Saistibas(004)'!F15+'Aktivi_Saistibas(005)'!F15</f>
        <v>0</v>
      </c>
      <c r="G15" s="24"/>
    </row>
    <row r="16" spans="2:7" ht="15">
      <c r="B16" s="372"/>
      <c r="C16" s="370" t="s">
        <v>74</v>
      </c>
      <c r="D16" s="371" t="s">
        <v>71</v>
      </c>
      <c r="E16" s="311">
        <f>'Aktivi_Saistibas(001)'!E16+'Aktivi_Saistibas(002)'!E16+'Aktivi_Saistibas(003)'!E16+'Aktivi_Saistibas(004)'!E16+'Aktivi_Saistibas(005)'!E16</f>
        <v>0</v>
      </c>
      <c r="F16" s="312">
        <f>'Aktivi_Saistibas(001)'!F16+'Aktivi_Saistibas(002)'!F16+'Aktivi_Saistibas(003)'!F16+'Aktivi_Saistibas(004)'!F16+'Aktivi_Saistibas(005)'!F16</f>
        <v>429.07</v>
      </c>
      <c r="G16" s="24"/>
    </row>
    <row r="17" spans="2:7" ht="15">
      <c r="B17" s="373"/>
      <c r="C17" s="374" t="s">
        <v>75</v>
      </c>
      <c r="D17" s="375" t="s">
        <v>69</v>
      </c>
      <c r="E17" s="311">
        <f>SUM(E15:E16)</f>
        <v>0</v>
      </c>
      <c r="F17" s="312">
        <f>SUM(F15:F16)</f>
        <v>429.07</v>
      </c>
      <c r="G17" s="24"/>
    </row>
    <row r="18" spans="2:7" ht="15">
      <c r="B18" s="366" t="s">
        <v>76</v>
      </c>
      <c r="C18" s="370" t="s">
        <v>15</v>
      </c>
      <c r="D18" s="368" t="s">
        <v>76</v>
      </c>
      <c r="E18" s="311">
        <f>'Aktivi_Saistibas(001)'!E18+'Aktivi_Saistibas(002)'!E18+'Aktivi_Saistibas(003)'!E18+'Aktivi_Saistibas(004)'!E18+'Aktivi_Saistibas(005)'!E18</f>
        <v>0</v>
      </c>
      <c r="F18" s="312">
        <f>'Aktivi_Saistibas(001)'!F18+'Aktivi_Saistibas(002)'!F18+'Aktivi_Saistibas(003)'!F18+'Aktivi_Saistibas(004)'!F18+'Aktivi_Saistibas(005)'!F18</f>
        <v>0</v>
      </c>
      <c r="G18" s="24"/>
    </row>
    <row r="19" spans="2:7" ht="15.75" thickBot="1">
      <c r="B19" s="376" t="s">
        <v>77</v>
      </c>
      <c r="C19" s="377" t="s">
        <v>78</v>
      </c>
      <c r="D19" s="378" t="s">
        <v>77</v>
      </c>
      <c r="E19" s="315">
        <f>E12+E13+E17+E18</f>
        <v>0</v>
      </c>
      <c r="F19" s="316">
        <f>F12+F13+F17+F18</f>
        <v>32467.55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353" t="str">
        <f>F9</f>
        <v>(latos)</v>
      </c>
      <c r="G21" s="6"/>
    </row>
    <row r="22" spans="2:7" ht="42" customHeight="1" thickBot="1">
      <c r="B22" s="455" t="s">
        <v>11</v>
      </c>
      <c r="C22" s="463"/>
      <c r="D22" s="4" t="s">
        <v>12</v>
      </c>
      <c r="E22" s="4" t="s">
        <v>65</v>
      </c>
      <c r="F22" s="5" t="str">
        <f>F10</f>
        <v>Atlikumi 2003. gada 30.06.</v>
      </c>
      <c r="G22" s="26"/>
    </row>
    <row r="23" spans="2:7" ht="13.5" customHeight="1" thickBot="1">
      <c r="B23" s="462" t="s">
        <v>13</v>
      </c>
      <c r="C23" s="463"/>
      <c r="D23" s="363" t="s">
        <v>64</v>
      </c>
      <c r="E23" s="364" t="s">
        <v>63</v>
      </c>
      <c r="F23" s="365" t="s">
        <v>66</v>
      </c>
      <c r="G23" s="26"/>
    </row>
    <row r="24" spans="2:7" ht="15">
      <c r="B24" s="379">
        <v>1000</v>
      </c>
      <c r="C24" s="380" t="s">
        <v>80</v>
      </c>
      <c r="D24" s="381">
        <v>1000</v>
      </c>
      <c r="E24" s="382">
        <f>'Aktivi_Saistibas(001)'!E24+'Aktivi_Saistibas(002)'!E24+'Aktivi_Saistibas(003)'!E24+'Aktivi_Saistibas(004)'!E24+'Aktivi_Saistibas(005)'!E24</f>
        <v>0</v>
      </c>
      <c r="F24" s="310">
        <f>'Aktivi_Saistibas(001)'!F24+'Aktivi_Saistibas(002)'!F24+'Aktivi_Saistibas(003)'!F24+'Aktivi_Saistibas(004)'!F24+'Aktivi_Saistibas(005)'!F24</f>
        <v>0</v>
      </c>
      <c r="G24" s="31"/>
    </row>
    <row r="25" spans="2:7" ht="15">
      <c r="B25" s="383">
        <v>1100</v>
      </c>
      <c r="C25" s="367" t="s">
        <v>81</v>
      </c>
      <c r="D25" s="384">
        <v>1100</v>
      </c>
      <c r="E25" s="385">
        <f>'Aktivi_Saistibas(001)'!E25+'Aktivi_Saistibas(002)'!E25+'Aktivi_Saistibas(003)'!E25+'Aktivi_Saistibas(004)'!E25+'Aktivi_Saistibas(005)'!E25</f>
        <v>0</v>
      </c>
      <c r="F25" s="386">
        <f>'Aktivi_Saistibas(001)'!F25+'Aktivi_Saistibas(002)'!F25+'Aktivi_Saistibas(003)'!F25+'Aktivi_Saistibas(004)'!F25+'Aktivi_Saistibas(005)'!F25</f>
        <v>0</v>
      </c>
      <c r="G25" s="31"/>
    </row>
    <row r="26" spans="2:7" ht="15">
      <c r="B26" s="383">
        <v>1200</v>
      </c>
      <c r="C26" s="367" t="s">
        <v>82</v>
      </c>
      <c r="D26" s="384">
        <v>1200</v>
      </c>
      <c r="E26" s="385">
        <f>'Aktivi_Saistibas(001)'!E26+'Aktivi_Saistibas(002)'!E26+'Aktivi_Saistibas(003)'!E26+'Aktivi_Saistibas(004)'!E26+'Aktivi_Saistibas(005)'!E26</f>
        <v>0</v>
      </c>
      <c r="F26" s="386">
        <f>'Aktivi_Saistibas(001)'!F26+'Aktivi_Saistibas(002)'!F26+'Aktivi_Saistibas(003)'!F26+'Aktivi_Saistibas(004)'!F26+'Aktivi_Saistibas(005)'!F26</f>
        <v>0</v>
      </c>
      <c r="G26" s="31"/>
    </row>
    <row r="27" spans="2:7" ht="15">
      <c r="B27" s="383">
        <v>1300</v>
      </c>
      <c r="C27" s="367" t="s">
        <v>16</v>
      </c>
      <c r="D27" s="384">
        <v>1300</v>
      </c>
      <c r="E27" s="385">
        <f>'Aktivi_Saistibas(001)'!E27+'Aktivi_Saistibas(002)'!E27+'Aktivi_Saistibas(003)'!E27+'Aktivi_Saistibas(004)'!E27+'Aktivi_Saistibas(005)'!E27</f>
        <v>0</v>
      </c>
      <c r="F27" s="386">
        <f>'Aktivi_Saistibas(001)'!F27+'Aktivi_Saistibas(002)'!F27+'Aktivi_Saistibas(003)'!F27+'Aktivi_Saistibas(004)'!F27+'Aktivi_Saistibas(005)'!F27</f>
        <v>35.61</v>
      </c>
      <c r="G27" s="31"/>
    </row>
    <row r="28" spans="2:7" ht="15">
      <c r="B28" s="383">
        <v>1400</v>
      </c>
      <c r="C28" s="367" t="s">
        <v>83</v>
      </c>
      <c r="D28" s="384">
        <v>1400</v>
      </c>
      <c r="E28" s="385">
        <f>'Aktivi_Saistibas(001)'!E28+'Aktivi_Saistibas(002)'!E28+'Aktivi_Saistibas(003)'!E28+'Aktivi_Saistibas(004)'!E28+'Aktivi_Saistibas(005)'!E28</f>
        <v>0</v>
      </c>
      <c r="F28" s="386">
        <f>'Aktivi_Saistibas(001)'!F28+'Aktivi_Saistibas(002)'!F28+'Aktivi_Saistibas(003)'!F28+'Aktivi_Saistibas(004)'!F28+'Aktivi_Saistibas(005)'!F28</f>
        <v>0</v>
      </c>
      <c r="G28" s="31"/>
    </row>
    <row r="29" spans="2:7" ht="15">
      <c r="B29" s="383">
        <v>1500</v>
      </c>
      <c r="C29" s="367" t="s">
        <v>84</v>
      </c>
      <c r="D29" s="384">
        <v>1500</v>
      </c>
      <c r="E29" s="387">
        <f>'Aktivi_Saistibas(001)'!E29+'Aktivi_Saistibas(002)'!E29+'Aktivi_Saistibas(003)'!E29+'Aktivi_Saistibas(004)'!E29+'Aktivi_Saistibas(005)'!E29</f>
        <v>0</v>
      </c>
      <c r="F29" s="388">
        <f>'Aktivi_Saistibas(001)'!F29+'Aktivi_Saistibas(002)'!F29+'Aktivi_Saistibas(003)'!F29+'Aktivi_Saistibas(004)'!F29+'Aktivi_Saistibas(005)'!F29</f>
        <v>0</v>
      </c>
      <c r="G29" s="31"/>
    </row>
    <row r="30" spans="2:7" ht="15.75" thickBot="1">
      <c r="B30" s="389">
        <v>1600</v>
      </c>
      <c r="C30" s="390" t="s">
        <v>85</v>
      </c>
      <c r="D30" s="391">
        <v>1600</v>
      </c>
      <c r="E30" s="317">
        <f>SUM(E24:E29)</f>
        <v>0</v>
      </c>
      <c r="F30" s="318">
        <f>SUM(F24:F29)</f>
        <v>35.61</v>
      </c>
      <c r="G30" s="31"/>
    </row>
    <row r="31" spans="2:7" ht="15.75" thickBot="1">
      <c r="B31" s="392">
        <v>1700</v>
      </c>
      <c r="C31" s="393" t="s">
        <v>86</v>
      </c>
      <c r="D31" s="394">
        <v>1700</v>
      </c>
      <c r="E31" s="395">
        <f>E19-E30</f>
        <v>0</v>
      </c>
      <c r="F31" s="319">
        <f>F19-F30</f>
        <v>32431.94</v>
      </c>
      <c r="G31" s="31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G36"/>
  <sheetViews>
    <sheetView workbookViewId="0" topLeftCell="A1">
      <selection activeCell="I13" sqref="I13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/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"LATVIJAS VADOŠO APDROŠINĀTĀJU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CONCATENATE(Nosaukumi!A4,": ",Nosaukumi!B4)</f>
        <v>Reģistrācijas numurs : 40003411599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12.75">
      <c r="A6" s="17"/>
      <c r="B6" s="17"/>
      <c r="C6" s="17"/>
      <c r="D6" s="17"/>
      <c r="E6" s="17"/>
      <c r="F6" s="17"/>
      <c r="G6" s="19"/>
    </row>
    <row r="7" spans="1:7" ht="12.75">
      <c r="A7" s="17"/>
      <c r="B7" s="17"/>
      <c r="C7" s="17"/>
      <c r="D7" s="17"/>
      <c r="E7" s="17"/>
      <c r="F7" s="17"/>
      <c r="G7" s="19"/>
    </row>
    <row r="8" spans="1:7" ht="32.25" customHeight="1">
      <c r="A8" s="22" t="s">
        <v>202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56" t="s">
        <v>11</v>
      </c>
      <c r="C10" s="460"/>
      <c r="D10" s="65" t="s">
        <v>12</v>
      </c>
      <c r="E10" s="65" t="s">
        <v>89</v>
      </c>
      <c r="F10" s="66" t="str">
        <f>CONCATENATE("Atlikumi ",Parametri!A15)</f>
        <v>Atlikumi 2003. gada 30.06.</v>
      </c>
    </row>
    <row r="11" spans="2:6" ht="16.5" customHeight="1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20"/>
      <c r="F12" s="247"/>
    </row>
    <row r="13" spans="2:6" ht="12.75">
      <c r="B13" s="71"/>
      <c r="C13" s="160" t="s">
        <v>91</v>
      </c>
      <c r="D13" s="137" t="s">
        <v>92</v>
      </c>
      <c r="E13" s="322">
        <f>'Ien.,Izd.(001)'!E13+'Ien.,Izd.(002)'!E13+'Ien.,Izd.(003)'!E13+'Ien.,Izd.(004)'!E13+'Ien.,Izd.(005)'!E13</f>
        <v>0</v>
      </c>
      <c r="F13" s="323">
        <f>'Ien.,Izd.(001)'!F13+'Ien.,Izd.(002)'!F13+'Ien.,Izd.(003)'!F13+'Ien.,Izd.(004)'!F13+'Ien.,Izd.(005)'!F13</f>
        <v>33.64</v>
      </c>
    </row>
    <row r="14" spans="2:6" ht="12.75">
      <c r="B14" s="71"/>
      <c r="C14" s="160" t="s">
        <v>95</v>
      </c>
      <c r="D14" s="137" t="s">
        <v>93</v>
      </c>
      <c r="E14" s="322">
        <f>'Ien.,Izd.(001)'!E14+'Ien.,Izd.(002)'!E14+'Ien.,Izd.(003)'!E14+'Ien.,Izd.(004)'!E14+'Ien.,Izd.(005)'!E14</f>
        <v>0</v>
      </c>
      <c r="F14" s="323">
        <f>'Ien.,Izd.(001)'!F14+'Ien.,Izd.(002)'!F14+'Ien.,Izd.(003)'!F14+'Ien.,Izd.(004)'!F14+'Ien.,Izd.(005)'!F14</f>
        <v>208.68</v>
      </c>
    </row>
    <row r="15" spans="2:6" ht="12.75">
      <c r="B15" s="71"/>
      <c r="C15" s="160" t="s">
        <v>96</v>
      </c>
      <c r="D15" s="137" t="s">
        <v>94</v>
      </c>
      <c r="E15" s="322">
        <f>'Ien.,Izd.(001)'!E15+'Ien.,Izd.(002)'!E15+'Ien.,Izd.(003)'!E15+'Ien.,Izd.(004)'!E15+'Ien.,Izd.(005)'!E15</f>
        <v>0</v>
      </c>
      <c r="F15" s="324">
        <f>'Ien.,Izd.(001)'!F15+'Ien.,Izd.(002)'!F15+'Ien.,Izd.(003)'!F15+'Ien.,Izd.(004)'!F15+'Ien.,Izd.(005)'!F15</f>
        <v>0</v>
      </c>
    </row>
    <row r="16" spans="2:6" ht="12.75">
      <c r="B16" s="71"/>
      <c r="C16" s="160" t="s">
        <v>17</v>
      </c>
      <c r="D16" s="137" t="s">
        <v>97</v>
      </c>
      <c r="E16" s="322">
        <f>'Ien.,Izd.(001)'!E16+'Ien.,Izd.(002)'!E16+'Ien.,Izd.(003)'!E16+'Ien.,Izd.(004)'!E16+'Ien.,Izd.(005)'!E16</f>
        <v>0</v>
      </c>
      <c r="F16" s="324">
        <f>'Ien.,Izd.(001)'!F16+'Ien.,Izd.(002)'!F16+'Ien.,Izd.(003)'!F16+'Ien.,Izd.(004)'!F16+'Ien.,Izd.(005)'!F16</f>
        <v>0</v>
      </c>
    </row>
    <row r="17" spans="2:6" ht="12.75">
      <c r="B17" s="166"/>
      <c r="C17" s="161" t="s">
        <v>98</v>
      </c>
      <c r="D17" s="141" t="s">
        <v>62</v>
      </c>
      <c r="E17" s="325">
        <f>SUM(E13:E16)</f>
        <v>0</v>
      </c>
      <c r="F17" s="326">
        <f>SUM(F13:F16)</f>
        <v>242.32</v>
      </c>
    </row>
    <row r="18" spans="2:6" ht="12.75">
      <c r="B18" s="70" t="s">
        <v>67</v>
      </c>
      <c r="C18" s="162" t="s">
        <v>99</v>
      </c>
      <c r="D18" s="144"/>
      <c r="E18" s="321"/>
      <c r="F18" s="232"/>
    </row>
    <row r="19" spans="2:6" ht="12.75">
      <c r="B19" s="71"/>
      <c r="C19" s="160" t="s">
        <v>100</v>
      </c>
      <c r="D19" s="137" t="s">
        <v>68</v>
      </c>
      <c r="E19" s="322">
        <f>'Ien.,Izd.(001)'!E19+'Ien.,Izd.(002)'!E19+'Ien.,Izd.(003)'!E19+'Ien.,Izd.(004)'!E19+'Ien.,Izd.(005)'!E19</f>
        <v>0</v>
      </c>
      <c r="F19" s="323">
        <f>'Ien.,Izd.(001)'!F19+'Ien.,Izd.(002)'!F19+'Ien.,Izd.(003)'!F19+'Ien.,Izd.(004)'!F19+'Ien.,Izd.(005)'!F19</f>
        <v>0</v>
      </c>
    </row>
    <row r="20" spans="2:6" ht="12.75">
      <c r="B20" s="71"/>
      <c r="C20" s="160" t="s">
        <v>105</v>
      </c>
      <c r="D20" s="137" t="s">
        <v>101</v>
      </c>
      <c r="E20" s="322">
        <f>'Ien.,Izd.(001)'!E20+'Ien.,Izd.(002)'!E20+'Ien.,Izd.(003)'!E20+'Ien.,Izd.(004)'!E20+'Ien.,Izd.(005)'!E20</f>
        <v>0</v>
      </c>
      <c r="F20" s="323">
        <f>'Ien.,Izd.(001)'!F20+'Ien.,Izd.(002)'!F20+'Ien.,Izd.(003)'!F20+'Ien.,Izd.(004)'!F20+'Ien.,Izd.(005)'!F20</f>
        <v>59.85</v>
      </c>
    </row>
    <row r="21" spans="2:6" ht="12.75">
      <c r="B21" s="71"/>
      <c r="C21" s="160" t="s">
        <v>106</v>
      </c>
      <c r="D21" s="137" t="s">
        <v>102</v>
      </c>
      <c r="E21" s="322">
        <f>'Ien.,Izd.(001)'!E21+'Ien.,Izd.(002)'!E21+'Ien.,Izd.(003)'!E21+'Ien.,Izd.(004)'!E21+'Ien.,Izd.(005)'!E21</f>
        <v>0</v>
      </c>
      <c r="F21" s="323">
        <f>'Ien.,Izd.(001)'!F21+'Ien.,Izd.(002)'!F21+'Ien.,Izd.(003)'!F21+'Ien.,Izd.(004)'!F21+'Ien.,Izd.(005)'!F21</f>
        <v>8.62</v>
      </c>
    </row>
    <row r="22" spans="2:6" ht="12.75">
      <c r="B22" s="71"/>
      <c r="C22" s="160" t="s">
        <v>107</v>
      </c>
      <c r="D22" s="137" t="s">
        <v>103</v>
      </c>
      <c r="E22" s="322">
        <f>'Ien.,Izd.(001)'!E22+'Ien.,Izd.(002)'!E22+'Ien.,Izd.(003)'!E22+'Ien.,Izd.(004)'!E22+'Ien.,Izd.(005)'!E22</f>
        <v>0</v>
      </c>
      <c r="F22" s="323">
        <f>'Ien.,Izd.(001)'!F22+'Ien.,Izd.(002)'!F22+'Ien.,Izd.(003)'!F22+'Ien.,Izd.(004)'!F22+'Ien.,Izd.(005)'!F22</f>
        <v>34.13</v>
      </c>
    </row>
    <row r="23" spans="2:6" ht="12.75">
      <c r="B23" s="71"/>
      <c r="C23" s="160" t="s">
        <v>18</v>
      </c>
      <c r="D23" s="137" t="s">
        <v>104</v>
      </c>
      <c r="E23" s="322">
        <f>'Ien.,Izd.(001)'!E23+'Ien.,Izd.(002)'!E23+'Ien.,Izd.(003)'!E23+'Ien.,Izd.(004)'!E23+'Ien.,Izd.(005)'!E23</f>
        <v>0</v>
      </c>
      <c r="F23" s="323">
        <f>'Ien.,Izd.(001)'!F23+'Ien.,Izd.(002)'!F23+'Ien.,Izd.(003)'!F23+'Ien.,Izd.(004)'!F23+'Ien.,Izd.(005)'!F23</f>
        <v>0</v>
      </c>
    </row>
    <row r="24" spans="2:6" ht="12.75">
      <c r="B24" s="72"/>
      <c r="C24" s="161" t="s">
        <v>108</v>
      </c>
      <c r="D24" s="141" t="s">
        <v>67</v>
      </c>
      <c r="E24" s="325">
        <f>SUM(E19:E23)</f>
        <v>0</v>
      </c>
      <c r="F24" s="327">
        <f>SUM(F19:F23)</f>
        <v>102.6</v>
      </c>
    </row>
    <row r="25" spans="2:6" ht="15" customHeight="1">
      <c r="B25" s="70" t="s">
        <v>69</v>
      </c>
      <c r="C25" s="162" t="s">
        <v>109</v>
      </c>
      <c r="D25" s="144"/>
      <c r="E25" s="321"/>
      <c r="F25" s="232"/>
    </row>
    <row r="26" spans="2:6" ht="12.75">
      <c r="B26" s="71"/>
      <c r="C26" s="160" t="s">
        <v>110</v>
      </c>
      <c r="D26" s="137" t="s">
        <v>70</v>
      </c>
      <c r="E26" s="322">
        <f>'Ien.,Izd.(001)'!E26+'Ien.,Izd.(002)'!E26+'Ien.,Izd.(003)'!E26+'Ien.,Izd.(004)'!E26+'Ien.,Izd.(005)'!E26</f>
        <v>0</v>
      </c>
      <c r="F26" s="323">
        <f>'Ien.,Izd.(001)'!F26+'Ien.,Izd.(002)'!F26+'Ien.,Izd.(003)'!F26+'Ien.,Izd.(004)'!F26+'Ien.,Izd.(005)'!F26</f>
        <v>0</v>
      </c>
    </row>
    <row r="27" spans="2:6" ht="12.75">
      <c r="B27" s="71"/>
      <c r="C27" s="160" t="s">
        <v>114</v>
      </c>
      <c r="D27" s="137" t="s">
        <v>71</v>
      </c>
      <c r="E27" s="322">
        <f>'Ien.,Izd.(001)'!E27+'Ien.,Izd.(002)'!E27+'Ien.,Izd.(003)'!E27+'Ien.,Izd.(004)'!E27+'Ien.,Izd.(005)'!E27</f>
        <v>0</v>
      </c>
      <c r="F27" s="323">
        <f>'Ien.,Izd.(001)'!F27+'Ien.,Izd.(002)'!F27+'Ien.,Izd.(003)'!F27+'Ien.,Izd.(004)'!F27+'Ien.,Izd.(005)'!F27</f>
        <v>0</v>
      </c>
    </row>
    <row r="28" spans="2:6" ht="14.25" customHeight="1">
      <c r="B28" s="71"/>
      <c r="C28" s="160" t="s">
        <v>115</v>
      </c>
      <c r="D28" s="137" t="s">
        <v>72</v>
      </c>
      <c r="E28" s="322">
        <f>E26-E27</f>
        <v>0</v>
      </c>
      <c r="F28" s="323">
        <f>F26-F27</f>
        <v>0</v>
      </c>
    </row>
    <row r="29" spans="2:6" ht="25.5">
      <c r="B29" s="71"/>
      <c r="C29" s="160" t="s">
        <v>116</v>
      </c>
      <c r="D29" s="137" t="s">
        <v>111</v>
      </c>
      <c r="E29" s="322">
        <f>'Ien.,Izd.(001)'!E29+'Ien.,Izd.(002)'!E29+'Ien.,Izd.(003)'!E29+'Ien.,Izd.(004)'!E29+'Ien.,Izd.(005)'!E29</f>
        <v>0</v>
      </c>
      <c r="F29" s="323">
        <f>'Ien.,Izd.(001)'!F29+'Ien.,Izd.(002)'!F29+'Ien.,Izd.(003)'!F29+'Ien.,Izd.(004)'!F29+'Ien.,Izd.(005)'!F29</f>
        <v>0</v>
      </c>
    </row>
    <row r="30" spans="2:6" ht="25.5">
      <c r="B30" s="71"/>
      <c r="C30" s="160" t="s">
        <v>117</v>
      </c>
      <c r="D30" s="137" t="s">
        <v>112</v>
      </c>
      <c r="E30" s="322">
        <f>E28+E29</f>
        <v>0</v>
      </c>
      <c r="F30" s="323">
        <f>F28+F29</f>
        <v>0</v>
      </c>
    </row>
    <row r="31" spans="2:6" ht="12.75">
      <c r="B31" s="71"/>
      <c r="C31" s="160" t="s">
        <v>118</v>
      </c>
      <c r="D31" s="137" t="s">
        <v>113</v>
      </c>
      <c r="E31" s="322">
        <f>'Ien.,Izd.(001)'!E31+'Ien.,Izd.(002)'!E31+'Ien.,Izd.(003)'!E31+'Ien.,Izd.(004)'!E31+'Ien.,Izd.(005)'!E31</f>
        <v>0</v>
      </c>
      <c r="F31" s="324">
        <f>'Ien.,Izd.(001)'!F31+'Ien.,Izd.(002)'!F31+'Ien.,Izd.(003)'!F31+'Ien.,Izd.(004)'!F31+'Ien.,Izd.(005)'!F31</f>
        <v>156.49</v>
      </c>
    </row>
    <row r="32" spans="2:6" ht="12.75">
      <c r="B32" s="72"/>
      <c r="C32" s="161" t="s">
        <v>119</v>
      </c>
      <c r="D32" s="141" t="s">
        <v>69</v>
      </c>
      <c r="E32" s="325">
        <f>E30+E31</f>
        <v>0</v>
      </c>
      <c r="F32" s="326">
        <f>F30+F31</f>
        <v>156.49</v>
      </c>
    </row>
    <row r="33" spans="2:6" ht="12.75">
      <c r="B33" s="68" t="s">
        <v>76</v>
      </c>
      <c r="C33" s="163" t="s">
        <v>120</v>
      </c>
      <c r="D33" s="69" t="s">
        <v>76</v>
      </c>
      <c r="E33" s="330">
        <f>'Ien.,Izd.(001)'!E33+'Ien.,Izd.(002)'!E33+'Ien.,Izd.(003)'!E33+'Ien.,Izd.(004)'!E33+'Ien.,Izd.(005)'!E33</f>
        <v>0</v>
      </c>
      <c r="F33" s="331">
        <f>'Ien.,Izd.(001)'!F33+'Ien.,Izd.(002)'!F33+'Ien.,Izd.(003)'!F33+'Ien.,Izd.(004)'!F33+'Ien.,Izd.(005)'!F33</f>
        <v>0</v>
      </c>
    </row>
    <row r="34" spans="2:6" ht="12.75">
      <c r="B34" s="68" t="s">
        <v>77</v>
      </c>
      <c r="C34" s="163" t="s">
        <v>121</v>
      </c>
      <c r="D34" s="69" t="s">
        <v>77</v>
      </c>
      <c r="E34" s="330">
        <f>'Ien.,Izd.(001)'!E34+'Ien.,Izd.(002)'!E34+'Ien.,Izd.(003)'!E34+'Ien.,Izd.(004)'!E34+'Ien.,Izd.(005)'!E34</f>
        <v>0</v>
      </c>
      <c r="F34" s="331">
        <f>'Ien.,Izd.(001)'!F34+'Ien.,Izd.(002)'!F34+'Ien.,Izd.(003)'!F34+'Ien.,Izd.(004)'!F34+'Ien.,Izd.(005)'!F34</f>
        <v>0</v>
      </c>
    </row>
    <row r="35" spans="2:6" ht="26.25" thickBot="1">
      <c r="B35" s="167" t="s">
        <v>122</v>
      </c>
      <c r="C35" s="164" t="s">
        <v>123</v>
      </c>
      <c r="D35" s="151" t="s">
        <v>122</v>
      </c>
      <c r="E35" s="328">
        <f>E17-E24+E32+E33-E34</f>
        <v>0</v>
      </c>
      <c r="F35" s="329">
        <f>F17-F24+F32+F33-F34</f>
        <v>296.21000000000004</v>
      </c>
    </row>
    <row r="36" spans="2:6" ht="13.5">
      <c r="B36" s="158"/>
      <c r="C36" s="154"/>
      <c r="D36" s="155"/>
      <c r="E36" s="156"/>
      <c r="F36" s="15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63" t="str">
        <f>Nosaukumi!B13</f>
        <v>DAUGAVA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"LATVIJAS VADOŠO APDROŠINĀTĀJU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55" t="s">
        <v>11</v>
      </c>
      <c r="C10" s="454"/>
      <c r="D10" s="4" t="s">
        <v>12</v>
      </c>
      <c r="E10" s="4" t="s">
        <v>65</v>
      </c>
      <c r="F10" s="5" t="str">
        <f>CONCATENATE("Atlikumi ",Parametri!A15)</f>
        <v>Atlikumi 2003. gada 30.06.</v>
      </c>
      <c r="G10" s="25"/>
    </row>
    <row r="11" spans="2:7" ht="13.5" customHeight="1" thickBot="1">
      <c r="B11" s="453" t="s">
        <v>13</v>
      </c>
      <c r="C11" s="454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>
        <f>23392.77+3200</f>
        <v>26592.77</v>
      </c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>
        <v>5445.71</v>
      </c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>
        <v>429.07</v>
      </c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429.07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32467.55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55" t="s">
        <v>11</v>
      </c>
      <c r="C22" s="454"/>
      <c r="D22" s="4" t="s">
        <v>12</v>
      </c>
      <c r="E22" s="4" t="s">
        <v>65</v>
      </c>
      <c r="F22" s="5" t="str">
        <f>F10</f>
        <v>Atlikumi 2003. gada 30.06.</v>
      </c>
      <c r="G22" s="26"/>
    </row>
    <row r="23" spans="2:7" ht="13.5" customHeight="1" thickBot="1">
      <c r="B23" s="453" t="s">
        <v>13</v>
      </c>
      <c r="C23" s="454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>
        <v>35.61</v>
      </c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35.61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32431.94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CONCATENATE(Nosaukumi!B14,"/")</f>
        <v>Ģirts Veģeris/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CONCATENATE(Nosaukumi!B16,"; ",Nosaukumi!C16)</f>
        <v>Irēna Bauere; 7045838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/>
  <dimension ref="A1:G22"/>
  <sheetViews>
    <sheetView workbookViewId="0" topLeftCell="A1">
      <selection activeCell="H17" sqref="H1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/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"LATVIJAS VADOŠO APDROŠINĀTĀJU ieguldījumu sabiedrība"</v>
      </c>
      <c r="C4" s="17"/>
      <c r="D4" s="17"/>
      <c r="G4" s="21"/>
    </row>
    <row r="5" spans="1:7" ht="18.75">
      <c r="A5" s="10" t="str">
        <f>CONCATENATE(Nosaukumi!A4,": ",Nosaukumi!B4)</f>
        <v>Reģistrācijas numurs : 40003411599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7"/>
      <c r="B6" s="49"/>
      <c r="C6" s="17"/>
      <c r="D6" s="17"/>
      <c r="G6" s="19"/>
    </row>
    <row r="7" spans="1:7" ht="12.75">
      <c r="A7" s="17"/>
      <c r="B7" s="17"/>
      <c r="C7" s="17"/>
      <c r="D7" s="17"/>
      <c r="G7" s="19"/>
    </row>
    <row r="8" spans="1:7" ht="18.75">
      <c r="A8" s="22" t="s">
        <v>203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56" t="s">
        <v>11</v>
      </c>
      <c r="C10" s="460"/>
      <c r="D10" s="65" t="s">
        <v>12</v>
      </c>
      <c r="E10" s="65" t="s">
        <v>65</v>
      </c>
      <c r="F10" s="66" t="str">
        <f>CONCATENATE("Atlikumi ",Parametri!A15)</f>
        <v>Atlikumi 2003. gada 30.06.</v>
      </c>
    </row>
    <row r="11" spans="2:6" ht="13.5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177">
        <f>'Neto_Aktivi(001)'!E12+'Neto_Aktivi(002)'!E12+'Neto_Aktivi(003)'!E12+'Neto_Aktivi(004)'!E12+'Neto_Aktivi(005)'!E12</f>
        <v>0</v>
      </c>
      <c r="F12" s="178">
        <f>'Neto_Aktivi(001)'!F12+'Neto_Aktivi(002)'!F12+'Neto_Aktivi(003)'!F12+'Neto_Aktivi(004)'!F12+'Neto_Aktivi(005)'!F12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332">
        <f>'Neto_Aktivi(001)'!E13+'Neto_Aktivi(002)'!E13+'Neto_Aktivi(003)'!E13+'Neto_Aktivi(004)'!E13+'Neto_Aktivi(005)'!E13</f>
        <v>0</v>
      </c>
      <c r="F13" s="179">
        <f>'Neto_Aktivi(001)'!F13+'Neto_Aktivi(002)'!F13+'Neto_Aktivi(003)'!F13+'Neto_Aktivi(004)'!F13+'Neto_Aktivi(005)'!F13</f>
        <v>296.21000000000004</v>
      </c>
    </row>
    <row r="14" spans="2:6" ht="25.5">
      <c r="B14" s="176" t="s">
        <v>69</v>
      </c>
      <c r="C14" s="163" t="s">
        <v>128</v>
      </c>
      <c r="D14" s="150" t="s">
        <v>69</v>
      </c>
      <c r="E14" s="332">
        <f>'Neto_Aktivi(001)'!E14+'Neto_Aktivi(002)'!E14+'Neto_Aktivi(003)'!E14+'Neto_Aktivi(004)'!E14+'Neto_Aktivi(005)'!E14</f>
        <v>0</v>
      </c>
      <c r="F14" s="179">
        <f>'Neto_Aktivi(001)'!F14+'Neto_Aktivi(002)'!F14+'Neto_Aktivi(003)'!F14+'Neto_Aktivi(004)'!F14+'Neto_Aktivi(005)'!F14</f>
        <v>32136.33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332">
        <f>'Neto_Aktivi(001)'!E15+'Neto_Aktivi(002)'!E15+'Neto_Aktivi(003)'!E15+'Neto_Aktivi(004)'!E15+'Neto_Aktivi(005)'!E15</f>
        <v>0</v>
      </c>
      <c r="F15" s="179">
        <f>'Neto_Aktivi(001)'!F15+'Neto_Aktivi(002)'!F15+'Neto_Aktivi(003)'!F15+'Neto_Aktivi(004)'!F15+'Neto_Aktivi(005)'!F15</f>
        <v>0.6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332">
        <f>E13+E14-E15</f>
        <v>0</v>
      </c>
      <c r="F16" s="179">
        <f>F13+F14-F15</f>
        <v>32431.940000000002</v>
      </c>
    </row>
    <row r="17" spans="2:6" ht="12.75">
      <c r="B17" s="68" t="s">
        <v>122</v>
      </c>
      <c r="C17" s="163" t="s">
        <v>132</v>
      </c>
      <c r="D17" s="69" t="s">
        <v>122</v>
      </c>
      <c r="E17" s="446">
        <f>E12+E16</f>
        <v>0</v>
      </c>
      <c r="F17" s="447">
        <f>F12+F16</f>
        <v>32431.940000000002</v>
      </c>
    </row>
    <row r="18" spans="2:6" ht="12.75">
      <c r="B18" s="68" t="s">
        <v>133</v>
      </c>
      <c r="C18" s="163" t="s">
        <v>134</v>
      </c>
      <c r="D18" s="69" t="s">
        <v>133</v>
      </c>
      <c r="E18" s="446">
        <f>'Neto_Aktivi(001)'!E18+'Neto_Aktivi(002)'!E18+'Neto_Aktivi(003)'!E18+'Neto_Aktivi(004)'!E18+'Neto_Aktivi(005)'!E18</f>
        <v>0</v>
      </c>
      <c r="F18" s="447">
        <f>'Neto_Aktivi(001)'!F18+'Neto_Aktivi(002)'!F18+'Neto_Aktivi(003)'!F18+'Neto_Aktivi(004)'!F18+'Neto_Aktivi(005)'!F18</f>
        <v>0</v>
      </c>
    </row>
    <row r="19" spans="2:6" ht="12.75">
      <c r="B19" s="68" t="s">
        <v>135</v>
      </c>
      <c r="C19" s="163" t="s">
        <v>136</v>
      </c>
      <c r="D19" s="69" t="s">
        <v>135</v>
      </c>
      <c r="E19" s="446">
        <f>'Neto_Aktivi(001)'!E19+'Neto_Aktivi(002)'!E19+'Neto_Aktivi(003)'!E19+'Neto_Aktivi(004)'!E19+'Neto_Aktivi(005)'!E19</f>
        <v>0</v>
      </c>
      <c r="F19" s="447">
        <f>'Neto_Aktivi(001)'!F19+'Neto_Aktivi(002)'!F19+'Neto_Aktivi(003)'!F19+'Neto_Aktivi(004)'!F19+'Neto_Aktivi(005)'!F19</f>
        <v>31077.6213197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46">
        <f>IF(E18=0,0,E12/E18)</f>
        <v>0</v>
      </c>
      <c r="F20" s="447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48">
        <f>IF(E19=0,0,E17/E19)</f>
        <v>0</v>
      </c>
      <c r="F21" s="449">
        <f>IF(F19=0,0,F17/F19)</f>
        <v>1.043578582362142</v>
      </c>
    </row>
    <row r="22" spans="2:6" ht="25.5" customHeight="1">
      <c r="B22" s="173"/>
      <c r="C22" s="170"/>
      <c r="D22" s="171"/>
      <c r="E22" s="172"/>
      <c r="F22" s="172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I43"/>
  <sheetViews>
    <sheetView workbookViewId="0" topLeftCell="A1">
      <selection activeCell="J11" sqref="J11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38.710937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/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/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"LATVIJAS VADOŠO APDROŠINĀTĀJU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CONCATENATE(Nosaukumi!A4,": ",Nosaukumi!B4)</f>
        <v>Reģistrācijas numurs : 40003411599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18.75">
      <c r="A6" s="17"/>
      <c r="B6" s="49"/>
      <c r="C6" s="49"/>
      <c r="D6" s="49"/>
      <c r="E6" s="49"/>
      <c r="F6" s="49"/>
      <c r="G6" s="17"/>
      <c r="I6" s="19"/>
    </row>
    <row r="7" spans="1:9" ht="12.75">
      <c r="A7" s="17"/>
      <c r="B7" s="17"/>
      <c r="C7" s="17"/>
      <c r="D7" s="17"/>
      <c r="E7" s="17"/>
      <c r="F7" s="17"/>
      <c r="G7" s="17"/>
      <c r="I7" s="19"/>
    </row>
    <row r="8" spans="1:9" ht="30.75" customHeight="1">
      <c r="A8" s="22" t="s">
        <v>204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2003. gada 30.06.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56" t="s">
        <v>11</v>
      </c>
      <c r="C11" s="460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58" t="s">
        <v>13</v>
      </c>
      <c r="C12" s="461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16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14.25" customHeight="1">
      <c r="B15" s="200">
        <v>11110</v>
      </c>
      <c r="C15" s="207" t="s">
        <v>150</v>
      </c>
      <c r="D15" s="217">
        <v>11110</v>
      </c>
      <c r="E15" s="335">
        <f>'Portfelis(001-1)'!E21+'Portfelis(002-1)'!E20+'Portfelis(003-1)'!E20+'Portfelis(004-1)'!E20+'Portfelis(005-1)'!E20</f>
        <v>219</v>
      </c>
      <c r="F15" s="335">
        <f>'Portfelis(001-1)'!F21+'Portfelis(002-1)'!F20+'Portfelis(003-1)'!F20+'Portfelis(004-1)'!F20+'Portfelis(005-1)'!F20</f>
        <v>23236.89</v>
      </c>
      <c r="G15" s="335">
        <f>'Portfelis(001-1)'!G21+'Portfelis(002-1)'!G20+'Portfelis(003-1)'!G20+'Portfelis(004-1)'!G20+'Portfelis(005-1)'!G20</f>
        <v>23392.769999999997</v>
      </c>
      <c r="H15" s="336">
        <f>IF(G15=0,0,G15/'Aktivi_Saistibas(Kopa)'!$F$19*100)</f>
        <v>72.04969269316594</v>
      </c>
      <c r="I15" s="53"/>
    </row>
    <row r="16" spans="2:9" ht="15.75" customHeight="1">
      <c r="B16" s="200">
        <v>11120</v>
      </c>
      <c r="C16" s="221" t="s">
        <v>155</v>
      </c>
      <c r="D16" s="217">
        <v>11120</v>
      </c>
      <c r="E16" s="335">
        <f>'Portfelis(001-1)'!E26+'Portfelis(002-1)'!E25+'Portfelis(003-1)'!E25+'Portfelis(004-1)'!E25+'Portfelis(005-1)'!E25</f>
        <v>0</v>
      </c>
      <c r="F16" s="335">
        <f>'Portfelis(001-1)'!F26+'Portfelis(002-1)'!F25+'Portfelis(003-1)'!F25+'Portfelis(004-1)'!F25+'Portfelis(005-1)'!F25</f>
        <v>0</v>
      </c>
      <c r="G16" s="335">
        <f>'Portfelis(001-1)'!G26+'Portfelis(002-1)'!G25+'Portfelis(003-1)'!G25+'Portfelis(004-1)'!G25+'Portfelis(005-1)'!G25</f>
        <v>0</v>
      </c>
      <c r="H16" s="337">
        <f>IF(G16=0,0,G16/'Aktivi_Saistibas(Kopa)'!$F$19*100)</f>
        <v>0</v>
      </c>
      <c r="I16" s="31"/>
    </row>
    <row r="17" spans="2:9" ht="15">
      <c r="B17" s="200">
        <v>11130</v>
      </c>
      <c r="C17" s="221" t="s">
        <v>158</v>
      </c>
      <c r="D17" s="217">
        <v>11130</v>
      </c>
      <c r="E17" s="335">
        <f>'Portfelis(001-1)'!E31+'Portfelis(002-1)'!E30+'Portfelis(003-1)'!E30+'Portfelis(004-1)'!E30+'Portfelis(005-1)'!E30</f>
        <v>0</v>
      </c>
      <c r="F17" s="335">
        <f>'Portfelis(001-1)'!F31+'Portfelis(002-1)'!F30+'Portfelis(003-1)'!F30+'Portfelis(004-1)'!F30+'Portfelis(005-1)'!F30</f>
        <v>0</v>
      </c>
      <c r="G17" s="335">
        <f>'Portfelis(001-1)'!G31+'Portfelis(002-1)'!G30+'Portfelis(003-1)'!G30+'Portfelis(004-1)'!G30+'Portfelis(005-1)'!G30</f>
        <v>0</v>
      </c>
      <c r="H17" s="337">
        <f>IF(G17=0,0,G17/'Aktivi_Saistibas(Kopa)'!$F$19*100)</f>
        <v>0</v>
      </c>
      <c r="I17" s="53"/>
    </row>
    <row r="18" spans="2:9" ht="15">
      <c r="B18" s="166"/>
      <c r="C18" s="161" t="s">
        <v>161</v>
      </c>
      <c r="D18" s="76">
        <v>11100</v>
      </c>
      <c r="E18" s="338">
        <f>SUM(E15:E17)</f>
        <v>219</v>
      </c>
      <c r="F18" s="338">
        <f>SUM(F15:F17)</f>
        <v>23236.89</v>
      </c>
      <c r="G18" s="338">
        <f>SUM(G15:G17)</f>
        <v>23392.769999999997</v>
      </c>
      <c r="H18" s="339">
        <f>IF(G18=0,0,G18/'Aktivi_Saistibas(Kopa)'!$F$19*100)</f>
        <v>72.04969269316594</v>
      </c>
      <c r="I18" s="53"/>
    </row>
    <row r="19" spans="2:9" ht="25.5">
      <c r="B19" s="230">
        <v>11200</v>
      </c>
      <c r="C19" s="231" t="s">
        <v>162</v>
      </c>
      <c r="D19" s="238"/>
      <c r="E19" s="226"/>
      <c r="F19" s="226"/>
      <c r="G19" s="226"/>
      <c r="H19" s="232"/>
      <c r="I19" s="53"/>
    </row>
    <row r="20" spans="2:9" ht="14.25" customHeight="1">
      <c r="B20" s="200">
        <v>11210</v>
      </c>
      <c r="C20" s="207" t="s">
        <v>163</v>
      </c>
      <c r="D20" s="217">
        <v>11210</v>
      </c>
      <c r="E20" s="335">
        <f>'Portfelis(001-1)'!E38+'Portfelis(002-1)'!E37+'Portfelis(003-1)'!E37+'Portfelis(004-1)'!E37+'Portfelis(005-1)'!E37</f>
        <v>0</v>
      </c>
      <c r="F20" s="335">
        <f>'Portfelis(001-1)'!F38+'Portfelis(002-1)'!F37+'Portfelis(003-1)'!F37+'Portfelis(004-1)'!F37+'Portfelis(005-1)'!F37</f>
        <v>0</v>
      </c>
      <c r="G20" s="335">
        <f>'Portfelis(001-1)'!G38+'Portfelis(002-1)'!G37+'Portfelis(003-1)'!G37+'Portfelis(004-1)'!G37+'Portfelis(005-1)'!G37</f>
        <v>0</v>
      </c>
      <c r="H20" s="337">
        <f>IF(G20=0,0,G20/'Aktivi_Saistibas(Kopa)'!$F$19*100)</f>
        <v>0</v>
      </c>
      <c r="I20" s="53"/>
    </row>
    <row r="21" spans="2:9" ht="12.75" customHeight="1">
      <c r="B21" s="200">
        <v>11220</v>
      </c>
      <c r="C21" s="207" t="s">
        <v>164</v>
      </c>
      <c r="D21" s="217">
        <v>11220</v>
      </c>
      <c r="E21" s="335">
        <f>'Portfelis(001-1)'!E43+'Portfelis(002-1)'!E42+'Portfelis(003-1)'!E42+'Portfelis(004-1)'!E42+'Portfelis(005-1)'!E42</f>
        <v>0</v>
      </c>
      <c r="F21" s="335">
        <f>'Portfelis(001-1)'!F43+'Portfelis(002-1)'!F42+'Portfelis(003-1)'!F42+'Portfelis(004-1)'!F42+'Portfelis(005-1)'!F42</f>
        <v>0</v>
      </c>
      <c r="G21" s="335">
        <f>'Portfelis(001-1)'!G43+'Portfelis(002-1)'!G42+'Portfelis(003-1)'!G42+'Portfelis(004-1)'!G42+'Portfelis(005-1)'!G42</f>
        <v>0</v>
      </c>
      <c r="H21" s="337">
        <f>IF(G21=0,0,G21/'Aktivi_Saistibas(Kopa)'!$F$19*100)</f>
        <v>0</v>
      </c>
      <c r="I21" s="53"/>
    </row>
    <row r="22" spans="2:9" ht="13.5" customHeight="1">
      <c r="B22" s="166"/>
      <c r="C22" s="190" t="s">
        <v>165</v>
      </c>
      <c r="D22" s="76">
        <v>11200</v>
      </c>
      <c r="E22" s="338">
        <f>SUM(E20:E21)</f>
        <v>0</v>
      </c>
      <c r="F22" s="338">
        <f>SUM(F20:F21)</f>
        <v>0</v>
      </c>
      <c r="G22" s="338">
        <f>SUM(G20:G21)</f>
        <v>0</v>
      </c>
      <c r="H22" s="339">
        <f>IF(G22=0,0,G22/'Aktivi_Saistibas(Kopa)'!$F$19*100)</f>
        <v>0</v>
      </c>
      <c r="I22" s="53"/>
    </row>
    <row r="23" spans="2:9" ht="12.75" customHeight="1">
      <c r="B23" s="200">
        <v>11300</v>
      </c>
      <c r="C23" s="201" t="s">
        <v>168</v>
      </c>
      <c r="D23" s="76">
        <v>11300</v>
      </c>
      <c r="E23" s="338">
        <f>'Portfelis(001-1)'!E51+'Portfelis(002-1)'!E50+'Portfelis(003-1)'!E50+'Portfelis(004-1)'!E50+'Portfelis(005-1)'!E50</f>
        <v>0</v>
      </c>
      <c r="F23" s="338">
        <f>'Portfelis(001-1)'!F51+'Portfelis(002-1)'!F50+'Portfelis(003-1)'!F50+'Portfelis(004-1)'!F50+'Portfelis(005-1)'!F50</f>
        <v>0</v>
      </c>
      <c r="G23" s="338">
        <f>'Portfelis(001-1)'!G51+'Portfelis(002-1)'!G50+'Portfelis(003-1)'!G50+'Portfelis(004-1)'!G50+'Portfelis(005-1)'!G50</f>
        <v>0</v>
      </c>
      <c r="H23" s="339">
        <f>IF(G23=0,0,G23/'Aktivi_Saistibas(Kopa)'!$F$19*100)</f>
        <v>0</v>
      </c>
      <c r="I23" s="53"/>
    </row>
    <row r="24" spans="2:9" ht="15">
      <c r="B24" s="230">
        <v>11400</v>
      </c>
      <c r="C24" s="231" t="s">
        <v>81</v>
      </c>
      <c r="D24" s="76">
        <v>11400</v>
      </c>
      <c r="E24" s="338">
        <f>'Portfelis(001-1)'!E56+'Portfelis(002-1)'!E55+'Portfelis(003-1)'!E55+'Portfelis(004-1)'!E55+'Portfelis(005-1)'!E55</f>
        <v>0</v>
      </c>
      <c r="F24" s="338">
        <f>'Portfelis(001-1)'!F56+'Portfelis(002-1)'!F55+'Portfelis(003-1)'!F55+'Portfelis(004-1)'!F55+'Portfelis(005-1)'!F55</f>
        <v>0</v>
      </c>
      <c r="G24" s="338">
        <f>'Portfelis(001-1)'!G56+'Portfelis(002-1)'!G55+'Portfelis(003-1)'!G55+'Portfelis(004-1)'!G55+'Portfelis(005-1)'!G55</f>
        <v>0</v>
      </c>
      <c r="H24" s="339">
        <f>IF(G24=0,0,G24/'Aktivi_Saistibas(Kopa)'!$F$19*100)</f>
        <v>0</v>
      </c>
      <c r="I24" s="53"/>
    </row>
    <row r="25" spans="2:9" ht="26.25" customHeight="1">
      <c r="B25" s="225"/>
      <c r="C25" s="251" t="s">
        <v>174</v>
      </c>
      <c r="D25" s="78">
        <v>11000</v>
      </c>
      <c r="E25" s="340">
        <f>E18+E22+E23+E24</f>
        <v>219</v>
      </c>
      <c r="F25" s="340">
        <f>F18+F22+F23+F24</f>
        <v>23236.89</v>
      </c>
      <c r="G25" s="340">
        <f>G18+G22+G23+G24</f>
        <v>23392.769999999997</v>
      </c>
      <c r="H25" s="341">
        <f>IF(G25=0,0,G25/'Aktivi_Saistibas(Kopa)'!$F$19*100)</f>
        <v>72.04969269316594</v>
      </c>
      <c r="I25" s="53"/>
    </row>
    <row r="26" spans="2:9" ht="15">
      <c r="B26" s="230">
        <v>12000</v>
      </c>
      <c r="C26" s="250" t="s">
        <v>173</v>
      </c>
      <c r="D26" s="238"/>
      <c r="E26" s="226"/>
      <c r="F26" s="226"/>
      <c r="G26" s="226"/>
      <c r="H26" s="232"/>
      <c r="I26" s="53"/>
    </row>
    <row r="27" spans="2:9" ht="25.5">
      <c r="B27" s="200">
        <v>12100</v>
      </c>
      <c r="C27" s="201" t="s">
        <v>149</v>
      </c>
      <c r="D27" s="208"/>
      <c r="E27" s="210"/>
      <c r="F27" s="210"/>
      <c r="G27" s="210"/>
      <c r="H27" s="224"/>
      <c r="I27" s="53"/>
    </row>
    <row r="28" spans="2:9" ht="15.75" customHeight="1">
      <c r="B28" s="200">
        <v>12110</v>
      </c>
      <c r="C28" s="207" t="s">
        <v>155</v>
      </c>
      <c r="D28" s="217">
        <v>12110</v>
      </c>
      <c r="E28" s="335">
        <f>'Portfelis(001-1)'!E64+'Portfelis(002-1)'!E63+'Portfelis(003-1)'!E63+'Portfelis(004-1)'!E63+'Portfelis(005-1)'!E63</f>
        <v>0</v>
      </c>
      <c r="F28" s="335">
        <f>'Portfelis(001-1)'!F64+'Portfelis(002-1)'!F63+'Portfelis(003-1)'!F63+'Portfelis(004-1)'!F63+'Portfelis(005-1)'!F63</f>
        <v>0</v>
      </c>
      <c r="G28" s="335">
        <f>'Portfelis(001-1)'!G64+'Portfelis(002-1)'!G63+'Portfelis(003-1)'!G63+'Portfelis(004-1)'!G63+'Portfelis(005-1)'!G63</f>
        <v>0</v>
      </c>
      <c r="H28" s="337">
        <f>IF(G28=0,0,G28/'Aktivi_Saistibas(Kopa)'!$F$19*100)</f>
        <v>0</v>
      </c>
      <c r="I28" s="53"/>
    </row>
    <row r="29" spans="2:9" ht="12.75" customHeight="1">
      <c r="B29" s="200">
        <v>12120</v>
      </c>
      <c r="C29" s="207" t="s">
        <v>184</v>
      </c>
      <c r="D29" s="252">
        <v>12120</v>
      </c>
      <c r="E29" s="335">
        <f>'Portfelis(001-1)'!E69+'Portfelis(002-1)'!E68+'Portfelis(003-1)'!E68+'Portfelis(004-1)'!E68+'Portfelis(005-1)'!E68</f>
        <v>0</v>
      </c>
      <c r="F29" s="335">
        <f>'Portfelis(001-1)'!F69+'Portfelis(002-1)'!F68+'Portfelis(003-1)'!F68+'Portfelis(004-1)'!F68+'Portfelis(005-1)'!F68</f>
        <v>0</v>
      </c>
      <c r="G29" s="335">
        <f>'Portfelis(001-1)'!G69+'Portfelis(002-1)'!G68+'Portfelis(003-1)'!G68+'Portfelis(004-1)'!G68+'Portfelis(005-1)'!G68</f>
        <v>0</v>
      </c>
      <c r="H29" s="337">
        <f>IF(G29=0,0,G29/'Aktivi_Saistibas(Kopa)'!$F$19*100)</f>
        <v>0</v>
      </c>
      <c r="I29" s="53"/>
    </row>
    <row r="30" spans="2:9" ht="15">
      <c r="B30" s="166"/>
      <c r="C30" s="190" t="s">
        <v>175</v>
      </c>
      <c r="D30" s="76">
        <v>12100</v>
      </c>
      <c r="E30" s="338">
        <f>SUM(E28:E29)</f>
        <v>0</v>
      </c>
      <c r="F30" s="338">
        <f>SUM(F28:F29)</f>
        <v>0</v>
      </c>
      <c r="G30" s="338">
        <f>SUM(G28:G29)</f>
        <v>0</v>
      </c>
      <c r="H30" s="339">
        <f>IF(G30=0,0,G30/'Aktivi_Saistibas(Kopa)'!$F$19*100)</f>
        <v>0</v>
      </c>
      <c r="I30" s="53"/>
    </row>
    <row r="31" spans="2:9" ht="25.5">
      <c r="B31" s="230">
        <v>12200</v>
      </c>
      <c r="C31" s="231" t="s">
        <v>162</v>
      </c>
      <c r="D31" s="238"/>
      <c r="E31" s="226"/>
      <c r="F31" s="226"/>
      <c r="G31" s="226"/>
      <c r="H31" s="232"/>
      <c r="I31" s="53"/>
    </row>
    <row r="32" spans="2:9" ht="15" customHeight="1">
      <c r="B32" s="200">
        <v>12210</v>
      </c>
      <c r="C32" s="207" t="s">
        <v>163</v>
      </c>
      <c r="D32" s="217">
        <v>12210</v>
      </c>
      <c r="E32" s="335">
        <f>'Portfelis(001-1)'!E78+'Portfelis(002-1)'!E75+'Portfelis(003-1)'!E75+'Portfelis(004-1)'!E75+'Portfelis(005-1)'!E75</f>
        <v>0</v>
      </c>
      <c r="F32" s="335">
        <f>'Portfelis(001-1)'!F78+'Portfelis(002-1)'!F75+'Portfelis(003-1)'!F75+'Portfelis(004-1)'!F75+'Portfelis(005-1)'!F75</f>
        <v>0</v>
      </c>
      <c r="G32" s="335">
        <f>'Portfelis(001-1)'!G78+'Portfelis(002-1)'!G75+'Portfelis(003-1)'!G75+'Portfelis(004-1)'!G75+'Portfelis(005-1)'!G75</f>
        <v>0</v>
      </c>
      <c r="H32" s="337">
        <f>IF(G32=0,0,G32/'Aktivi_Saistibas(Kopa)'!$F$19*100)</f>
        <v>0</v>
      </c>
      <c r="I32" s="53"/>
    </row>
    <row r="33" spans="2:9" ht="12.75" customHeight="1">
      <c r="B33" s="200">
        <v>12220</v>
      </c>
      <c r="C33" s="207" t="s">
        <v>164</v>
      </c>
      <c r="D33" s="217">
        <v>12220</v>
      </c>
      <c r="E33" s="335">
        <f>'Portfelis(001-1)'!E83+'Portfelis(002-1)'!E80+'Portfelis(003-1)'!E80+'Portfelis(004-1)'!E80+'Portfelis(005-1)'!E80</f>
        <v>0</v>
      </c>
      <c r="F33" s="335">
        <f>'Portfelis(001-1)'!F83+'Portfelis(002-1)'!F80+'Portfelis(003-1)'!F80+'Portfelis(004-1)'!F80+'Portfelis(005-1)'!F80</f>
        <v>0</v>
      </c>
      <c r="G33" s="335">
        <f>'Portfelis(001-1)'!G83+'Portfelis(002-1)'!G80+'Portfelis(003-1)'!G80+'Portfelis(004-1)'!G80+'Portfelis(005-1)'!G80</f>
        <v>0</v>
      </c>
      <c r="H33" s="337">
        <f>IF(G33=0,0,G33/'Aktivi_Saistibas(Kopa)'!$F$19*100)</f>
        <v>0</v>
      </c>
      <c r="I33" s="53"/>
    </row>
    <row r="34" spans="2:9" ht="15">
      <c r="B34" s="166"/>
      <c r="C34" s="190" t="s">
        <v>176</v>
      </c>
      <c r="D34" s="76">
        <v>12200</v>
      </c>
      <c r="E34" s="338">
        <f>SUM(E32:E33)</f>
        <v>0</v>
      </c>
      <c r="F34" s="338">
        <f>SUM(F32:F33)</f>
        <v>0</v>
      </c>
      <c r="G34" s="338">
        <f>SUM(G32:G33)</f>
        <v>0</v>
      </c>
      <c r="H34" s="339">
        <f>IF(G34=0,0,G34/'Aktivi_Saistibas(Kopa)'!$F$19*100)</f>
        <v>0</v>
      </c>
      <c r="I34" s="53"/>
    </row>
    <row r="35" spans="2:9" ht="12.75" customHeight="1">
      <c r="B35" s="342">
        <v>12300</v>
      </c>
      <c r="C35" s="343" t="s">
        <v>168</v>
      </c>
      <c r="D35" s="76">
        <v>12300</v>
      </c>
      <c r="E35" s="338">
        <f>'Portfelis(001-1)'!E89+'Portfelis(002-1)'!E86+'Portfelis(003-1)'!E86+'Portfelis(004-1)'!E86+'Portfelis(005-1)'!E86</f>
        <v>0</v>
      </c>
      <c r="F35" s="338">
        <f>'Portfelis(001-1)'!F89+'Portfelis(002-1)'!F86+'Portfelis(003-1)'!F86+'Portfelis(004-1)'!F86+'Portfelis(005-1)'!F86</f>
        <v>0</v>
      </c>
      <c r="G35" s="338">
        <f>'Portfelis(001-1)'!G89+'Portfelis(002-1)'!G86+'Portfelis(003-1)'!G86+'Portfelis(004-1)'!G86+'Portfelis(005-1)'!G86</f>
        <v>0</v>
      </c>
      <c r="H35" s="339">
        <f>IF(G35=0,0,G35/'Aktivi_Saistibas(Kopa)'!$F$19*100)</f>
        <v>0</v>
      </c>
      <c r="I35" s="53"/>
    </row>
    <row r="36" spans="2:9" ht="15">
      <c r="B36" s="342">
        <v>12400</v>
      </c>
      <c r="C36" s="343" t="s">
        <v>81</v>
      </c>
      <c r="D36" s="76">
        <v>12400</v>
      </c>
      <c r="E36" s="338">
        <f>'Portfelis(001-1)'!E94+'Portfelis(002-1)'!E91+'Portfelis(003-1)'!E91+'Portfelis(004-1)'!E91+'Portfelis(005-1)'!E91</f>
        <v>0</v>
      </c>
      <c r="F36" s="338">
        <f>'Portfelis(001-1)'!F94+'Portfelis(002-1)'!F91+'Portfelis(003-1)'!F91+'Portfelis(004-1)'!F91+'Portfelis(005-1)'!F91</f>
        <v>0</v>
      </c>
      <c r="G36" s="338">
        <f>'Portfelis(001-1)'!G94+'Portfelis(002-1)'!G91+'Portfelis(003-1)'!G91+'Portfelis(004-1)'!G91+'Portfelis(005-1)'!G91</f>
        <v>0</v>
      </c>
      <c r="H36" s="339">
        <f>IF(G36=0,0,G36/'Aktivi_Saistibas(Kopa)'!$F$19*100)</f>
        <v>0</v>
      </c>
      <c r="I36" s="53"/>
    </row>
    <row r="37" spans="2:9" ht="24" customHeight="1">
      <c r="B37" s="333"/>
      <c r="C37" s="334" t="s">
        <v>177</v>
      </c>
      <c r="D37" s="80">
        <v>12000</v>
      </c>
      <c r="E37" s="344">
        <f>E30+E34+E35+E36</f>
        <v>0</v>
      </c>
      <c r="F37" s="344">
        <f>F30+F34+F35+F36</f>
        <v>0</v>
      </c>
      <c r="G37" s="344">
        <f>G30+G34+G35+G36</f>
        <v>0</v>
      </c>
      <c r="H37" s="345">
        <f>IF(G37=0,0,G37/'Aktivi_Saistibas(Kopa)'!$F$19*100)</f>
        <v>0</v>
      </c>
      <c r="I37" s="53"/>
    </row>
    <row r="38" spans="2:9" ht="15">
      <c r="B38" s="230">
        <v>13000</v>
      </c>
      <c r="C38" s="231" t="s">
        <v>178</v>
      </c>
      <c r="D38" s="80">
        <v>13000</v>
      </c>
      <c r="E38" s="344">
        <f>'Portfelis(001-1)'!E102+'Portfelis(002-1)'!E99+'Portfelis(003-1)'!E99+'Portfelis(004-1)'!E99+'Portfelis(005-1)'!E99</f>
        <v>0</v>
      </c>
      <c r="F38" s="344">
        <f>'Portfelis(001-1)'!F102+'Portfelis(002-1)'!F99+'Portfelis(003-1)'!F99+'Portfelis(004-1)'!F99+'Portfelis(005-1)'!F99</f>
        <v>3200</v>
      </c>
      <c r="G38" s="344">
        <f>'Portfelis(001-1)'!G102+'Portfelis(002-1)'!G99+'Portfelis(003-1)'!G99+'Portfelis(004-1)'!G99+'Portfelis(005-1)'!G99</f>
        <v>3200</v>
      </c>
      <c r="H38" s="345">
        <f>IF(G38=0,0,G38/'Aktivi_Saistibas(Kopa)'!$F$19*100)</f>
        <v>9.855994677762874</v>
      </c>
      <c r="I38" s="53"/>
    </row>
    <row r="39" spans="2:9" ht="26.25" thickBot="1">
      <c r="B39" s="184"/>
      <c r="C39" s="265" t="s">
        <v>181</v>
      </c>
      <c r="D39" s="79">
        <v>10000</v>
      </c>
      <c r="E39" s="346">
        <f>E25+E37+E38</f>
        <v>219</v>
      </c>
      <c r="F39" s="346">
        <f>F25+F37+F38</f>
        <v>26436.89</v>
      </c>
      <c r="G39" s="346">
        <f>G25+G37+G38</f>
        <v>26592.769999999997</v>
      </c>
      <c r="H39" s="347">
        <f>IF(G39=0,0,G39/'Aktivi_Saistibas(Kopa)'!$F$19*100)</f>
        <v>81.90568737092882</v>
      </c>
      <c r="I39" s="53"/>
    </row>
    <row r="40" s="8" customFormat="1" ht="15">
      <c r="I40" s="53"/>
    </row>
    <row r="41" ht="15">
      <c r="I41" s="53"/>
    </row>
    <row r="42" ht="15">
      <c r="I42" s="53"/>
    </row>
    <row r="43" ht="12.75">
      <c r="I43" s="8"/>
    </row>
  </sheetData>
  <sheetProtection password="C0DD" sheet="1" objects="1" scenarios="1"/>
  <mergeCells count="2">
    <mergeCell ref="B11:C11"/>
    <mergeCell ref="B12:C12"/>
  </mergeCells>
  <dataValidations count="1">
    <dataValidation type="decimal" allowBlank="1" showErrorMessage="1" errorTitle="Oops!" error="Šeit jāievada skatlis" sqref="I13:I42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I5" sqref="I5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45.00390625" style="0" customWidth="1"/>
    <col min="4" max="4" width="8.7109375" style="0" customWidth="1"/>
    <col min="5" max="8" width="12.7109375" style="0" customWidth="1"/>
  </cols>
  <sheetData>
    <row r="1" spans="1:8" ht="16.5" thickBot="1">
      <c r="A1" s="8"/>
      <c r="B1" s="189" t="s">
        <v>182</v>
      </c>
      <c r="C1" s="212"/>
      <c r="D1" s="227"/>
      <c r="E1" s="209"/>
      <c r="F1" s="209"/>
      <c r="G1" s="209"/>
      <c r="H1" s="266"/>
    </row>
    <row r="2" spans="1:8" ht="90" thickBot="1">
      <c r="A2" s="1"/>
      <c r="B2" s="456" t="s">
        <v>11</v>
      </c>
      <c r="C2" s="460"/>
      <c r="D2" s="65" t="s">
        <v>12</v>
      </c>
      <c r="E2" s="65" t="s">
        <v>143</v>
      </c>
      <c r="F2" s="186" t="s">
        <v>144</v>
      </c>
      <c r="G2" s="65" t="s">
        <v>146</v>
      </c>
      <c r="H2" s="182" t="s">
        <v>145</v>
      </c>
    </row>
    <row r="3" spans="1:8" ht="13.5" thickBot="1">
      <c r="A3" s="1"/>
      <c r="B3" s="458" t="s">
        <v>13</v>
      </c>
      <c r="C3" s="461"/>
      <c r="D3" s="67" t="s">
        <v>64</v>
      </c>
      <c r="E3" s="240" t="s">
        <v>66</v>
      </c>
      <c r="F3" s="67" t="s">
        <v>166</v>
      </c>
      <c r="G3" s="67" t="s">
        <v>167</v>
      </c>
      <c r="H3" s="187" t="s">
        <v>183</v>
      </c>
    </row>
    <row r="4" spans="1:8" ht="15" customHeight="1">
      <c r="A4" s="1"/>
      <c r="B4" s="193">
        <v>21000</v>
      </c>
      <c r="C4" s="194" t="s">
        <v>185</v>
      </c>
      <c r="D4" s="195"/>
      <c r="E4" s="244"/>
      <c r="F4" s="244"/>
      <c r="G4" s="244"/>
      <c r="H4" s="247"/>
    </row>
    <row r="5" spans="1:8" ht="27" customHeight="1">
      <c r="A5" s="1"/>
      <c r="B5" s="200">
        <v>21100</v>
      </c>
      <c r="C5" s="201" t="s">
        <v>149</v>
      </c>
      <c r="D5" s="202"/>
      <c r="E5" s="210"/>
      <c r="F5" s="210"/>
      <c r="G5" s="210"/>
      <c r="H5" s="224"/>
    </row>
    <row r="6" spans="1:8" ht="15.75" customHeight="1">
      <c r="A6" s="1"/>
      <c r="B6" s="200">
        <v>21110</v>
      </c>
      <c r="C6" s="207" t="s">
        <v>150</v>
      </c>
      <c r="D6" s="217">
        <v>21110</v>
      </c>
      <c r="E6" s="335">
        <f>'Portfelis(001-2)'!F11+'Portfelis(002-2)'!F11+'Portfelis(003-2)'!F11+'Portfelis(004-2)'!F11+'Portfelis(005-2)'!F11</f>
        <v>0</v>
      </c>
      <c r="F6" s="335">
        <f>'Portfelis(001-2)'!G11+'Portfelis(002-2)'!G11+'Portfelis(003-2)'!G11+'Portfelis(004-2)'!G11+'Portfelis(005-2)'!G11</f>
        <v>0</v>
      </c>
      <c r="G6" s="335">
        <f>'Portfelis(001-2)'!H11+'Portfelis(002-2)'!H11+'Portfelis(003-2)'!H11+'Portfelis(004-2)'!H11+'Portfelis(005-2)'!H11</f>
        <v>0</v>
      </c>
      <c r="H6" s="337">
        <f>IF(G6=0,0,G6/'Aktivi_Saistibas(Kopa)'!$F$19*100)</f>
        <v>0</v>
      </c>
    </row>
    <row r="7" spans="1:8" ht="15" customHeight="1">
      <c r="A7" s="1"/>
      <c r="B7" s="200">
        <v>21120</v>
      </c>
      <c r="C7" s="221" t="s">
        <v>155</v>
      </c>
      <c r="D7" s="217">
        <v>21120</v>
      </c>
      <c r="E7" s="335">
        <f>'Portfelis(001-2)'!F16+'Portfelis(002-2)'!F16+'Portfelis(003-2)'!F16+'Portfelis(004-2)'!F16+'Portfelis(005-2)'!F16</f>
        <v>0</v>
      </c>
      <c r="F7" s="335">
        <f>'Portfelis(001-2)'!G16+'Portfelis(002-2)'!G16+'Portfelis(003-2)'!G16+'Portfelis(004-2)'!G16+'Portfelis(005-2)'!G16</f>
        <v>0</v>
      </c>
      <c r="G7" s="335">
        <f>'Portfelis(001-2)'!H16+'Portfelis(002-2)'!H16+'Portfelis(003-2)'!H16+'Portfelis(004-2)'!H16+'Portfelis(005-2)'!H16</f>
        <v>0</v>
      </c>
      <c r="H7" s="337">
        <f>IF(G7=0,0,G7/'Aktivi_Saistibas(Kopa)'!$F$19*100)</f>
        <v>0</v>
      </c>
    </row>
    <row r="8" spans="1:8" ht="14.25" customHeight="1">
      <c r="A8" s="1"/>
      <c r="B8" s="200">
        <v>21130</v>
      </c>
      <c r="C8" s="221" t="s">
        <v>158</v>
      </c>
      <c r="D8" s="217">
        <v>21130</v>
      </c>
      <c r="E8" s="335">
        <f>'Portfelis(001-2)'!F21+'Portfelis(002-2)'!F21+'Portfelis(003-2)'!F21+'Portfelis(004-2)'!F21+'Portfelis(005-2)'!F21</f>
        <v>0</v>
      </c>
      <c r="F8" s="335">
        <f>'Portfelis(001-2)'!G21+'Portfelis(002-2)'!G21+'Portfelis(003-2)'!G21+'Portfelis(004-2)'!G21+'Portfelis(005-2)'!G21</f>
        <v>0</v>
      </c>
      <c r="G8" s="335">
        <f>'Portfelis(001-2)'!H21+'Portfelis(002-2)'!H21+'Portfelis(003-2)'!H21+'Portfelis(004-2)'!H21+'Portfelis(005-2)'!H21</f>
        <v>0</v>
      </c>
      <c r="H8" s="337">
        <f>IF(G8=0,0,G8/'Aktivi_Saistibas(Kopa)'!$F$19*100)</f>
        <v>0</v>
      </c>
    </row>
    <row r="9" spans="1:8" ht="11.25" customHeight="1">
      <c r="A9" s="1"/>
      <c r="B9" s="166"/>
      <c r="C9" s="161" t="s">
        <v>187</v>
      </c>
      <c r="D9" s="76">
        <v>21000</v>
      </c>
      <c r="E9" s="338">
        <f>SUM(E6:E8)</f>
        <v>0</v>
      </c>
      <c r="F9" s="338">
        <f>SUM(F6:F8)</f>
        <v>0</v>
      </c>
      <c r="G9" s="338">
        <f>SUM(G6:G8)</f>
        <v>0</v>
      </c>
      <c r="H9" s="339">
        <f>IF(G9=0,0,G9/'Aktivi_Saistibas(Kopa)'!$F$19*100)</f>
        <v>0</v>
      </c>
    </row>
    <row r="10" spans="1:8" ht="15" customHeight="1">
      <c r="A10" s="1"/>
      <c r="B10" s="230">
        <v>21200</v>
      </c>
      <c r="C10" s="231" t="s">
        <v>162</v>
      </c>
      <c r="D10" s="238"/>
      <c r="E10" s="226"/>
      <c r="F10" s="226"/>
      <c r="G10" s="226"/>
      <c r="H10" s="232"/>
    </row>
    <row r="11" spans="1:8" ht="16.5" customHeight="1">
      <c r="A11" s="1"/>
      <c r="B11" s="200">
        <v>21210</v>
      </c>
      <c r="C11" s="207" t="s">
        <v>163</v>
      </c>
      <c r="D11" s="217">
        <v>21210</v>
      </c>
      <c r="E11" s="335">
        <f>'Portfelis(001-2)'!F28+'Portfelis(002-2)'!F28+'Portfelis(003-2)'!F28+'Portfelis(004-2)'!F28+'Portfelis(005-2)'!F28</f>
        <v>0</v>
      </c>
      <c r="F11" s="335">
        <f>'Portfelis(001-2)'!G28+'Portfelis(002-2)'!G28+'Portfelis(003-2)'!G28+'Portfelis(004-2)'!G28+'Portfelis(005-2)'!G28</f>
        <v>0</v>
      </c>
      <c r="G11" s="335">
        <f>'Portfelis(001-2)'!H28+'Portfelis(002-2)'!H28+'Portfelis(003-2)'!H28+'Portfelis(004-2)'!H28+'Portfelis(005-2)'!H28</f>
        <v>0</v>
      </c>
      <c r="H11" s="337">
        <f>IF(G11=0,0,G11/'Aktivi_Saistibas(Kopa)'!$F$19*100)</f>
        <v>0</v>
      </c>
    </row>
    <row r="12" spans="1:8" ht="15.75" customHeight="1">
      <c r="A12" s="1"/>
      <c r="B12" s="200">
        <v>21220</v>
      </c>
      <c r="C12" s="207" t="s">
        <v>164</v>
      </c>
      <c r="D12" s="217">
        <v>21220</v>
      </c>
      <c r="E12" s="335">
        <f>'Portfelis(001-2)'!F33+'Portfelis(002-2)'!F33+'Portfelis(003-2)'!F33+'Portfelis(004-2)'!F33+'Portfelis(005-2)'!F33</f>
        <v>0</v>
      </c>
      <c r="F12" s="335">
        <f>'Portfelis(001-2)'!G33+'Portfelis(002-2)'!G33+'Portfelis(003-2)'!G33+'Portfelis(004-2)'!G33+'Portfelis(005-2)'!G33</f>
        <v>0</v>
      </c>
      <c r="G12" s="335">
        <f>'Portfelis(001-2)'!H33+'Portfelis(002-2)'!H33+'Portfelis(003-2)'!H33+'Portfelis(004-2)'!H33+'Portfelis(005-2)'!H33</f>
        <v>0</v>
      </c>
      <c r="H12" s="337">
        <f>IF(G12=0,0,G12/'Aktivi_Saistibas(Kopa)'!$F$19*100)</f>
        <v>0</v>
      </c>
    </row>
    <row r="13" spans="1:8" ht="12.75">
      <c r="A13" s="1"/>
      <c r="B13" s="166"/>
      <c r="C13" s="190" t="s">
        <v>188</v>
      </c>
      <c r="D13" s="76">
        <v>21200</v>
      </c>
      <c r="E13" s="338">
        <f>SUM(E11:E12)</f>
        <v>0</v>
      </c>
      <c r="F13" s="338">
        <f>SUM(F11:F12)</f>
        <v>0</v>
      </c>
      <c r="G13" s="338">
        <f>SUM(G11:G12)</f>
        <v>0</v>
      </c>
      <c r="H13" s="339">
        <f>IF(G13=0,0,G13/'Aktivi_Saistibas(Kopa)'!$F$19*100)</f>
        <v>0</v>
      </c>
    </row>
    <row r="14" spans="1:8" ht="15.75" customHeight="1">
      <c r="A14" s="1"/>
      <c r="B14" s="200">
        <v>21300</v>
      </c>
      <c r="C14" s="201" t="s">
        <v>168</v>
      </c>
      <c r="D14" s="76">
        <v>21300</v>
      </c>
      <c r="E14" s="338">
        <f>'Portfelis(001-2)'!F39+'Portfelis(002-2)'!F39+'Portfelis(003-2)'!F39+'Portfelis(004-2)'!F39+'Portfelis(005-2)'!F39</f>
        <v>0</v>
      </c>
      <c r="F14" s="338">
        <f>'Portfelis(001-2)'!G39+'Portfelis(002-2)'!G39+'Portfelis(003-2)'!G39+'Portfelis(004-2)'!G39+'Portfelis(005-2)'!G39</f>
        <v>0</v>
      </c>
      <c r="G14" s="338">
        <f>'Portfelis(001-2)'!H39+'Portfelis(002-2)'!H39+'Portfelis(003-2)'!H39+'Portfelis(004-2)'!H39+'Portfelis(005-2)'!H39</f>
        <v>0</v>
      </c>
      <c r="H14" s="339">
        <f>IF(G14=0,0,G14/'Aktivi_Saistibas(Kopa)'!$F$19*100)</f>
        <v>0</v>
      </c>
    </row>
    <row r="15" spans="1:8" ht="12.75">
      <c r="A15" s="1"/>
      <c r="B15" s="230">
        <v>21400</v>
      </c>
      <c r="C15" s="231" t="s">
        <v>81</v>
      </c>
      <c r="D15" s="76">
        <v>21400</v>
      </c>
      <c r="E15" s="338">
        <f>'Portfelis(001-2)'!F44+'Portfelis(002-2)'!F44+'Portfelis(003-2)'!F44+'Portfelis(004-2)'!F44+'Portfelis(005-2)'!F44</f>
        <v>0</v>
      </c>
      <c r="F15" s="338">
        <f>'Portfelis(001-2)'!G44+'Portfelis(002-2)'!G44+'Portfelis(003-2)'!G44+'Portfelis(004-2)'!G44+'Portfelis(005-2)'!G44</f>
        <v>0</v>
      </c>
      <c r="G15" s="338">
        <f>'Portfelis(001-2)'!H44+'Portfelis(002-2)'!H44+'Portfelis(003-2)'!H44+'Portfelis(004-2)'!H44+'Portfelis(005-2)'!H44</f>
        <v>0</v>
      </c>
      <c r="H15" s="339">
        <f>IF(G15=0,0,G15/'Aktivi_Saistibas(Kopa)'!$F$19*100)</f>
        <v>0</v>
      </c>
    </row>
    <row r="16" spans="1:8" ht="24" customHeight="1">
      <c r="A16" s="1"/>
      <c r="B16" s="183"/>
      <c r="C16" s="251" t="s">
        <v>189</v>
      </c>
      <c r="D16" s="78">
        <v>21000</v>
      </c>
      <c r="E16" s="340">
        <f>E9+E13+E14+E15</f>
        <v>0</v>
      </c>
      <c r="F16" s="340">
        <f>F9+F13+F14+F15</f>
        <v>0</v>
      </c>
      <c r="G16" s="340">
        <f>G9+G13+G14+G15</f>
        <v>0</v>
      </c>
      <c r="H16" s="348">
        <f>IF(G16=0,0,G16/'Aktivi_Saistibas(Kopa)'!$F$19*100)</f>
        <v>0</v>
      </c>
    </row>
    <row r="17" spans="1:8" ht="24.75" customHeight="1">
      <c r="A17" s="1"/>
      <c r="B17" s="200">
        <v>22000</v>
      </c>
      <c r="C17" s="250" t="s">
        <v>190</v>
      </c>
      <c r="D17" s="350"/>
      <c r="E17" s="282"/>
      <c r="F17" s="282"/>
      <c r="G17" s="282"/>
      <c r="H17" s="291"/>
    </row>
    <row r="18" spans="1:8" ht="28.5" customHeight="1">
      <c r="A18" s="1"/>
      <c r="B18" s="200">
        <v>22100</v>
      </c>
      <c r="C18" s="201" t="s">
        <v>149</v>
      </c>
      <c r="D18" s="202"/>
      <c r="E18" s="282"/>
      <c r="F18" s="282"/>
      <c r="G18" s="282"/>
      <c r="H18" s="291"/>
    </row>
    <row r="19" spans="1:8" ht="14.25" customHeight="1">
      <c r="A19" s="1"/>
      <c r="B19" s="200">
        <v>22110</v>
      </c>
      <c r="C19" s="207" t="s">
        <v>150</v>
      </c>
      <c r="D19" s="217">
        <v>22110</v>
      </c>
      <c r="E19" s="335">
        <f>'Portfelis(001-2)'!F55+'Portfelis(002-2)'!F55+'Portfelis(003-2)'!F55+'Portfelis(004-2)'!F55+'Portfelis(005-2)'!F55</f>
        <v>0</v>
      </c>
      <c r="F19" s="335">
        <f>'Portfelis(001-2)'!G55+'Portfelis(002-2)'!G55+'Portfelis(003-2)'!G55+'Portfelis(004-2)'!G55+'Portfelis(005-2)'!G55</f>
        <v>0</v>
      </c>
      <c r="G19" s="335">
        <f>'Portfelis(001-2)'!H55+'Portfelis(002-2)'!H55+'Portfelis(003-2)'!H55+'Portfelis(004-2)'!H55+'Portfelis(005-2)'!H55</f>
        <v>0</v>
      </c>
      <c r="H19" s="337">
        <f>IF(G19=0,0,G19/'Aktivi_Saistibas(Kopa)'!$F$19*100)</f>
        <v>0</v>
      </c>
    </row>
    <row r="20" spans="1:8" ht="14.25" customHeight="1">
      <c r="A20" s="1"/>
      <c r="B20" s="200">
        <v>22120</v>
      </c>
      <c r="C20" s="207" t="s">
        <v>155</v>
      </c>
      <c r="D20" s="217">
        <v>22120</v>
      </c>
      <c r="E20" s="335">
        <f>'Portfelis(001-2)'!F60+'Portfelis(002-2)'!F60+'Portfelis(003-2)'!F60+'Portfelis(004-2)'!F60+'Portfelis(005-2)'!F60</f>
        <v>0</v>
      </c>
      <c r="F20" s="335">
        <f>'Portfelis(001-2)'!G60+'Portfelis(002-2)'!G60+'Portfelis(003-2)'!G60+'Portfelis(004-2)'!G60+'Portfelis(005-2)'!G60</f>
        <v>0</v>
      </c>
      <c r="G20" s="335">
        <f>'Portfelis(001-2)'!H60+'Portfelis(002-2)'!H60+'Portfelis(003-2)'!H60+'Portfelis(004-2)'!H60+'Portfelis(005-2)'!H60</f>
        <v>0</v>
      </c>
      <c r="H20" s="337">
        <f>IF(G20=0,0,G20/'Aktivi_Saistibas(Kopa)'!$F$19*100)</f>
        <v>0</v>
      </c>
    </row>
    <row r="21" spans="1:8" ht="16.5" customHeight="1">
      <c r="A21" s="1"/>
      <c r="B21" s="200">
        <v>22130</v>
      </c>
      <c r="C21" s="207" t="s">
        <v>158</v>
      </c>
      <c r="D21" s="217">
        <v>22130</v>
      </c>
      <c r="E21" s="335">
        <f>'Portfelis(001-2)'!F65+'Portfelis(002-2)'!F65+'Portfelis(003-2)'!F65+'Portfelis(004-2)'!F65+'Portfelis(005-2)'!F65</f>
        <v>0</v>
      </c>
      <c r="F21" s="335">
        <f>'Portfelis(001-2)'!G65+'Portfelis(002-2)'!G65+'Portfelis(003-2)'!G65+'Portfelis(004-2)'!G65+'Portfelis(005-2)'!G65</f>
        <v>0</v>
      </c>
      <c r="G21" s="335">
        <f>'Portfelis(001-2)'!H65+'Portfelis(002-2)'!H65+'Portfelis(003-2)'!H65+'Portfelis(004-2)'!H65+'Portfelis(005-2)'!H65</f>
        <v>0</v>
      </c>
      <c r="H21" s="337">
        <f>IF(G21=0,0,G21/'Aktivi_Saistibas(Kopa)'!$F$19*100)</f>
        <v>0</v>
      </c>
    </row>
    <row r="22" spans="1:8" ht="12.75">
      <c r="A22" s="1"/>
      <c r="B22" s="166"/>
      <c r="C22" s="190" t="s">
        <v>191</v>
      </c>
      <c r="D22" s="76">
        <v>22100</v>
      </c>
      <c r="E22" s="338">
        <f>SUM(E19:E21)</f>
        <v>0</v>
      </c>
      <c r="F22" s="338">
        <f>SUM(F19:F21)</f>
        <v>0</v>
      </c>
      <c r="G22" s="338">
        <f>SUM(G19:G21)</f>
        <v>0</v>
      </c>
      <c r="H22" s="339">
        <f>IF(G22=0,0,G22/'Aktivi_Saistibas(Kopa)'!$F$19*100)</f>
        <v>0</v>
      </c>
    </row>
    <row r="23" spans="1:8" ht="15.75" customHeight="1">
      <c r="A23" s="1"/>
      <c r="B23" s="230">
        <v>22200</v>
      </c>
      <c r="C23" s="231" t="s">
        <v>162</v>
      </c>
      <c r="D23" s="238"/>
      <c r="E23" s="293"/>
      <c r="F23" s="293"/>
      <c r="G23" s="293"/>
      <c r="H23" s="294"/>
    </row>
    <row r="24" spans="1:8" ht="17.25" customHeight="1">
      <c r="A24" s="1"/>
      <c r="B24" s="200">
        <v>22210</v>
      </c>
      <c r="C24" s="207" t="s">
        <v>163</v>
      </c>
      <c r="D24" s="217">
        <v>22210</v>
      </c>
      <c r="E24" s="335">
        <f>'Portfelis(001-2)'!F72+'Portfelis(002-2)'!F72+'Portfelis(003-2)'!F72+'Portfelis(004-2)'!F72+'Portfelis(005-2)'!F72</f>
        <v>0</v>
      </c>
      <c r="F24" s="335">
        <f>'Portfelis(001-2)'!G72+'Portfelis(002-2)'!G72+'Portfelis(003-2)'!G72+'Portfelis(004-2)'!G72+'Portfelis(005-2)'!G72</f>
        <v>0</v>
      </c>
      <c r="G24" s="335">
        <f>'Portfelis(001-2)'!H72+'Portfelis(002-2)'!H72+'Portfelis(003-2)'!H72+'Portfelis(004-2)'!H72+'Portfelis(005-2)'!H72</f>
        <v>0</v>
      </c>
      <c r="H24" s="337">
        <f>IF(G24=0,0,G24/'Aktivi_Saistibas(Kopa)'!$F$19*100)</f>
        <v>0</v>
      </c>
    </row>
    <row r="25" spans="1:8" ht="15.75" customHeight="1">
      <c r="A25" s="1"/>
      <c r="B25" s="200">
        <v>22220</v>
      </c>
      <c r="C25" s="207" t="s">
        <v>164</v>
      </c>
      <c r="D25" s="217">
        <v>22220</v>
      </c>
      <c r="E25" s="335">
        <f>'Portfelis(001-2)'!F77+'Portfelis(002-2)'!F77+'Portfelis(003-2)'!F77+'Portfelis(004-2)'!F77+'Portfelis(005-2)'!F77</f>
        <v>0</v>
      </c>
      <c r="F25" s="335">
        <f>'Portfelis(001-2)'!G77+'Portfelis(002-2)'!G77+'Portfelis(003-2)'!G77+'Portfelis(004-2)'!G77+'Portfelis(005-2)'!G77</f>
        <v>0</v>
      </c>
      <c r="G25" s="335">
        <f>'Portfelis(001-2)'!H77+'Portfelis(002-2)'!H77+'Portfelis(003-2)'!H77+'Portfelis(004-2)'!H77+'Portfelis(005-2)'!H77</f>
        <v>0</v>
      </c>
      <c r="H25" s="337">
        <f>IF(G25=0,0,G25/'Aktivi_Saistibas(Kopa)'!$F$19*100)</f>
        <v>0</v>
      </c>
    </row>
    <row r="26" spans="1:8" ht="12.75">
      <c r="A26" s="1"/>
      <c r="B26" s="166"/>
      <c r="C26" s="190" t="s">
        <v>188</v>
      </c>
      <c r="D26" s="76">
        <v>22200</v>
      </c>
      <c r="E26" s="338">
        <f>SUM(E24:E25)</f>
        <v>0</v>
      </c>
      <c r="F26" s="338">
        <f>SUM(F24:F25)</f>
        <v>0</v>
      </c>
      <c r="G26" s="338">
        <f>SUM(G24:G25)</f>
        <v>0</v>
      </c>
      <c r="H26" s="339">
        <f>IF(G26=0,0,G26/'Aktivi_Saistibas(Kopa)'!$F$19*100)</f>
        <v>0</v>
      </c>
    </row>
    <row r="27" spans="1:8" ht="15" customHeight="1">
      <c r="A27" s="1"/>
      <c r="B27" s="200">
        <v>22300</v>
      </c>
      <c r="C27" s="201" t="s">
        <v>168</v>
      </c>
      <c r="D27" s="76">
        <v>22300</v>
      </c>
      <c r="E27" s="338">
        <f>'Portfelis(001-2)'!F83+'Portfelis(002-2)'!F83+'Portfelis(003-2)'!F83+'Portfelis(004-2)'!F83+'Portfelis(005-2)'!F83</f>
        <v>0</v>
      </c>
      <c r="F27" s="338">
        <f>'Portfelis(001-2)'!G83+'Portfelis(002-2)'!G83+'Portfelis(003-2)'!G83+'Portfelis(004-2)'!G83+'Portfelis(005-2)'!G83</f>
        <v>0</v>
      </c>
      <c r="G27" s="338">
        <f>'Portfelis(001-2)'!H83+'Portfelis(002-2)'!H83+'Portfelis(003-2)'!H83+'Portfelis(004-2)'!H83+'Portfelis(005-2)'!H83</f>
        <v>0</v>
      </c>
      <c r="H27" s="339">
        <f>IF(G27=0,0,G27/'Aktivi_Saistibas(Kopa)'!$F$19*100)</f>
        <v>0</v>
      </c>
    </row>
    <row r="28" spans="1:8" ht="12.75">
      <c r="A28" s="1"/>
      <c r="B28" s="230">
        <v>22400</v>
      </c>
      <c r="C28" s="231" t="s">
        <v>81</v>
      </c>
      <c r="D28" s="76">
        <v>22400</v>
      </c>
      <c r="E28" s="338">
        <f>'Portfelis(001-2)'!F90+'Portfelis(002-2)'!F88+'Portfelis(003-2)'!F88+'Portfelis(004-2)'!F88+'Portfelis(005-2)'!F88</f>
        <v>0</v>
      </c>
      <c r="F28" s="338">
        <f>'Portfelis(001-2)'!G90+'Portfelis(002-2)'!G88+'Portfelis(003-2)'!G88+'Portfelis(004-2)'!G88+'Portfelis(005-2)'!G88</f>
        <v>0</v>
      </c>
      <c r="G28" s="338">
        <f>'Portfelis(001-2)'!H90+'Portfelis(002-2)'!H88+'Portfelis(003-2)'!H88+'Portfelis(004-2)'!H88+'Portfelis(005-2)'!H88</f>
        <v>0</v>
      </c>
      <c r="H28" s="339">
        <f>IF(G28=0,0,G28/'Aktivi_Saistibas(Kopa)'!$F$19*100)</f>
        <v>0</v>
      </c>
    </row>
    <row r="29" spans="1:8" ht="27.75" customHeight="1">
      <c r="A29" s="1"/>
      <c r="B29" s="183"/>
      <c r="C29" s="191" t="s">
        <v>192</v>
      </c>
      <c r="D29" s="78">
        <v>22000</v>
      </c>
      <c r="E29" s="340">
        <f>E22+E26+E27+E28</f>
        <v>0</v>
      </c>
      <c r="F29" s="340">
        <f>F22+F26+F27+F28</f>
        <v>0</v>
      </c>
      <c r="G29" s="340">
        <f>G22+G26+G27+G28</f>
        <v>0</v>
      </c>
      <c r="H29" s="348">
        <f>IF(G29=0,0,G29/'Aktivi_Saistibas(Kopa)'!$F$19*100)</f>
        <v>0</v>
      </c>
    </row>
    <row r="30" spans="1:8" ht="12.75">
      <c r="A30" s="1"/>
      <c r="B30" s="200">
        <v>23000</v>
      </c>
      <c r="C30" s="297" t="s">
        <v>193</v>
      </c>
      <c r="D30" s="238"/>
      <c r="E30" s="226"/>
      <c r="F30" s="226"/>
      <c r="G30" s="226"/>
      <c r="H30" s="232"/>
    </row>
    <row r="31" spans="1:8" ht="25.5">
      <c r="A31" s="1"/>
      <c r="B31" s="200">
        <v>23100</v>
      </c>
      <c r="C31" s="201" t="s">
        <v>149</v>
      </c>
      <c r="D31" s="208"/>
      <c r="E31" s="210"/>
      <c r="F31" s="210"/>
      <c r="G31" s="210"/>
      <c r="H31" s="224"/>
    </row>
    <row r="32" spans="1:8" ht="12.75">
      <c r="A32" s="1"/>
      <c r="B32" s="200">
        <v>23110</v>
      </c>
      <c r="C32" s="207" t="s">
        <v>150</v>
      </c>
      <c r="D32" s="217">
        <v>23110</v>
      </c>
      <c r="E32" s="335">
        <f>'Portfelis(001-2)'!F101+'Portfelis(002-2)'!F99+'Portfelis(003-2)'!F99+'Portfelis(004-2)'!F99+'Portfelis(005-2)'!F99</f>
        <v>0</v>
      </c>
      <c r="F32" s="335">
        <f>'Portfelis(001-2)'!G101+'Portfelis(002-2)'!G99+'Portfelis(003-2)'!G99+'Portfelis(004-2)'!G99+'Portfelis(005-2)'!G99</f>
        <v>0</v>
      </c>
      <c r="G32" s="335">
        <f>'Portfelis(001-2)'!H101+'Portfelis(002-2)'!H99+'Portfelis(003-2)'!H99+'Portfelis(004-2)'!H99+'Portfelis(005-2)'!H99</f>
        <v>0</v>
      </c>
      <c r="H32" s="337">
        <f>IF(G32=0,0,G32/'Aktivi_Saistibas(Kopa)'!$F$19*100)</f>
        <v>0</v>
      </c>
    </row>
    <row r="33" spans="1:8" ht="12.75">
      <c r="A33" s="1"/>
      <c r="B33" s="200">
        <v>23120</v>
      </c>
      <c r="C33" s="207" t="s">
        <v>155</v>
      </c>
      <c r="D33" s="217">
        <v>23120</v>
      </c>
      <c r="E33" s="335">
        <f>'Portfelis(001-2)'!F106+'Portfelis(002-2)'!F104+'Portfelis(003-2)'!F104+'Portfelis(004-2)'!F104+'Portfelis(005-2)'!F104</f>
        <v>0</v>
      </c>
      <c r="F33" s="335">
        <f>'Portfelis(001-2)'!G106+'Portfelis(002-2)'!G104+'Portfelis(003-2)'!G104+'Portfelis(004-2)'!G104+'Portfelis(005-2)'!G104</f>
        <v>0</v>
      </c>
      <c r="G33" s="335">
        <f>'Portfelis(001-2)'!H106+'Portfelis(002-2)'!H104+'Portfelis(003-2)'!H104+'Portfelis(004-2)'!H104+'Portfelis(005-2)'!H104</f>
        <v>0</v>
      </c>
      <c r="H33" s="337">
        <f>IF(G33=0,0,G33/'Aktivi_Saistibas(Kopa)'!$F$19*100)</f>
        <v>0</v>
      </c>
    </row>
    <row r="34" spans="1:8" ht="12.75">
      <c r="A34" s="1"/>
      <c r="B34" s="200">
        <v>23130</v>
      </c>
      <c r="C34" s="207" t="s">
        <v>158</v>
      </c>
      <c r="D34" s="217">
        <v>23130</v>
      </c>
      <c r="E34" s="335">
        <f>'Portfelis(001-2)'!F111+'Portfelis(002-2)'!F109+'Portfelis(003-2)'!F109+'Portfelis(004-2)'!F109+'Portfelis(005-2)'!F109</f>
        <v>0</v>
      </c>
      <c r="F34" s="335">
        <f>'Portfelis(001-2)'!G111+'Portfelis(002-2)'!G109+'Portfelis(003-2)'!G109+'Portfelis(004-2)'!G109+'Portfelis(005-2)'!G109</f>
        <v>0</v>
      </c>
      <c r="G34" s="335">
        <f>'Portfelis(001-2)'!H111+'Portfelis(002-2)'!H109+'Portfelis(003-2)'!H109+'Portfelis(004-2)'!H109+'Portfelis(005-2)'!H109</f>
        <v>0</v>
      </c>
      <c r="H34" s="337">
        <f>IF(G34=0,0,G34/'Aktivi_Saistibas(Kopa)'!$F$19*100)</f>
        <v>0</v>
      </c>
    </row>
    <row r="35" spans="1:8" ht="12.75">
      <c r="A35" s="1"/>
      <c r="B35" s="166"/>
      <c r="C35" s="190" t="s">
        <v>194</v>
      </c>
      <c r="D35" s="76">
        <v>23100</v>
      </c>
      <c r="E35" s="338">
        <f>SUM(E32:E34)</f>
        <v>0</v>
      </c>
      <c r="F35" s="338">
        <f>SUM(F32:F34)</f>
        <v>0</v>
      </c>
      <c r="G35" s="338">
        <f>SUM(G32:G34)</f>
        <v>0</v>
      </c>
      <c r="H35" s="339">
        <f>IF(G35=0,0,G35/'Aktivi_Saistibas(Kopa)'!$F$19*100)</f>
        <v>0</v>
      </c>
    </row>
    <row r="36" spans="1:8" ht="13.5" customHeight="1">
      <c r="A36" s="1"/>
      <c r="B36" s="230">
        <v>23200</v>
      </c>
      <c r="C36" s="231" t="s">
        <v>162</v>
      </c>
      <c r="D36" s="238"/>
      <c r="E36" s="226"/>
      <c r="F36" s="226"/>
      <c r="G36" s="226"/>
      <c r="H36" s="232"/>
    </row>
    <row r="37" spans="1:8" ht="12.75">
      <c r="A37" s="1"/>
      <c r="B37" s="200">
        <v>23210</v>
      </c>
      <c r="C37" s="207" t="s">
        <v>163</v>
      </c>
      <c r="D37" s="217">
        <v>23210</v>
      </c>
      <c r="E37" s="335">
        <f>'Portfelis(001-2)'!F118+'Portfelis(002-2)'!F116+'Portfelis(003-2)'!F116+'Portfelis(004-2)'!F116+'Portfelis(005-2)'!F116</f>
        <v>0</v>
      </c>
      <c r="F37" s="335">
        <f>'Portfelis(001-2)'!G118+'Portfelis(002-2)'!G116+'Portfelis(003-2)'!G116+'Portfelis(004-2)'!G116+'Portfelis(005-2)'!G116</f>
        <v>0</v>
      </c>
      <c r="G37" s="335">
        <f>'Portfelis(001-2)'!H118+'Portfelis(002-2)'!H116+'Portfelis(003-2)'!H116+'Portfelis(004-2)'!H116+'Portfelis(005-2)'!H116</f>
        <v>0</v>
      </c>
      <c r="H37" s="337">
        <f>IF(G37=0,0,G37/'Aktivi_Saistibas(Kopa)'!$F$19*100)</f>
        <v>0</v>
      </c>
    </row>
    <row r="38" spans="1:8" ht="12.75">
      <c r="A38" s="1"/>
      <c r="B38" s="200">
        <v>23220</v>
      </c>
      <c r="C38" s="207" t="s">
        <v>164</v>
      </c>
      <c r="D38" s="217">
        <v>23220</v>
      </c>
      <c r="E38" s="335">
        <f>'Portfelis(001-2)'!F123+'Portfelis(002-2)'!F121+'Portfelis(003-2)'!F121+'Portfelis(004-2)'!F121+'Portfelis(005-2)'!F121</f>
        <v>0</v>
      </c>
      <c r="F38" s="335">
        <f>'Portfelis(001-2)'!G123+'Portfelis(002-2)'!G121+'Portfelis(003-2)'!G121+'Portfelis(004-2)'!G121+'Portfelis(005-2)'!G121</f>
        <v>0</v>
      </c>
      <c r="G38" s="335">
        <f>'Portfelis(001-2)'!H123+'Portfelis(002-2)'!H121+'Portfelis(003-2)'!H121+'Portfelis(004-2)'!H121+'Portfelis(005-2)'!H121</f>
        <v>0</v>
      </c>
      <c r="H38" s="337">
        <f>IF(G38=0,0,G38/'Aktivi_Saistibas(Kopa)'!$F$19*100)</f>
        <v>0</v>
      </c>
    </row>
    <row r="39" spans="1:8" ht="12.75">
      <c r="A39" s="1"/>
      <c r="B39" s="166"/>
      <c r="C39" s="190" t="s">
        <v>188</v>
      </c>
      <c r="D39" s="76">
        <v>23200</v>
      </c>
      <c r="E39" s="338">
        <f>SUM(E37:E38)</f>
        <v>0</v>
      </c>
      <c r="F39" s="338">
        <f>SUM(F37:F38)</f>
        <v>0</v>
      </c>
      <c r="G39" s="338">
        <f>SUM(G37:G38)</f>
        <v>0</v>
      </c>
      <c r="H39" s="339">
        <f>IF(G39=0,0,G39/'Aktivi_Saistibas(Kopa)'!$F$19*100)</f>
        <v>0</v>
      </c>
    </row>
    <row r="40" spans="1:8" ht="12.75">
      <c r="A40" s="1"/>
      <c r="B40" s="200">
        <v>23300</v>
      </c>
      <c r="C40" s="201" t="s">
        <v>168</v>
      </c>
      <c r="D40" s="76">
        <v>23300</v>
      </c>
      <c r="E40" s="338">
        <f>'Portfelis(001-2)'!F129+'Portfelis(002-2)'!F127+'Portfelis(003-2)'!F127+'Portfelis(004-2)'!F127+'Portfelis(005-2)'!F127</f>
        <v>0</v>
      </c>
      <c r="F40" s="338">
        <f>'Portfelis(001-2)'!G129+'Portfelis(002-2)'!G127+'Portfelis(003-2)'!G127+'Portfelis(004-2)'!G127+'Portfelis(005-2)'!G127</f>
        <v>0</v>
      </c>
      <c r="G40" s="338">
        <f>'Portfelis(001-2)'!H129+'Portfelis(002-2)'!H127+'Portfelis(003-2)'!H127+'Portfelis(004-2)'!H127+'Portfelis(005-2)'!H127</f>
        <v>0</v>
      </c>
      <c r="H40" s="339">
        <f>IF(G40=0,0,G40/'Aktivi_Saistibas(Kopa)'!$F$19*100)</f>
        <v>0</v>
      </c>
    </row>
    <row r="41" spans="1:8" ht="12.75">
      <c r="A41" s="1"/>
      <c r="B41" s="230">
        <v>23400</v>
      </c>
      <c r="C41" s="231" t="s">
        <v>81</v>
      </c>
      <c r="D41" s="76">
        <v>23400</v>
      </c>
      <c r="E41" s="338">
        <f>'Portfelis(001-2)'!F140+'Portfelis(002-2)'!F138+'Portfelis(003-2)'!F138+'Portfelis(004-2)'!F138+'Portfelis(005-2)'!F138</f>
        <v>0</v>
      </c>
      <c r="F41" s="338">
        <f>'Portfelis(001-2)'!G140+'Portfelis(002-2)'!G138+'Portfelis(003-2)'!G138+'Portfelis(004-2)'!G138+'Portfelis(005-2)'!G138</f>
        <v>0</v>
      </c>
      <c r="G41" s="338">
        <f>'Portfelis(001-2)'!H140+'Portfelis(002-2)'!H138+'Portfelis(003-2)'!H138+'Portfelis(004-2)'!H138+'Portfelis(005-2)'!H138</f>
        <v>0</v>
      </c>
      <c r="H41" s="339">
        <f>IF(G41=0,0,G41/'Aktivi_Saistibas(Kopa)'!$F$19*100)</f>
        <v>0</v>
      </c>
    </row>
    <row r="42" spans="1:8" ht="13.5" customHeight="1">
      <c r="A42" s="1"/>
      <c r="B42" s="183"/>
      <c r="C42" s="191" t="s">
        <v>195</v>
      </c>
      <c r="D42" s="74">
        <v>23000</v>
      </c>
      <c r="E42" s="340">
        <f>E35+E39+E40+E41</f>
        <v>0</v>
      </c>
      <c r="F42" s="340">
        <f>F35+F39+F40+F41</f>
        <v>0</v>
      </c>
      <c r="G42" s="340">
        <f>G35+G39+G40+G41</f>
        <v>0</v>
      </c>
      <c r="H42" s="345">
        <f>IF(G42=0,0,G42/'Aktivi_Saistibas(Kopa)'!$F$19*100)</f>
        <v>0</v>
      </c>
    </row>
    <row r="43" spans="1:8" ht="12.75">
      <c r="A43" s="1"/>
      <c r="B43" s="200">
        <v>24000</v>
      </c>
      <c r="C43" s="231" t="s">
        <v>178</v>
      </c>
      <c r="D43" s="80">
        <v>24000</v>
      </c>
      <c r="E43" s="344">
        <f>'Portfelis(001-2)'!F140+'Portfelis(002-2)'!F138+'Portfelis(003-2)'!F138+'Portfelis(004-2)'!F138+'Portfelis(005-2)'!F138</f>
        <v>0</v>
      </c>
      <c r="F43" s="344">
        <f>'Portfelis(001-2)'!G140+'Portfelis(002-2)'!G138+'Portfelis(003-2)'!G138+'Portfelis(004-2)'!G138+'Portfelis(005-2)'!G138</f>
        <v>0</v>
      </c>
      <c r="G43" s="344">
        <f>'Portfelis(001-2)'!H140+'Portfelis(002-2)'!H138+'Portfelis(003-2)'!H138+'Portfelis(004-2)'!H138+'Portfelis(005-2)'!H138</f>
        <v>0</v>
      </c>
      <c r="H43" s="339">
        <f>IF(G43=0,0,G43/'Aktivi_Saistibas(Kopa)'!$F$19*100)</f>
        <v>0</v>
      </c>
    </row>
    <row r="44" spans="1:8" ht="14.25" customHeight="1">
      <c r="A44" s="1"/>
      <c r="B44" s="183"/>
      <c r="C44" s="191" t="s">
        <v>196</v>
      </c>
      <c r="D44" s="78">
        <v>20000</v>
      </c>
      <c r="E44" s="340">
        <f>E16+E29+E42+E43</f>
        <v>0</v>
      </c>
      <c r="F44" s="340">
        <f>F16+F29+F42+F43</f>
        <v>0</v>
      </c>
      <c r="G44" s="340">
        <f>G16+G29+G42+G43</f>
        <v>0</v>
      </c>
      <c r="H44" s="345">
        <f>IF(G44=0,0,G44/'Aktivi_Saistibas(Kopa)'!$F$19*100)</f>
        <v>0</v>
      </c>
    </row>
    <row r="45" spans="1:8" ht="14.25" customHeight="1" thickBot="1">
      <c r="A45" s="1"/>
      <c r="B45" s="303">
        <v>30000</v>
      </c>
      <c r="C45" s="265" t="s">
        <v>197</v>
      </c>
      <c r="D45" s="79">
        <v>30000</v>
      </c>
      <c r="E45" s="346">
        <f>'Portfelis(Kopa-1)'!E39+'Portfelis(Kopa-2)'!E44</f>
        <v>219</v>
      </c>
      <c r="F45" s="346">
        <f>'Portfelis(Kopa-1)'!F39+'Portfelis(Kopa-2)'!F44</f>
        <v>26436.89</v>
      </c>
      <c r="G45" s="346">
        <f>'Portfelis(Kopa-1)'!G39+'Portfelis(Kopa-2)'!G44</f>
        <v>26592.769999999997</v>
      </c>
      <c r="H45" s="347">
        <f>IF(G45=0,0,G45/'Aktivi_Saistibas(Kopa)'!$F$19*100)</f>
        <v>81.90568737092882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</sheetData>
  <sheetProtection password="C0DD" sheet="1" objects="1" scenarios="1"/>
  <mergeCells count="2">
    <mergeCell ref="B2:C2"/>
    <mergeCell ref="B3:C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1"/>
  <sheetViews>
    <sheetView workbookViewId="0" topLeftCell="A1">
      <selection activeCell="A7" sqref="A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63" t="str">
        <f>Nosaukumi!B13</f>
        <v>DAUGAVA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"LATVIJAS VADOŠO APDROŠINĀTĀJU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56" t="s">
        <v>11</v>
      </c>
      <c r="C10" s="457"/>
      <c r="D10" s="65" t="s">
        <v>12</v>
      </c>
      <c r="E10" s="65" t="s">
        <v>89</v>
      </c>
      <c r="F10" s="66" t="str">
        <f>CONCATENATE("Atlikumi ",Parametri!A15)</f>
        <v>Atlikumi 2003. gada 30.06.</v>
      </c>
    </row>
    <row r="11" spans="2:6" ht="16.5" customHeight="1" thickBot="1">
      <c r="B11" s="458" t="s">
        <v>13</v>
      </c>
      <c r="C11" s="457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417"/>
      <c r="F12" s="418"/>
    </row>
    <row r="13" spans="2:6" ht="12.75">
      <c r="B13" s="71"/>
      <c r="C13" s="160" t="s">
        <v>91</v>
      </c>
      <c r="D13" s="137" t="s">
        <v>92</v>
      </c>
      <c r="E13" s="138"/>
      <c r="F13" s="139">
        <v>33.64</v>
      </c>
    </row>
    <row r="14" spans="2:6" ht="12.75">
      <c r="B14" s="71"/>
      <c r="C14" s="160" t="s">
        <v>95</v>
      </c>
      <c r="D14" s="137" t="s">
        <v>93</v>
      </c>
      <c r="E14" s="138"/>
      <c r="F14" s="139">
        <v>208.68</v>
      </c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242.32</v>
      </c>
    </row>
    <row r="18" spans="2:6" ht="12.75">
      <c r="B18" s="70" t="s">
        <v>67</v>
      </c>
      <c r="C18" s="162" t="s">
        <v>99</v>
      </c>
      <c r="D18" s="144"/>
      <c r="E18" s="419"/>
      <c r="F18" s="420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>
        <v>59.85</v>
      </c>
    </row>
    <row r="21" spans="2:6" ht="12.75">
      <c r="B21" s="71"/>
      <c r="C21" s="160" t="s">
        <v>106</v>
      </c>
      <c r="D21" s="137" t="s">
        <v>102</v>
      </c>
      <c r="E21" s="138"/>
      <c r="F21" s="139">
        <v>8.62</v>
      </c>
    </row>
    <row r="22" spans="2:6" ht="12.75">
      <c r="B22" s="71"/>
      <c r="C22" s="160" t="s">
        <v>107</v>
      </c>
      <c r="D22" s="137" t="s">
        <v>103</v>
      </c>
      <c r="E22" s="138"/>
      <c r="F22" s="139">
        <v>34.13</v>
      </c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102.6</v>
      </c>
    </row>
    <row r="25" spans="2:6" ht="15" customHeight="1">
      <c r="B25" s="70" t="s">
        <v>69</v>
      </c>
      <c r="C25" s="162" t="s">
        <v>109</v>
      </c>
      <c r="D25" s="144"/>
      <c r="E25" s="419"/>
      <c r="F25" s="420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>
        <v>156.49</v>
      </c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156.49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296.21000000000004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CONCATENATE(Nosaukumi!B14,"/")</f>
        <v>Ģirts Veģeris/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CONCATENATE(Nosaukumi!B17,"; ",Nosaukumi!C17)</f>
        <v>Irēna Bauere; 7045838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27"/>
  <sheetViews>
    <sheetView workbookViewId="0" topLeftCell="A1">
      <selection activeCell="F21" sqref="F21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63" t="str">
        <f>Nosaukumi!B13</f>
        <v>DAUGAVA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"LATVIJAS VADOŠO APDROŠINĀTĀJU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56" t="s">
        <v>11</v>
      </c>
      <c r="C10" s="457"/>
      <c r="D10" s="65" t="s">
        <v>12</v>
      </c>
      <c r="E10" s="65" t="s">
        <v>65</v>
      </c>
      <c r="F10" s="66" t="str">
        <f>CONCATENATE("Atlikumi ",Parametri!A15)</f>
        <v>Atlikumi 2003. gada 30.06.</v>
      </c>
    </row>
    <row r="11" spans="2:6" ht="13.5" thickBot="1">
      <c r="B11" s="458" t="s">
        <v>13</v>
      </c>
      <c r="C11" s="457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30"/>
      <c r="F12" s="178">
        <f>'Aktivi_Saistibas(001)'!E31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'Ien.,Izd.(001)'!F35</f>
        <v>296.21000000000004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>
        <v>32136.33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>
        <v>0.6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32431.940000000002</v>
      </c>
    </row>
    <row r="17" spans="2:6" ht="12.75">
      <c r="B17" s="68" t="s">
        <v>122</v>
      </c>
      <c r="C17" s="163" t="s">
        <v>132</v>
      </c>
      <c r="D17" s="69" t="s">
        <v>122</v>
      </c>
      <c r="E17" s="431">
        <f>E12+E16</f>
        <v>0</v>
      </c>
      <c r="F17" s="432">
        <f>F12+F16</f>
        <v>32431.940000000002</v>
      </c>
    </row>
    <row r="18" spans="2:6" ht="12.75">
      <c r="B18" s="68" t="s">
        <v>133</v>
      </c>
      <c r="C18" s="163" t="s">
        <v>134</v>
      </c>
      <c r="D18" s="69" t="s">
        <v>133</v>
      </c>
      <c r="E18" s="433"/>
      <c r="F18" s="434">
        <v>0</v>
      </c>
    </row>
    <row r="19" spans="2:6" ht="12.75">
      <c r="B19" s="68" t="s">
        <v>135</v>
      </c>
      <c r="C19" s="163" t="s">
        <v>136</v>
      </c>
      <c r="D19" s="69" t="s">
        <v>135</v>
      </c>
      <c r="E19" s="433"/>
      <c r="F19" s="434">
        <v>31077.6213197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31">
        <f>IF(E18=0,0,E12/E18)</f>
        <v>0</v>
      </c>
      <c r="F20" s="432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5">
        <f>IF(E19=0,0,E17/E19)</f>
        <v>0</v>
      </c>
      <c r="F21" s="436">
        <f>IF(F19=0,0,F17/F19)</f>
        <v>1.043578582362142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CONCATENATE(Nosaukumi!B14,"/")</f>
        <v>Ģirts Veģeris/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CONCATENATE(Nosaukumi!B18,"; ",Nosaukumi!C18)</f>
        <v>Irēna Bauere; 7045838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107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63" t="str">
        <f>Nosaukumi!B13</f>
        <v>DAUGAVA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"LATVIJAS VADOŠO APDROŠINĀTĀJU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7" ht="12.75">
      <c r="A8" s="17"/>
      <c r="B8" s="17"/>
      <c r="C8" s="17"/>
      <c r="D8" s="17"/>
      <c r="E8" s="17"/>
      <c r="F8" s="17"/>
      <c r="G8" s="17"/>
    </row>
    <row r="9" spans="1:9" ht="30.75" customHeight="1">
      <c r="A9" s="22" t="s">
        <v>199</v>
      </c>
      <c r="B9" s="23"/>
      <c r="C9" s="23"/>
      <c r="D9" s="23"/>
      <c r="E9" s="23"/>
      <c r="F9" s="23"/>
      <c r="G9" s="23"/>
      <c r="H9" s="50"/>
      <c r="I9" s="50"/>
    </row>
    <row r="10" spans="1:9" ht="19.5" customHeight="1">
      <c r="A10" s="188" t="str">
        <f>Parametri!A15</f>
        <v>2003. gada 30.06.</v>
      </c>
      <c r="B10" s="23"/>
      <c r="C10" s="23"/>
      <c r="D10" s="23"/>
      <c r="E10" s="23"/>
      <c r="F10" s="23"/>
      <c r="G10" s="23"/>
      <c r="H10" s="50"/>
      <c r="I10" s="50"/>
    </row>
    <row r="11" spans="1:8" ht="16.5" thickBot="1">
      <c r="A11" s="10"/>
      <c r="B11" s="189" t="s">
        <v>147</v>
      </c>
      <c r="C11" s="10"/>
      <c r="D11" s="10"/>
      <c r="E11" s="10"/>
      <c r="F11" s="10"/>
      <c r="G11" s="17"/>
      <c r="H11" s="19" t="str">
        <f>'Neto_Aktivi(001)'!F9</f>
        <v>(latos)</v>
      </c>
    </row>
    <row r="12" spans="2:9" ht="75" customHeight="1" thickBot="1">
      <c r="B12" s="456" t="s">
        <v>11</v>
      </c>
      <c r="C12" s="457"/>
      <c r="D12" s="65" t="s">
        <v>12</v>
      </c>
      <c r="E12" s="65" t="s">
        <v>143</v>
      </c>
      <c r="F12" s="186" t="s">
        <v>144</v>
      </c>
      <c r="G12" s="65" t="s">
        <v>146</v>
      </c>
      <c r="H12" s="182" t="s">
        <v>145</v>
      </c>
      <c r="I12" s="26"/>
    </row>
    <row r="13" spans="2:9" ht="18" customHeight="1" thickBot="1">
      <c r="B13" s="458" t="s">
        <v>13</v>
      </c>
      <c r="C13" s="459"/>
      <c r="D13" s="29" t="s">
        <v>64</v>
      </c>
      <c r="E13" s="192" t="s">
        <v>63</v>
      </c>
      <c r="F13" s="29" t="s">
        <v>66</v>
      </c>
      <c r="G13" s="67" t="s">
        <v>166</v>
      </c>
      <c r="H13" s="187" t="s">
        <v>167</v>
      </c>
      <c r="I13" s="26"/>
    </row>
    <row r="14" spans="2:9" ht="25.5" customHeight="1">
      <c r="B14" s="193">
        <v>11000</v>
      </c>
      <c r="C14" s="194" t="s">
        <v>148</v>
      </c>
      <c r="D14" s="195"/>
      <c r="E14" s="196"/>
      <c r="F14" s="197"/>
      <c r="G14" s="198"/>
      <c r="H14" s="199"/>
      <c r="I14" s="31"/>
    </row>
    <row r="15" spans="2:9" ht="25.5" customHeight="1">
      <c r="B15" s="200">
        <v>11100</v>
      </c>
      <c r="C15" s="201" t="s">
        <v>149</v>
      </c>
      <c r="D15" s="202"/>
      <c r="E15" s="203"/>
      <c r="F15" s="204"/>
      <c r="G15" s="205"/>
      <c r="H15" s="206"/>
      <c r="I15" s="52"/>
    </row>
    <row r="16" spans="2:9" ht="25.5">
      <c r="B16" s="200">
        <v>11110</v>
      </c>
      <c r="C16" s="207" t="s">
        <v>150</v>
      </c>
      <c r="D16" s="208"/>
      <c r="E16" s="209"/>
      <c r="F16" s="210"/>
      <c r="G16" s="205"/>
      <c r="H16" s="206"/>
      <c r="I16" s="53"/>
    </row>
    <row r="17" spans="2:9" ht="15">
      <c r="B17" s="211"/>
      <c r="C17" s="212" t="s">
        <v>218</v>
      </c>
      <c r="D17" s="213"/>
      <c r="E17" s="214">
        <v>132</v>
      </c>
      <c r="F17" s="215">
        <f>1425.03+1537.83+2612.61+3864.48+4287.49</f>
        <v>13727.439999999999</v>
      </c>
      <c r="G17" s="215">
        <v>13837.56</v>
      </c>
      <c r="H17" s="233">
        <f>IF(G17=0,0,G17/'Aktivi_Saistibas(001)'!$F$19*100)</f>
        <v>42.61966178538263</v>
      </c>
      <c r="I17" s="31"/>
    </row>
    <row r="18" spans="2:9" ht="15">
      <c r="B18" s="211"/>
      <c r="C18" s="212" t="s">
        <v>219</v>
      </c>
      <c r="D18" s="213"/>
      <c r="E18" s="214">
        <v>87</v>
      </c>
      <c r="F18" s="215">
        <v>9509.45</v>
      </c>
      <c r="G18" s="215">
        <v>9555.21</v>
      </c>
      <c r="H18" s="233">
        <f>IF(G18=0,0,G18/'Aktivi_Saistibas(001)'!$F$19*100)</f>
        <v>29.430030907783305</v>
      </c>
      <c r="I18" s="53"/>
    </row>
    <row r="19" spans="2:9" ht="15" hidden="1">
      <c r="B19" s="211"/>
      <c r="C19" s="212"/>
      <c r="D19" s="213"/>
      <c r="E19" s="214"/>
      <c r="F19" s="215"/>
      <c r="G19" s="215"/>
      <c r="H19" s="233">
        <f>IF(G19=0,0,G19/'Aktivi_Saistibas(001)'!$F$19*100)</f>
        <v>0</v>
      </c>
      <c r="I19" s="53"/>
    </row>
    <row r="20" spans="2:9" ht="15" hidden="1">
      <c r="B20" s="211"/>
      <c r="C20" s="216" t="s">
        <v>20</v>
      </c>
      <c r="D20" s="213"/>
      <c r="E20" s="214"/>
      <c r="F20" s="215"/>
      <c r="G20" s="215"/>
      <c r="H20" s="233">
        <f>IF(G20=0,0,G20/'Aktivi_Saistibas(001)'!$F$19*100)</f>
        <v>0</v>
      </c>
      <c r="I20" s="53"/>
    </row>
    <row r="21" spans="2:11" ht="15">
      <c r="B21" s="211"/>
      <c r="C21" s="212" t="s">
        <v>154</v>
      </c>
      <c r="D21" s="217">
        <v>11110</v>
      </c>
      <c r="E21" s="218">
        <f>SUM(E17:E20)</f>
        <v>219</v>
      </c>
      <c r="F21" s="218">
        <f>SUM(F17:F20)</f>
        <v>23236.89</v>
      </c>
      <c r="G21" s="218">
        <f>SUM(G17:G20)</f>
        <v>23392.769999999997</v>
      </c>
      <c r="H21" s="234">
        <f>IF(G21=0,0,G21/'Aktivi_Saistibas(001)'!$F$19*100)</f>
        <v>72.04969269316594</v>
      </c>
      <c r="I21" s="53"/>
      <c r="K21" s="450"/>
    </row>
    <row r="22" spans="2:11" ht="25.5">
      <c r="B22" s="200">
        <v>11120</v>
      </c>
      <c r="C22" s="221" t="s">
        <v>155</v>
      </c>
      <c r="D22" s="219"/>
      <c r="E22" s="220"/>
      <c r="F22" s="220"/>
      <c r="G22" s="205"/>
      <c r="H22" s="235"/>
      <c r="I22" s="31"/>
      <c r="K22" s="450"/>
    </row>
    <row r="23" spans="2:9" ht="15" hidden="1">
      <c r="B23" s="211"/>
      <c r="C23" s="222" t="s">
        <v>156</v>
      </c>
      <c r="D23" s="208"/>
      <c r="E23" s="215"/>
      <c r="F23" s="215"/>
      <c r="G23" s="215"/>
      <c r="H23" s="236">
        <f>IF(G23=0,0,G23/'Aktivi_Saistibas(001)'!$F$19*100)</f>
        <v>0</v>
      </c>
      <c r="I23" s="31"/>
    </row>
    <row r="24" spans="2:9" ht="15" hidden="1">
      <c r="B24" s="211"/>
      <c r="C24" s="222" t="s">
        <v>157</v>
      </c>
      <c r="D24" s="208"/>
      <c r="E24" s="215"/>
      <c r="F24" s="215"/>
      <c r="G24" s="215"/>
      <c r="H24" s="236">
        <f>IF(G24=0,0,G24/'Aktivi_Saistibas(001)'!$F$19*100)</f>
        <v>0</v>
      </c>
      <c r="I24" s="53"/>
    </row>
    <row r="25" spans="2:9" ht="15" hidden="1">
      <c r="B25" s="211"/>
      <c r="C25" s="223" t="s">
        <v>20</v>
      </c>
      <c r="D25" s="208"/>
      <c r="E25" s="215"/>
      <c r="F25" s="215"/>
      <c r="G25" s="215"/>
      <c r="H25" s="236">
        <f>IF(G25=0,0,G25/'Aktivi_Saistibas(001)'!$F$19*100)</f>
        <v>0</v>
      </c>
      <c r="I25" s="53"/>
    </row>
    <row r="26" spans="2:9" ht="15">
      <c r="B26" s="211"/>
      <c r="C26" s="222" t="s">
        <v>154</v>
      </c>
      <c r="D26" s="217">
        <v>11120</v>
      </c>
      <c r="E26" s="218">
        <f>SUM(E23:E25)</f>
        <v>0</v>
      </c>
      <c r="F26" s="218">
        <f>SUM(F23:F25)</f>
        <v>0</v>
      </c>
      <c r="G26" s="218">
        <f>SUM(G23:G25)</f>
        <v>0</v>
      </c>
      <c r="H26" s="236">
        <f>IF(G26=0,0,G26/'Aktivi_Saistibas(001)'!$F$19*100)</f>
        <v>0</v>
      </c>
      <c r="I26" s="31"/>
    </row>
    <row r="27" spans="2:9" ht="15">
      <c r="B27" s="200">
        <v>11130</v>
      </c>
      <c r="C27" s="221" t="s">
        <v>158</v>
      </c>
      <c r="D27" s="208"/>
      <c r="E27" s="210"/>
      <c r="F27" s="210"/>
      <c r="G27" s="210"/>
      <c r="H27" s="235"/>
      <c r="I27" s="53"/>
    </row>
    <row r="28" spans="2:9" ht="15" hidden="1">
      <c r="B28" s="211"/>
      <c r="C28" s="222" t="s">
        <v>159</v>
      </c>
      <c r="D28" s="208"/>
      <c r="E28" s="215"/>
      <c r="F28" s="215"/>
      <c r="G28" s="215"/>
      <c r="H28" s="236">
        <f>IF(G28=0,0,G28/'Aktivi_Saistibas(001)'!$F$19*100)</f>
        <v>0</v>
      </c>
      <c r="I28" s="53"/>
    </row>
    <row r="29" spans="2:9" ht="15" hidden="1">
      <c r="B29" s="211"/>
      <c r="C29" s="222" t="s">
        <v>160</v>
      </c>
      <c r="D29" s="208"/>
      <c r="E29" s="215"/>
      <c r="F29" s="215"/>
      <c r="G29" s="215"/>
      <c r="H29" s="236">
        <f>IF(G29=0,0,G29/'Aktivi_Saistibas(001)'!$F$19*100)</f>
        <v>0</v>
      </c>
      <c r="I29" s="53"/>
    </row>
    <row r="30" spans="2:9" ht="15" hidden="1">
      <c r="B30" s="211"/>
      <c r="C30" s="223" t="s">
        <v>20</v>
      </c>
      <c r="D30" s="208"/>
      <c r="E30" s="215"/>
      <c r="F30" s="215"/>
      <c r="G30" s="215"/>
      <c r="H30" s="236">
        <f>IF(G30=0,0,G30/'Aktivi_Saistibas(001)'!$F$19*100)</f>
        <v>0</v>
      </c>
      <c r="I30" s="53"/>
    </row>
    <row r="31" spans="2:9" ht="15">
      <c r="B31" s="211"/>
      <c r="C31" s="222" t="s">
        <v>154</v>
      </c>
      <c r="D31" s="217">
        <v>11130</v>
      </c>
      <c r="E31" s="218">
        <f>SUM(E28:E30)</f>
        <v>0</v>
      </c>
      <c r="F31" s="218">
        <f>SUM(F28:F30)</f>
        <v>0</v>
      </c>
      <c r="G31" s="218">
        <f>SUM(G28:G30)</f>
        <v>0</v>
      </c>
      <c r="H31" s="236">
        <f>IF(G31=0,0,G31/'Aktivi_Saistibas(001)'!$F$19*100)</f>
        <v>0</v>
      </c>
      <c r="I31" s="53"/>
    </row>
    <row r="32" spans="2:9" ht="15">
      <c r="B32" s="166"/>
      <c r="C32" s="161" t="s">
        <v>161</v>
      </c>
      <c r="D32" s="76">
        <v>11100</v>
      </c>
      <c r="E32" s="229">
        <f>E21+E26+E31</f>
        <v>219</v>
      </c>
      <c r="F32" s="229">
        <f>F21+F26+F31</f>
        <v>23236.89</v>
      </c>
      <c r="G32" s="229">
        <f>G21+G26+G31</f>
        <v>23392.769999999997</v>
      </c>
      <c r="H32" s="237">
        <f>IF(G32=0,0,G32/'Aktivi_Saistibas(001)'!$F$19*100)</f>
        <v>72.04969269316594</v>
      </c>
      <c r="I32" s="53"/>
    </row>
    <row r="33" spans="2:9" ht="25.5">
      <c r="B33" s="230">
        <v>11200</v>
      </c>
      <c r="C33" s="231" t="s">
        <v>162</v>
      </c>
      <c r="D33" s="238"/>
      <c r="E33" s="226"/>
      <c r="F33" s="226"/>
      <c r="G33" s="226"/>
      <c r="H33" s="232"/>
      <c r="I33" s="53"/>
    </row>
    <row r="34" spans="2:9" ht="25.5">
      <c r="B34" s="200">
        <v>11210</v>
      </c>
      <c r="C34" s="207" t="s">
        <v>163</v>
      </c>
      <c r="D34" s="208"/>
      <c r="E34" s="210"/>
      <c r="F34" s="210"/>
      <c r="G34" s="210"/>
      <c r="H34" s="224"/>
      <c r="I34" s="53"/>
    </row>
    <row r="35" spans="2:9" ht="15" hidden="1">
      <c r="B35" s="211"/>
      <c r="C35" s="212" t="s">
        <v>156</v>
      </c>
      <c r="D35" s="208"/>
      <c r="E35" s="215"/>
      <c r="F35" s="215"/>
      <c r="G35" s="215"/>
      <c r="H35" s="236">
        <f>IF(G35=0,0,G35/'Aktivi_Saistibas(001)'!$F$19*100)</f>
        <v>0</v>
      </c>
      <c r="I35" s="53"/>
    </row>
    <row r="36" spans="2:9" ht="15" hidden="1">
      <c r="B36" s="211"/>
      <c r="C36" s="212" t="s">
        <v>157</v>
      </c>
      <c r="D36" s="208"/>
      <c r="E36" s="215"/>
      <c r="F36" s="215"/>
      <c r="G36" s="215"/>
      <c r="H36" s="236">
        <f>IF(G36=0,0,G36/'Aktivi_Saistibas(001)'!$F$19*100)</f>
        <v>0</v>
      </c>
      <c r="I36" s="53"/>
    </row>
    <row r="37" spans="2:9" ht="15" hidden="1">
      <c r="B37" s="211"/>
      <c r="C37" s="216" t="s">
        <v>20</v>
      </c>
      <c r="D37" s="208"/>
      <c r="E37" s="215"/>
      <c r="F37" s="215"/>
      <c r="G37" s="215"/>
      <c r="H37" s="236">
        <f>IF(G37=0,0,G37/'Aktivi_Saistibas(001)'!$F$19*100)</f>
        <v>0</v>
      </c>
      <c r="I37" s="53"/>
    </row>
    <row r="38" spans="2:9" ht="15">
      <c r="B38" s="211"/>
      <c r="C38" s="212" t="s">
        <v>154</v>
      </c>
      <c r="D38" s="217">
        <v>11210</v>
      </c>
      <c r="E38" s="218">
        <f>SUM(E35:E37)</f>
        <v>0</v>
      </c>
      <c r="F38" s="218">
        <f>SUM(F35:F37)</f>
        <v>0</v>
      </c>
      <c r="G38" s="218">
        <f>SUM(G35:G37)</f>
        <v>0</v>
      </c>
      <c r="H38" s="236">
        <f>IF(G38=0,0,G38/'Aktivi_Saistibas(001)'!$F$19*100)</f>
        <v>0</v>
      </c>
      <c r="I38" s="53"/>
    </row>
    <row r="39" spans="2:9" ht="25.5">
      <c r="B39" s="200">
        <v>11220</v>
      </c>
      <c r="C39" s="207" t="s">
        <v>164</v>
      </c>
      <c r="D39" s="208"/>
      <c r="E39" s="210"/>
      <c r="F39" s="210"/>
      <c r="G39" s="210"/>
      <c r="H39" s="224"/>
      <c r="I39" s="53"/>
    </row>
    <row r="40" spans="2:9" ht="15" hidden="1">
      <c r="B40" s="211"/>
      <c r="C40" s="222" t="s">
        <v>159</v>
      </c>
      <c r="D40" s="208"/>
      <c r="E40" s="215"/>
      <c r="F40" s="215"/>
      <c r="G40" s="215"/>
      <c r="H40" s="236">
        <f>IF(G40=0,0,G40/'Aktivi_Saistibas(001)'!$F$19*100)</f>
        <v>0</v>
      </c>
      <c r="I40" s="53"/>
    </row>
    <row r="41" spans="2:9" ht="15" hidden="1">
      <c r="B41" s="211"/>
      <c r="C41" s="222" t="s">
        <v>160</v>
      </c>
      <c r="D41" s="208"/>
      <c r="E41" s="215"/>
      <c r="F41" s="215"/>
      <c r="G41" s="215"/>
      <c r="H41" s="236">
        <f>IF(G41=0,0,G41/'Aktivi_Saistibas(001)'!$F$19*100)</f>
        <v>0</v>
      </c>
      <c r="I41" s="53"/>
    </row>
    <row r="42" spans="2:9" ht="15" hidden="1">
      <c r="B42" s="211"/>
      <c r="C42" s="223" t="s">
        <v>20</v>
      </c>
      <c r="D42" s="208"/>
      <c r="E42" s="215"/>
      <c r="F42" s="215"/>
      <c r="G42" s="215"/>
      <c r="H42" s="236">
        <f>IF(G42=0,0,G42/'Aktivi_Saistibas(001)'!$F$19*100)</f>
        <v>0</v>
      </c>
      <c r="I42" s="53"/>
    </row>
    <row r="43" spans="2:9" ht="15">
      <c r="B43" s="211"/>
      <c r="C43" s="212" t="s">
        <v>154</v>
      </c>
      <c r="D43" s="217">
        <v>11220</v>
      </c>
      <c r="E43" s="218">
        <f>SUM(E40:E42)</f>
        <v>0</v>
      </c>
      <c r="F43" s="218">
        <f>SUM(F40:F42)</f>
        <v>0</v>
      </c>
      <c r="G43" s="218">
        <f>SUM(G40:G42)</f>
        <v>0</v>
      </c>
      <c r="H43" s="236">
        <f>IF(G43=0,0,G43/'Aktivi_Saistibas(001)'!$F$19*100)</f>
        <v>0</v>
      </c>
      <c r="I43" s="53"/>
    </row>
    <row r="44" spans="2:9" ht="15.75" thickBot="1">
      <c r="B44" s="185"/>
      <c r="C44" s="253" t="s">
        <v>165</v>
      </c>
      <c r="D44" s="81">
        <v>11200</v>
      </c>
      <c r="E44" s="254">
        <f>E38+E43</f>
        <v>0</v>
      </c>
      <c r="F44" s="254">
        <f>F38+F43</f>
        <v>0</v>
      </c>
      <c r="G44" s="254">
        <f>G38+G43</f>
        <v>0</v>
      </c>
      <c r="H44" s="255">
        <f>IF(G44=0,0,G44/'Aktivi_Saistibas(001)'!$F$19*100)</f>
        <v>0</v>
      </c>
      <c r="I44" s="53"/>
    </row>
    <row r="45" spans="2:9" ht="15.75" hidden="1" thickBot="1">
      <c r="B45" s="256"/>
      <c r="C45" s="257"/>
      <c r="D45" s="258"/>
      <c r="E45" s="259"/>
      <c r="F45" s="259"/>
      <c r="G45" s="259"/>
      <c r="H45" s="260"/>
      <c r="I45" s="53"/>
    </row>
    <row r="46" spans="2:9" ht="15.75" hidden="1" thickBot="1">
      <c r="B46" s="458" t="s">
        <v>13</v>
      </c>
      <c r="C46" s="459"/>
      <c r="D46" s="67" t="s">
        <v>64</v>
      </c>
      <c r="E46" s="240" t="s">
        <v>63</v>
      </c>
      <c r="F46" s="67" t="s">
        <v>66</v>
      </c>
      <c r="G46" s="67" t="s">
        <v>166</v>
      </c>
      <c r="H46" s="187" t="s">
        <v>167</v>
      </c>
      <c r="I46" s="53"/>
    </row>
    <row r="47" spans="2:9" ht="25.5">
      <c r="B47" s="193">
        <v>11300</v>
      </c>
      <c r="C47" s="241" t="s">
        <v>168</v>
      </c>
      <c r="D47" s="246"/>
      <c r="E47" s="244"/>
      <c r="F47" s="244"/>
      <c r="G47" s="244"/>
      <c r="H47" s="247"/>
      <c r="I47" s="53"/>
    </row>
    <row r="48" spans="2:9" ht="15" hidden="1">
      <c r="B48" s="211"/>
      <c r="C48" s="212" t="s">
        <v>169</v>
      </c>
      <c r="D48" s="208"/>
      <c r="E48" s="215"/>
      <c r="F48" s="215"/>
      <c r="G48" s="215"/>
      <c r="H48" s="236">
        <f>IF(G48=0,0,G48/'Aktivi_Saistibas(001)'!$F$19*100)</f>
        <v>0</v>
      </c>
      <c r="I48" s="53"/>
    </row>
    <row r="49" spans="2:9" ht="15" hidden="1">
      <c r="B49" s="211"/>
      <c r="C49" s="212" t="s">
        <v>170</v>
      </c>
      <c r="D49" s="208"/>
      <c r="E49" s="215"/>
      <c r="F49" s="215"/>
      <c r="G49" s="215"/>
      <c r="H49" s="236">
        <f>IF(G49=0,0,G49/'Aktivi_Saistibas(001)'!$F$19*100)</f>
        <v>0</v>
      </c>
      <c r="I49" s="53"/>
    </row>
    <row r="50" spans="2:9" ht="15" hidden="1">
      <c r="B50" s="211"/>
      <c r="C50" s="216" t="s">
        <v>20</v>
      </c>
      <c r="D50" s="208"/>
      <c r="E50" s="215"/>
      <c r="F50" s="215"/>
      <c r="G50" s="215"/>
      <c r="H50" s="236">
        <f>IF(G50=0,0,G50/'Aktivi_Saistibas(001)'!$F$19*100)</f>
        <v>0</v>
      </c>
      <c r="I50" s="53"/>
    </row>
    <row r="51" spans="2:9" ht="15">
      <c r="B51" s="166"/>
      <c r="C51" s="245" t="s">
        <v>154</v>
      </c>
      <c r="D51" s="76">
        <v>11300</v>
      </c>
      <c r="E51" s="228">
        <f>SUM(E48:E50)</f>
        <v>0</v>
      </c>
      <c r="F51" s="228">
        <f>SUM(F48:F50)</f>
        <v>0</v>
      </c>
      <c r="G51" s="228">
        <f>SUM(G48:G50)</f>
        <v>0</v>
      </c>
      <c r="H51" s="239">
        <f>IF(G51=0,0,G51/'Aktivi_Saistibas(001)'!$F$19*100)</f>
        <v>0</v>
      </c>
      <c r="I51" s="53"/>
    </row>
    <row r="52" spans="2:9" ht="15">
      <c r="B52" s="230">
        <v>11400</v>
      </c>
      <c r="C52" s="231" t="s">
        <v>81</v>
      </c>
      <c r="D52" s="238"/>
      <c r="E52" s="226"/>
      <c r="F52" s="226"/>
      <c r="G52" s="226"/>
      <c r="H52" s="232"/>
      <c r="I52" s="53"/>
    </row>
    <row r="53" spans="2:9" ht="15" hidden="1">
      <c r="B53" s="211"/>
      <c r="C53" s="212" t="s">
        <v>171</v>
      </c>
      <c r="D53" s="208"/>
      <c r="E53" s="215"/>
      <c r="F53" s="215"/>
      <c r="G53" s="215"/>
      <c r="H53" s="236">
        <f>IF(G53=0,0,G53/'Aktivi_Saistibas(001)'!$F$19*100)</f>
        <v>0</v>
      </c>
      <c r="I53" s="53"/>
    </row>
    <row r="54" spans="2:9" ht="15" hidden="1">
      <c r="B54" s="211"/>
      <c r="C54" s="212" t="s">
        <v>172</v>
      </c>
      <c r="D54" s="208"/>
      <c r="E54" s="215"/>
      <c r="F54" s="215"/>
      <c r="G54" s="215"/>
      <c r="H54" s="236">
        <f>IF(G54=0,0,G54/'Aktivi_Saistibas(001)'!$F$19*100)</f>
        <v>0</v>
      </c>
      <c r="I54" s="53"/>
    </row>
    <row r="55" spans="2:9" ht="15" hidden="1">
      <c r="B55" s="211"/>
      <c r="C55" s="216" t="s">
        <v>20</v>
      </c>
      <c r="D55" s="208"/>
      <c r="E55" s="215"/>
      <c r="F55" s="215"/>
      <c r="G55" s="215"/>
      <c r="H55" s="236">
        <f>IF(G55=0,0,G55/'Aktivi_Saistibas(001)'!$F$19*100)</f>
        <v>0</v>
      </c>
      <c r="I55" s="53"/>
    </row>
    <row r="56" spans="2:9" ht="15">
      <c r="B56" s="166"/>
      <c r="C56" s="245" t="s">
        <v>154</v>
      </c>
      <c r="D56" s="76">
        <v>11400</v>
      </c>
      <c r="E56" s="228">
        <f>SUM(E53:E55)</f>
        <v>0</v>
      </c>
      <c r="F56" s="228">
        <f>SUM(F53:F55)</f>
        <v>0</v>
      </c>
      <c r="G56" s="228">
        <f>SUM(G53:G55)</f>
        <v>0</v>
      </c>
      <c r="H56" s="239">
        <f>IF(G56=0,0,G56/'Aktivi_Saistibas(001)'!$F$19*100)</f>
        <v>0</v>
      </c>
      <c r="I56" s="53"/>
    </row>
    <row r="57" spans="2:11" ht="38.25">
      <c r="B57" s="225"/>
      <c r="C57" s="251" t="s">
        <v>174</v>
      </c>
      <c r="D57" s="78">
        <v>11000</v>
      </c>
      <c r="E57" s="248">
        <f>E32+E44+E51+E56</f>
        <v>219</v>
      </c>
      <c r="F57" s="248">
        <f>F32+F44+F51+F56</f>
        <v>23236.89</v>
      </c>
      <c r="G57" s="248">
        <f>G32+G44+G51+G56</f>
        <v>23392.769999999997</v>
      </c>
      <c r="H57" s="249">
        <f>IF(G57=0,0,G57/'Aktivi_Saistibas(001)'!$F$19*100)</f>
        <v>72.04969269316594</v>
      </c>
      <c r="I57" s="53"/>
      <c r="K57" s="450"/>
    </row>
    <row r="58" spans="2:9" ht="15">
      <c r="B58" s="230">
        <v>12000</v>
      </c>
      <c r="C58" s="250" t="s">
        <v>173</v>
      </c>
      <c r="D58" s="238"/>
      <c r="E58" s="226"/>
      <c r="F58" s="226"/>
      <c r="G58" s="226"/>
      <c r="H58" s="232"/>
      <c r="I58" s="53"/>
    </row>
    <row r="59" spans="2:9" ht="25.5">
      <c r="B59" s="200">
        <v>12100</v>
      </c>
      <c r="C59" s="201" t="s">
        <v>149</v>
      </c>
      <c r="D59" s="208"/>
      <c r="E59" s="210"/>
      <c r="F59" s="210"/>
      <c r="G59" s="210"/>
      <c r="H59" s="224"/>
      <c r="I59" s="53"/>
    </row>
    <row r="60" spans="2:9" ht="25.5">
      <c r="B60" s="200">
        <v>12110</v>
      </c>
      <c r="C60" s="207" t="s">
        <v>155</v>
      </c>
      <c r="D60" s="208"/>
      <c r="E60" s="210"/>
      <c r="F60" s="210"/>
      <c r="G60" s="210"/>
      <c r="H60" s="224"/>
      <c r="I60" s="53"/>
    </row>
    <row r="61" spans="2:9" ht="15" hidden="1">
      <c r="B61" s="211"/>
      <c r="C61" s="212" t="s">
        <v>156</v>
      </c>
      <c r="D61" s="208"/>
      <c r="E61" s="215"/>
      <c r="F61" s="215"/>
      <c r="G61" s="215"/>
      <c r="H61" s="236">
        <f>IF(G61=0,0,G61/'Aktivi_Saistibas(001)'!$F$19*100)</f>
        <v>0</v>
      </c>
      <c r="I61" s="53"/>
    </row>
    <row r="62" spans="2:9" ht="15" hidden="1">
      <c r="B62" s="211"/>
      <c r="C62" s="212" t="s">
        <v>157</v>
      </c>
      <c r="D62" s="208"/>
      <c r="E62" s="215"/>
      <c r="F62" s="215"/>
      <c r="G62" s="215"/>
      <c r="H62" s="236">
        <f>IF(G62=0,0,G62/'Aktivi_Saistibas(001)'!$F$19*100)</f>
        <v>0</v>
      </c>
      <c r="I62" s="53"/>
    </row>
    <row r="63" spans="2:9" ht="15" hidden="1">
      <c r="B63" s="211"/>
      <c r="C63" s="216" t="s">
        <v>20</v>
      </c>
      <c r="D63" s="208"/>
      <c r="E63" s="215"/>
      <c r="F63" s="215"/>
      <c r="G63" s="215"/>
      <c r="H63" s="236">
        <f>IF(G63=0,0,G63/'Aktivi_Saistibas(001)'!$F$19*100)</f>
        <v>0</v>
      </c>
      <c r="I63" s="53"/>
    </row>
    <row r="64" spans="2:9" ht="15">
      <c r="B64" s="211"/>
      <c r="C64" s="212" t="s">
        <v>154</v>
      </c>
      <c r="D64" s="217">
        <v>12110</v>
      </c>
      <c r="E64" s="218">
        <f>SUM(E61:E63)</f>
        <v>0</v>
      </c>
      <c r="F64" s="218">
        <f>SUM(F61:F63)</f>
        <v>0</v>
      </c>
      <c r="G64" s="218">
        <f>SUM(G61:G63)</f>
        <v>0</v>
      </c>
      <c r="H64" s="236">
        <f>IF(G64=0,0,G64/'Aktivi_Saistibas(001)'!$F$19*100)</f>
        <v>0</v>
      </c>
      <c r="I64" s="53"/>
    </row>
    <row r="65" spans="2:9" ht="15">
      <c r="B65" s="200">
        <v>12120</v>
      </c>
      <c r="C65" s="207" t="s">
        <v>184</v>
      </c>
      <c r="D65" s="208"/>
      <c r="E65" s="210"/>
      <c r="F65" s="210"/>
      <c r="G65" s="210"/>
      <c r="H65" s="224"/>
      <c r="I65" s="53"/>
    </row>
    <row r="66" spans="2:9" ht="15" hidden="1">
      <c r="B66" s="211"/>
      <c r="C66" s="212" t="s">
        <v>159</v>
      </c>
      <c r="D66" s="208"/>
      <c r="E66" s="215"/>
      <c r="F66" s="215"/>
      <c r="G66" s="215"/>
      <c r="H66" s="236">
        <f>IF(G66=0,0,G66/'Aktivi_Saistibas(001)'!$F$19*100)</f>
        <v>0</v>
      </c>
      <c r="I66" s="53"/>
    </row>
    <row r="67" spans="2:9" ht="15" hidden="1">
      <c r="B67" s="211"/>
      <c r="C67" s="212" t="s">
        <v>160</v>
      </c>
      <c r="D67" s="208"/>
      <c r="E67" s="215"/>
      <c r="F67" s="215"/>
      <c r="G67" s="215"/>
      <c r="H67" s="236">
        <f>IF(G67=0,0,G67/'Aktivi_Saistibas(001)'!$F$19*100)</f>
        <v>0</v>
      </c>
      <c r="I67" s="53"/>
    </row>
    <row r="68" spans="2:9" ht="15" hidden="1">
      <c r="B68" s="211"/>
      <c r="C68" s="216" t="s">
        <v>20</v>
      </c>
      <c r="D68" s="208"/>
      <c r="E68" s="215"/>
      <c r="F68" s="215"/>
      <c r="G68" s="215"/>
      <c r="H68" s="236">
        <f>IF(G68=0,0,G68/'Aktivi_Saistibas(001)'!$F$19*100)</f>
        <v>0</v>
      </c>
      <c r="I68" s="53"/>
    </row>
    <row r="69" spans="2:9" ht="15">
      <c r="B69" s="211"/>
      <c r="C69" s="212" t="s">
        <v>154</v>
      </c>
      <c r="D69" s="252">
        <v>12120</v>
      </c>
      <c r="E69" s="218">
        <f>SUM(E66:E68)</f>
        <v>0</v>
      </c>
      <c r="F69" s="218">
        <f>SUM(F66:F68)</f>
        <v>0</v>
      </c>
      <c r="G69" s="218">
        <f>SUM(G66:G68)</f>
        <v>0</v>
      </c>
      <c r="H69" s="236">
        <f>IF(G69=0,0,G69/'Aktivi_Saistibas(001)'!$F$19*100)</f>
        <v>0</v>
      </c>
      <c r="I69" s="53"/>
    </row>
    <row r="70" spans="2:9" ht="15.75" thickBot="1">
      <c r="B70" s="185"/>
      <c r="C70" s="253" t="s">
        <v>175</v>
      </c>
      <c r="D70" s="81">
        <v>12100</v>
      </c>
      <c r="E70" s="254">
        <f>E64+E69</f>
        <v>0</v>
      </c>
      <c r="F70" s="254">
        <f>F64+F69</f>
        <v>0</v>
      </c>
      <c r="G70" s="254">
        <f>G64+G69</f>
        <v>0</v>
      </c>
      <c r="H70" s="255">
        <f>IF(G70=0,0,G70/'Aktivi_Saistibas(001)'!$F$19*100)</f>
        <v>0</v>
      </c>
      <c r="I70" s="53"/>
    </row>
    <row r="71" spans="2:9" ht="15.75" thickBot="1">
      <c r="B71" s="421"/>
      <c r="C71" s="261"/>
      <c r="D71" s="421"/>
      <c r="E71" s="422"/>
      <c r="F71" s="422"/>
      <c r="G71" s="422"/>
      <c r="H71" s="423"/>
      <c r="I71" s="53"/>
    </row>
    <row r="72" spans="2:9" ht="15.75" thickBot="1">
      <c r="B72" s="458" t="s">
        <v>13</v>
      </c>
      <c r="C72" s="459"/>
      <c r="D72" s="67" t="s">
        <v>64</v>
      </c>
      <c r="E72" s="240" t="s">
        <v>63</v>
      </c>
      <c r="F72" s="67" t="s">
        <v>66</v>
      </c>
      <c r="G72" s="67" t="s">
        <v>166</v>
      </c>
      <c r="H72" s="187" t="s">
        <v>167</v>
      </c>
      <c r="I72" s="53"/>
    </row>
    <row r="73" spans="2:9" ht="25.5">
      <c r="B73" s="230">
        <v>12200</v>
      </c>
      <c r="C73" s="231" t="s">
        <v>162</v>
      </c>
      <c r="D73" s="238"/>
      <c r="E73" s="226"/>
      <c r="F73" s="226"/>
      <c r="G73" s="226"/>
      <c r="H73" s="232"/>
      <c r="I73" s="53"/>
    </row>
    <row r="74" spans="2:9" ht="25.5">
      <c r="B74" s="200">
        <v>12210</v>
      </c>
      <c r="C74" s="207" t="s">
        <v>163</v>
      </c>
      <c r="D74" s="208"/>
      <c r="E74" s="210"/>
      <c r="F74" s="210"/>
      <c r="G74" s="210"/>
      <c r="H74" s="224"/>
      <c r="I74" s="53"/>
    </row>
    <row r="75" spans="2:9" ht="15" hidden="1">
      <c r="B75" s="211"/>
      <c r="C75" s="212" t="s">
        <v>156</v>
      </c>
      <c r="D75" s="208"/>
      <c r="E75" s="215"/>
      <c r="F75" s="215"/>
      <c r="G75" s="215"/>
      <c r="H75" s="236">
        <f>IF(G75=0,0,G75/'Aktivi_Saistibas(001)'!$F$19*100)</f>
        <v>0</v>
      </c>
      <c r="I75" s="53"/>
    </row>
    <row r="76" spans="2:9" ht="15" hidden="1">
      <c r="B76" s="211"/>
      <c r="C76" s="212" t="s">
        <v>157</v>
      </c>
      <c r="D76" s="208"/>
      <c r="E76" s="215"/>
      <c r="F76" s="215"/>
      <c r="G76" s="215"/>
      <c r="H76" s="236">
        <f>IF(G76=0,0,G76/'Aktivi_Saistibas(001)'!$F$19*100)</f>
        <v>0</v>
      </c>
      <c r="I76" s="53"/>
    </row>
    <row r="77" spans="2:9" ht="15" hidden="1">
      <c r="B77" s="211"/>
      <c r="C77" s="216" t="s">
        <v>20</v>
      </c>
      <c r="D77" s="208"/>
      <c r="E77" s="215"/>
      <c r="F77" s="215"/>
      <c r="G77" s="215"/>
      <c r="H77" s="236">
        <f>IF(G77=0,0,G77/'Aktivi_Saistibas(001)'!$F$19*100)</f>
        <v>0</v>
      </c>
      <c r="I77" s="53"/>
    </row>
    <row r="78" spans="2:9" ht="15">
      <c r="B78" s="211"/>
      <c r="C78" s="212" t="s">
        <v>154</v>
      </c>
      <c r="D78" s="217">
        <v>12210</v>
      </c>
      <c r="E78" s="218">
        <f>SUM(E75:E77)</f>
        <v>0</v>
      </c>
      <c r="F78" s="218">
        <f>SUM(F75:F77)</f>
        <v>0</v>
      </c>
      <c r="G78" s="218">
        <f>SUM(G75:G77)</f>
        <v>0</v>
      </c>
      <c r="H78" s="236">
        <f>IF(G78=0,0,G78/'Aktivi_Saistibas(001)'!$F$19*100)</f>
        <v>0</v>
      </c>
      <c r="I78" s="53"/>
    </row>
    <row r="79" spans="2:9" ht="25.5">
      <c r="B79" s="200">
        <v>12220</v>
      </c>
      <c r="C79" s="207" t="s">
        <v>164</v>
      </c>
      <c r="D79" s="208"/>
      <c r="E79" s="210"/>
      <c r="F79" s="210"/>
      <c r="G79" s="210"/>
      <c r="H79" s="224"/>
      <c r="I79" s="53"/>
    </row>
    <row r="80" spans="2:9" ht="15" hidden="1">
      <c r="B80" s="211"/>
      <c r="C80" s="212" t="s">
        <v>159</v>
      </c>
      <c r="D80" s="208"/>
      <c r="E80" s="215"/>
      <c r="F80" s="215"/>
      <c r="G80" s="215"/>
      <c r="H80" s="236">
        <f>IF(G80=0,0,G80/'Aktivi_Saistibas(001)'!$F$19*100)</f>
        <v>0</v>
      </c>
      <c r="I80" s="53"/>
    </row>
    <row r="81" spans="2:9" ht="15" hidden="1">
      <c r="B81" s="211"/>
      <c r="C81" s="212" t="s">
        <v>160</v>
      </c>
      <c r="D81" s="208"/>
      <c r="E81" s="215"/>
      <c r="F81" s="215"/>
      <c r="G81" s="215"/>
      <c r="H81" s="236">
        <f>IF(G81=0,0,G81/'Aktivi_Saistibas(001)'!$F$19*100)</f>
        <v>0</v>
      </c>
      <c r="I81" s="53"/>
    </row>
    <row r="82" spans="2:9" ht="15" hidden="1">
      <c r="B82" s="211"/>
      <c r="C82" s="216" t="s">
        <v>20</v>
      </c>
      <c r="D82" s="208"/>
      <c r="E82" s="215"/>
      <c r="F82" s="215"/>
      <c r="G82" s="215"/>
      <c r="H82" s="236">
        <f>IF(G82=0,0,G82/'Aktivi_Saistibas(001)'!$F$19*100)</f>
        <v>0</v>
      </c>
      <c r="I82" s="53"/>
    </row>
    <row r="83" spans="2:9" ht="15">
      <c r="B83" s="211"/>
      <c r="C83" s="212" t="s">
        <v>154</v>
      </c>
      <c r="D83" s="217">
        <v>12220</v>
      </c>
      <c r="E83" s="218">
        <f>SUM(E80:E82)</f>
        <v>0</v>
      </c>
      <c r="F83" s="218">
        <f>SUM(F80:F82)</f>
        <v>0</v>
      </c>
      <c r="G83" s="218">
        <f>SUM(G80:G82)</f>
        <v>0</v>
      </c>
      <c r="H83" s="236">
        <f>IF(G83=0,0,G83/'Aktivi_Saistibas(001)'!$F$19*100)</f>
        <v>0</v>
      </c>
      <c r="I83" s="53"/>
    </row>
    <row r="84" spans="2:9" ht="15">
      <c r="B84" s="166"/>
      <c r="C84" s="190" t="s">
        <v>176</v>
      </c>
      <c r="D84" s="76">
        <v>12200</v>
      </c>
      <c r="E84" s="228">
        <f>E78+E83</f>
        <v>0</v>
      </c>
      <c r="F84" s="228">
        <f>F78+F83</f>
        <v>0</v>
      </c>
      <c r="G84" s="228">
        <f>G78+G83</f>
        <v>0</v>
      </c>
      <c r="H84" s="239">
        <f>IF(G84=0,0,G84/'Aktivi_Saistibas(001)'!$F$19*100)</f>
        <v>0</v>
      </c>
      <c r="I84" s="53"/>
    </row>
    <row r="85" spans="2:9" ht="25.5">
      <c r="B85" s="200">
        <v>12300</v>
      </c>
      <c r="C85" s="201" t="s">
        <v>168</v>
      </c>
      <c r="D85" s="238"/>
      <c r="E85" s="226"/>
      <c r="F85" s="226"/>
      <c r="G85" s="226"/>
      <c r="H85" s="232"/>
      <c r="I85" s="53"/>
    </row>
    <row r="86" spans="2:9" ht="15" hidden="1">
      <c r="B86" s="211"/>
      <c r="C86" s="212" t="s">
        <v>169</v>
      </c>
      <c r="D86" s="208"/>
      <c r="E86" s="215"/>
      <c r="F86" s="215"/>
      <c r="G86" s="215"/>
      <c r="H86" s="236">
        <f>IF(G86=0,0,G86/'Aktivi_Saistibas(001)'!$F$19*100)</f>
        <v>0</v>
      </c>
      <c r="I86" s="53"/>
    </row>
    <row r="87" spans="2:9" ht="15" hidden="1">
      <c r="B87" s="211"/>
      <c r="C87" s="212" t="s">
        <v>170</v>
      </c>
      <c r="D87" s="208"/>
      <c r="E87" s="215"/>
      <c r="F87" s="215"/>
      <c r="G87" s="215"/>
      <c r="H87" s="236">
        <f>IF(G87=0,0,G87/'Aktivi_Saistibas(001)'!$F$19*100)</f>
        <v>0</v>
      </c>
      <c r="I87" s="53"/>
    </row>
    <row r="88" spans="2:9" ht="15" hidden="1">
      <c r="B88" s="211"/>
      <c r="C88" s="216" t="s">
        <v>20</v>
      </c>
      <c r="D88" s="208"/>
      <c r="E88" s="215"/>
      <c r="F88" s="215"/>
      <c r="G88" s="215"/>
      <c r="H88" s="236">
        <f>IF(G88=0,0,G88/'Aktivi_Saistibas(001)'!$F$19*100)</f>
        <v>0</v>
      </c>
      <c r="I88" s="53"/>
    </row>
    <row r="89" spans="2:9" ht="15">
      <c r="B89" s="166"/>
      <c r="C89" s="245" t="s">
        <v>154</v>
      </c>
      <c r="D89" s="76">
        <v>12300</v>
      </c>
      <c r="E89" s="228">
        <f>SUM(E86:E88)</f>
        <v>0</v>
      </c>
      <c r="F89" s="228">
        <f>SUM(F86:F88)</f>
        <v>0</v>
      </c>
      <c r="G89" s="228">
        <f>SUM(G86:G88)</f>
        <v>0</v>
      </c>
      <c r="H89" s="239">
        <f>IF(G89=0,0,G89/'Aktivi_Saistibas(001)'!$F$19*100)</f>
        <v>0</v>
      </c>
      <c r="I89" s="53"/>
    </row>
    <row r="90" spans="2:9" ht="15">
      <c r="B90" s="200">
        <v>12400</v>
      </c>
      <c r="C90" s="201" t="s">
        <v>81</v>
      </c>
      <c r="D90" s="208"/>
      <c r="E90" s="210"/>
      <c r="F90" s="210"/>
      <c r="G90" s="210"/>
      <c r="H90" s="224"/>
      <c r="I90" s="53"/>
    </row>
    <row r="91" spans="2:9" ht="15" hidden="1">
      <c r="B91" s="211"/>
      <c r="C91" s="212" t="s">
        <v>171</v>
      </c>
      <c r="D91" s="208"/>
      <c r="E91" s="215"/>
      <c r="F91" s="215"/>
      <c r="G91" s="215"/>
      <c r="H91" s="236">
        <f>IF(G91=0,0,G91/'Aktivi_Saistibas(001)'!$F$19*100)</f>
        <v>0</v>
      </c>
      <c r="I91" s="53"/>
    </row>
    <row r="92" spans="2:9" ht="15" hidden="1">
      <c r="B92" s="211"/>
      <c r="C92" s="212" t="s">
        <v>172</v>
      </c>
      <c r="D92" s="208"/>
      <c r="E92" s="215"/>
      <c r="F92" s="215"/>
      <c r="G92" s="215"/>
      <c r="H92" s="236">
        <f>IF(G92=0,0,G92/'Aktivi_Saistibas(001)'!$F$19*100)</f>
        <v>0</v>
      </c>
      <c r="I92" s="53"/>
    </row>
    <row r="93" spans="2:9" ht="15" hidden="1">
      <c r="B93" s="211"/>
      <c r="C93" s="216" t="s">
        <v>20</v>
      </c>
      <c r="D93" s="208"/>
      <c r="E93" s="215"/>
      <c r="F93" s="215"/>
      <c r="G93" s="215"/>
      <c r="H93" s="236">
        <f>IF(G93=0,0,G93/'Aktivi_Saistibas(001)'!$F$19*100)</f>
        <v>0</v>
      </c>
      <c r="I93" s="53"/>
    </row>
    <row r="94" spans="2:9" ht="15.75" thickBot="1">
      <c r="B94" s="185"/>
      <c r="C94" s="261" t="s">
        <v>154</v>
      </c>
      <c r="D94" s="81">
        <v>12400</v>
      </c>
      <c r="E94" s="254">
        <f>SUM(E91:E93)</f>
        <v>0</v>
      </c>
      <c r="F94" s="254">
        <f>SUM(F91:F93)</f>
        <v>0</v>
      </c>
      <c r="G94" s="254">
        <f>SUM(G91:G93)</f>
        <v>0</v>
      </c>
      <c r="H94" s="255">
        <f>IF(G94=0,0,G94/'Aktivi_Saistibas(001)'!$F$19*100)</f>
        <v>0</v>
      </c>
      <c r="I94" s="53"/>
    </row>
    <row r="95" spans="2:9" ht="15.75" hidden="1" thickBot="1">
      <c r="B95" s="242"/>
      <c r="C95" s="262"/>
      <c r="D95" s="242"/>
      <c r="E95" s="243"/>
      <c r="F95" s="243"/>
      <c r="G95" s="243"/>
      <c r="H95" s="263"/>
      <c r="I95" s="53"/>
    </row>
    <row r="96" spans="2:9" ht="15.75" hidden="1" thickBot="1">
      <c r="B96" s="458" t="s">
        <v>13</v>
      </c>
      <c r="C96" s="459"/>
      <c r="D96" s="67" t="s">
        <v>64</v>
      </c>
      <c r="E96" s="240" t="s">
        <v>63</v>
      </c>
      <c r="F96" s="67" t="s">
        <v>66</v>
      </c>
      <c r="G96" s="67" t="s">
        <v>166</v>
      </c>
      <c r="H96" s="187" t="s">
        <v>167</v>
      </c>
      <c r="I96" s="53"/>
    </row>
    <row r="97" spans="2:9" ht="25.5">
      <c r="B97" s="82"/>
      <c r="C97" s="264" t="s">
        <v>177</v>
      </c>
      <c r="D97" s="77">
        <v>12000</v>
      </c>
      <c r="E97" s="267">
        <f>E70+E84+E89+E94</f>
        <v>0</v>
      </c>
      <c r="F97" s="267">
        <f>F70+F84+F89+F94</f>
        <v>0</v>
      </c>
      <c r="G97" s="267">
        <f>G70+G84+G89+G94</f>
        <v>0</v>
      </c>
      <c r="H97" s="268">
        <f>IF(G97=0,0,G97/'Aktivi_Saistibas(001)'!$F$19*100)</f>
        <v>0</v>
      </c>
      <c r="I97" s="53"/>
    </row>
    <row r="98" spans="2:9" ht="15">
      <c r="B98" s="230">
        <v>13000</v>
      </c>
      <c r="C98" s="231" t="s">
        <v>178</v>
      </c>
      <c r="D98" s="238"/>
      <c r="E98" s="226"/>
      <c r="F98" s="226"/>
      <c r="G98" s="226"/>
      <c r="H98" s="232"/>
      <c r="I98" s="53"/>
    </row>
    <row r="99" spans="2:9" ht="15">
      <c r="B99" s="211"/>
      <c r="C99" s="212" t="s">
        <v>220</v>
      </c>
      <c r="D99" s="208"/>
      <c r="E99" s="215"/>
      <c r="F99" s="215">
        <v>1600</v>
      </c>
      <c r="G99" s="215">
        <v>1600</v>
      </c>
      <c r="H99" s="236">
        <f>IF(G99=0,0,G99/'Aktivi_Saistibas(001)'!$F$19*100)</f>
        <v>4.927997338881437</v>
      </c>
      <c r="I99" s="53"/>
    </row>
    <row r="100" spans="2:9" ht="15">
      <c r="B100" s="211"/>
      <c r="C100" s="212" t="s">
        <v>221</v>
      </c>
      <c r="D100" s="208"/>
      <c r="E100" s="215"/>
      <c r="F100" s="215">
        <v>1600</v>
      </c>
      <c r="G100" s="215">
        <v>1600</v>
      </c>
      <c r="H100" s="236">
        <f>IF(G100=0,0,G100/'Aktivi_Saistibas(001)'!$F$19*100)</f>
        <v>4.927997338881437</v>
      </c>
      <c r="I100" s="53"/>
    </row>
    <row r="101" spans="2:9" ht="15" hidden="1">
      <c r="B101" s="211"/>
      <c r="C101" s="216" t="s">
        <v>20</v>
      </c>
      <c r="D101" s="208"/>
      <c r="E101" s="215"/>
      <c r="F101" s="215"/>
      <c r="G101" s="215"/>
      <c r="H101" s="236">
        <f>IF(G101=0,0,G101/'Aktivi_Saistibas(001)'!$F$19*100)</f>
        <v>0</v>
      </c>
      <c r="I101" s="53"/>
    </row>
    <row r="102" spans="2:9" ht="15">
      <c r="B102" s="166"/>
      <c r="C102" s="245" t="s">
        <v>154</v>
      </c>
      <c r="D102" s="80">
        <v>13000</v>
      </c>
      <c r="E102" s="269">
        <f>SUM(E99:E101)</f>
        <v>0</v>
      </c>
      <c r="F102" s="269">
        <f>SUM(F99:F101)</f>
        <v>3200</v>
      </c>
      <c r="G102" s="269">
        <f>SUM(G99:G101)</f>
        <v>3200</v>
      </c>
      <c r="H102" s="270">
        <f>IF(G102=0,0,G102/'Aktivi_Saistibas(001)'!$F$19*100)</f>
        <v>9.855994677762874</v>
      </c>
      <c r="I102" s="53"/>
    </row>
    <row r="103" spans="2:9" ht="26.25" thickBot="1">
      <c r="B103" s="184"/>
      <c r="C103" s="265" t="s">
        <v>181</v>
      </c>
      <c r="D103" s="79">
        <v>10000</v>
      </c>
      <c r="E103" s="271">
        <f>E57+E97+E102</f>
        <v>219</v>
      </c>
      <c r="F103" s="271">
        <f>F57+F97+F102</f>
        <v>26436.89</v>
      </c>
      <c r="G103" s="271">
        <f>G57+G97+G102</f>
        <v>26592.769999999997</v>
      </c>
      <c r="H103" s="272">
        <f>IF(G103=0,0,G103/'Aktivi_Saistibas(001)'!$F$19*100)</f>
        <v>81.90568737092882</v>
      </c>
      <c r="I103" s="53"/>
    </row>
    <row r="104" s="8" customFormat="1" ht="15">
      <c r="I104" s="53"/>
    </row>
    <row r="105" ht="15">
      <c r="I105" s="53"/>
    </row>
    <row r="106" ht="15">
      <c r="I106" s="53"/>
    </row>
    <row r="107" ht="12.75">
      <c r="I107" s="8"/>
    </row>
  </sheetData>
  <mergeCells count="5">
    <mergeCell ref="B12:C12"/>
    <mergeCell ref="B13:C13"/>
    <mergeCell ref="B46:C46"/>
    <mergeCell ref="B96:C96"/>
    <mergeCell ref="B72:C72"/>
  </mergeCells>
  <dataValidations count="1">
    <dataValidation type="decimal" allowBlank="1" showErrorMessage="1" errorTitle="Oops!" error="Šeit jāievada skatlis" sqref="I14:I106">
      <formula1>-999999999999999</formula1>
      <formula2>999999999999999</formula2>
    </dataValidation>
  </dataValidations>
  <printOptions horizontalCentered="1"/>
  <pageMargins left="0.5905511811023623" right="0.3937007874015748" top="0.5905511811023623" bottom="0.35" header="0.15748031496062992" footer="0.4724409448818898"/>
  <pageSetup horizontalDpi="300" verticalDpi="3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3"/>
  <sheetViews>
    <sheetView workbookViewId="0" topLeftCell="A1">
      <selection activeCell="D1" sqref="D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56" t="s">
        <v>11</v>
      </c>
      <c r="C2" s="457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58" t="s">
        <v>13</v>
      </c>
      <c r="C3" s="459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 hidden="1">
      <c r="A7" s="1"/>
      <c r="B7" s="211"/>
      <c r="C7" s="212" t="s">
        <v>186</v>
      </c>
      <c r="D7" s="213"/>
      <c r="E7" s="275"/>
      <c r="F7" s="215"/>
      <c r="G7" s="215"/>
      <c r="H7" s="215"/>
      <c r="I7" s="236">
        <f>IF(H7=0,0,H7/'Aktivi_Saistibas(001)'!$F$19*100)</f>
        <v>0</v>
      </c>
    </row>
    <row r="8" spans="1:9" ht="12.75" hidden="1">
      <c r="A8" s="1"/>
      <c r="B8" s="211"/>
      <c r="C8" s="212" t="s">
        <v>152</v>
      </c>
      <c r="D8" s="213"/>
      <c r="E8" s="275"/>
      <c r="F8" s="215"/>
      <c r="G8" s="215"/>
      <c r="H8" s="215"/>
      <c r="I8" s="236">
        <f>IF(H8=0,0,H8/'Aktivi_Saistibas(001)'!$F$19*100)</f>
        <v>0</v>
      </c>
    </row>
    <row r="9" spans="1:9" ht="12.75" hidden="1">
      <c r="A9" s="1"/>
      <c r="B9" s="211"/>
      <c r="C9" s="212" t="s">
        <v>153</v>
      </c>
      <c r="D9" s="213"/>
      <c r="E9" s="275"/>
      <c r="F9" s="215"/>
      <c r="G9" s="215"/>
      <c r="H9" s="215"/>
      <c r="I9" s="236">
        <f>IF(H9=0,0,H9/'Aktivi_Saistibas(001)'!$F$19*100)</f>
        <v>0</v>
      </c>
    </row>
    <row r="10" spans="1:9" ht="12.75" hidden="1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IF(H10=0,0,H10/'Aktivi_Saistibas(001)'!$F$19*100)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IF(H11=0,0,H11/'Aktivi_Saistibas(001)'!$F$19*100)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37"/>
      <c r="F12" s="210"/>
      <c r="G12" s="210"/>
      <c r="H12" s="210"/>
      <c r="I12" s="224"/>
    </row>
    <row r="13" spans="1:9" ht="12.75" hidden="1">
      <c r="A13" s="1"/>
      <c r="B13" s="211"/>
      <c r="C13" s="222" t="s">
        <v>156</v>
      </c>
      <c r="D13" s="208"/>
      <c r="E13" s="275"/>
      <c r="F13" s="215"/>
      <c r="G13" s="215"/>
      <c r="H13" s="215"/>
      <c r="I13" s="236">
        <f>IF(H13=0,0,H13/'Aktivi_Saistibas(001)'!$F$19*100)</f>
        <v>0</v>
      </c>
    </row>
    <row r="14" spans="1:9" ht="12.75" hidden="1">
      <c r="A14" s="1"/>
      <c r="B14" s="211"/>
      <c r="C14" s="222" t="s">
        <v>157</v>
      </c>
      <c r="D14" s="208"/>
      <c r="E14" s="275"/>
      <c r="F14" s="215"/>
      <c r="G14" s="215"/>
      <c r="H14" s="215"/>
      <c r="I14" s="236">
        <f>IF(H14=0,0,H14/'Aktivi_Saistibas(001)'!$F$19*100)</f>
        <v>0</v>
      </c>
    </row>
    <row r="15" spans="1:9" ht="12.75" hidden="1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IF(H15=0,0,H15/'Aktivi_Saistibas(001)'!$F$19*100)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IF(H16=0,0,H16/'Aktivi_Saistibas(001)'!$F$19*100)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37"/>
      <c r="F17" s="210"/>
      <c r="G17" s="210"/>
      <c r="H17" s="210"/>
      <c r="I17" s="224"/>
    </row>
    <row r="18" spans="1:9" ht="12.75" hidden="1">
      <c r="A18" s="1"/>
      <c r="B18" s="211"/>
      <c r="C18" s="222" t="s">
        <v>159</v>
      </c>
      <c r="D18" s="208"/>
      <c r="E18" s="275"/>
      <c r="F18" s="215"/>
      <c r="G18" s="215"/>
      <c r="H18" s="215"/>
      <c r="I18" s="236">
        <f>IF(H18=0,0,H18/'Aktivi_Saistibas(001)'!$F$19*100)</f>
        <v>0</v>
      </c>
    </row>
    <row r="19" spans="1:9" ht="12.75" hidden="1">
      <c r="A19" s="1"/>
      <c r="B19" s="211"/>
      <c r="C19" s="222" t="s">
        <v>160</v>
      </c>
      <c r="D19" s="208"/>
      <c r="E19" s="275"/>
      <c r="F19" s="215"/>
      <c r="G19" s="215"/>
      <c r="H19" s="215"/>
      <c r="I19" s="236">
        <f>IF(H19=0,0,H19/'Aktivi_Saistibas(001)'!$F$19*100)</f>
        <v>0</v>
      </c>
    </row>
    <row r="20" spans="1:9" ht="12.75" hidden="1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IF(H20=0,0,H20/'Aktivi_Saistibas(001)'!$F$19*100)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IF(H21=0,0,H21/'Aktivi_Saistibas(001)'!$F$19*100)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IF(H22=0,0,H22/'Aktivi_Saistibas(001)'!$F$19*100)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37"/>
      <c r="F24" s="210"/>
      <c r="G24" s="210"/>
      <c r="H24" s="210"/>
      <c r="I24" s="224"/>
    </row>
    <row r="25" spans="1:9" ht="12.75" hidden="1">
      <c r="A25" s="1"/>
      <c r="B25" s="211"/>
      <c r="C25" s="212" t="s">
        <v>156</v>
      </c>
      <c r="D25" s="208"/>
      <c r="E25" s="275"/>
      <c r="F25" s="215"/>
      <c r="G25" s="215"/>
      <c r="H25" s="215"/>
      <c r="I25" s="236">
        <f>IF(H25=0,0,H25/'Aktivi_Saistibas(001)'!$F$19*100)</f>
        <v>0</v>
      </c>
    </row>
    <row r="26" spans="1:9" ht="12.75" hidden="1">
      <c r="A26" s="1"/>
      <c r="B26" s="211"/>
      <c r="C26" s="212" t="s">
        <v>157</v>
      </c>
      <c r="D26" s="208"/>
      <c r="E26" s="275"/>
      <c r="F26" s="215"/>
      <c r="G26" s="215"/>
      <c r="H26" s="215"/>
      <c r="I26" s="236">
        <f>IF(H26=0,0,H26/'Aktivi_Saistibas(001)'!$F$19*100)</f>
        <v>0</v>
      </c>
    </row>
    <row r="27" spans="1:9" ht="12.75" hidden="1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IF(H27=0,0,H27/'Aktivi_Saistibas(001)'!$F$19*100)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IF(H28=0,0,H28/'Aktivi_Saistibas(001)'!$F$19*100)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37"/>
      <c r="F29" s="210"/>
      <c r="G29" s="210"/>
      <c r="H29" s="210"/>
      <c r="I29" s="224"/>
    </row>
    <row r="30" spans="1:9" ht="12.75" hidden="1">
      <c r="A30" s="1"/>
      <c r="B30" s="211"/>
      <c r="C30" s="222" t="s">
        <v>159</v>
      </c>
      <c r="D30" s="208"/>
      <c r="E30" s="275"/>
      <c r="F30" s="215"/>
      <c r="G30" s="215"/>
      <c r="H30" s="215"/>
      <c r="I30" s="236">
        <f>IF(H30=0,0,H30/'Aktivi_Saistibas(001)'!$F$19*100)</f>
        <v>0</v>
      </c>
    </row>
    <row r="31" spans="1:9" ht="12.75" hidden="1">
      <c r="A31" s="1"/>
      <c r="B31" s="211"/>
      <c r="C31" s="222" t="s">
        <v>160</v>
      </c>
      <c r="D31" s="208"/>
      <c r="E31" s="275"/>
      <c r="F31" s="215"/>
      <c r="G31" s="215"/>
      <c r="H31" s="215"/>
      <c r="I31" s="236">
        <f>IF(H31=0,0,H31/'Aktivi_Saistibas(001)'!$F$19*100)</f>
        <v>0</v>
      </c>
    </row>
    <row r="32" spans="1:9" ht="12.75" hidden="1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IF(H32=0,0,H32/'Aktivi_Saistibas(001)'!$F$19*100)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IF(H33=0,0,H33/'Aktivi_Saistibas(001)'!$F$19*100)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IF(H34=0,0,H34/'Aktivi_Saistibas(001)'!$F$19*100)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38"/>
      <c r="F35" s="226"/>
      <c r="G35" s="226"/>
      <c r="H35" s="226"/>
      <c r="I35" s="232"/>
    </row>
    <row r="36" spans="1:9" ht="12.75" hidden="1">
      <c r="A36" s="1"/>
      <c r="B36" s="211"/>
      <c r="C36" s="212" t="s">
        <v>169</v>
      </c>
      <c r="D36" s="208"/>
      <c r="E36" s="275"/>
      <c r="F36" s="215"/>
      <c r="G36" s="215"/>
      <c r="H36" s="215"/>
      <c r="I36" s="236">
        <f>IF(H36=0,0,H36/'Aktivi_Saistibas(001)'!$F$19*100)</f>
        <v>0</v>
      </c>
    </row>
    <row r="37" spans="1:9" ht="12.75" hidden="1">
      <c r="A37" s="1"/>
      <c r="B37" s="211"/>
      <c r="C37" s="212" t="s">
        <v>170</v>
      </c>
      <c r="D37" s="208"/>
      <c r="E37" s="275"/>
      <c r="F37" s="215"/>
      <c r="G37" s="215"/>
      <c r="H37" s="215"/>
      <c r="I37" s="236">
        <f>IF(H37=0,0,H37/'Aktivi_Saistibas(001)'!$F$19*100)</f>
        <v>0</v>
      </c>
    </row>
    <row r="38" spans="1:9" ht="12.75" hidden="1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IF(H38=0,0,H38/'Aktivi_Saistibas(001)'!$F$19*100)</f>
        <v>0</v>
      </c>
    </row>
    <row r="39" spans="1:9" ht="12.75">
      <c r="A39" s="1"/>
      <c r="B39" s="166"/>
      <c r="C39" s="245" t="s">
        <v>154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IF(H39=0,0,H39/'Aktivi_Saistibas(001)'!$F$19*100)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38"/>
      <c r="F40" s="226"/>
      <c r="G40" s="226"/>
      <c r="H40" s="226"/>
      <c r="I40" s="232"/>
    </row>
    <row r="41" spans="1:9" ht="12.75" hidden="1">
      <c r="A41" s="1"/>
      <c r="B41" s="211"/>
      <c r="C41" s="212" t="s">
        <v>171</v>
      </c>
      <c r="D41" s="208"/>
      <c r="E41" s="275"/>
      <c r="F41" s="215"/>
      <c r="G41" s="215"/>
      <c r="H41" s="215"/>
      <c r="I41" s="236">
        <f>IF(H41=0,0,H41/'Aktivi_Saistibas(001)'!$F$19*100)</f>
        <v>0</v>
      </c>
    </row>
    <row r="42" spans="1:9" ht="12.75" hidden="1">
      <c r="A42" s="1"/>
      <c r="B42" s="211"/>
      <c r="C42" s="212" t="s">
        <v>172</v>
      </c>
      <c r="D42" s="208"/>
      <c r="E42" s="275"/>
      <c r="F42" s="215"/>
      <c r="G42" s="215"/>
      <c r="H42" s="215"/>
      <c r="I42" s="236">
        <f>IF(H42=0,0,H42/'Aktivi_Saistibas(001)'!$F$19*100)</f>
        <v>0</v>
      </c>
    </row>
    <row r="43" spans="1:9" ht="12.75" hidden="1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IF(H43=0,0,H43/'Aktivi_Saistibas(001)'!$F$19*100)</f>
        <v>0</v>
      </c>
    </row>
    <row r="44" spans="1:9" ht="12.75">
      <c r="A44" s="1"/>
      <c r="B44" s="166"/>
      <c r="C44" s="245" t="s">
        <v>154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IF(H44=0,0,H44/'Aktivi_Saistibas(001)'!$F$19*100)</f>
        <v>0</v>
      </c>
    </row>
    <row r="45" spans="1:9" ht="41.25" customHeight="1" thickBot="1">
      <c r="A45" s="1"/>
      <c r="B45" s="184"/>
      <c r="C45" s="277" t="s">
        <v>189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IF(H45=0,0,H45/'Aktivi_Saistibas(001)'!$F$19*100)</f>
        <v>0</v>
      </c>
    </row>
    <row r="46" spans="1:9" s="286" customFormat="1" ht="13.5" hidden="1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hidden="1" thickBot="1">
      <c r="A47" s="1"/>
      <c r="B47" s="458" t="s">
        <v>13</v>
      </c>
      <c r="C47" s="459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50" t="s">
        <v>190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149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150</v>
      </c>
      <c r="D50" s="208"/>
      <c r="E50" s="282"/>
      <c r="F50" s="282"/>
      <c r="G50" s="282"/>
      <c r="H50" s="282"/>
      <c r="I50" s="291"/>
    </row>
    <row r="51" spans="1:9" ht="12.75" hidden="1">
      <c r="A51" s="1"/>
      <c r="B51" s="211"/>
      <c r="C51" s="212" t="s">
        <v>186</v>
      </c>
      <c r="D51" s="213"/>
      <c r="E51" s="292"/>
      <c r="F51" s="292"/>
      <c r="G51" s="292"/>
      <c r="H51" s="292"/>
      <c r="I51" s="236">
        <f>IF(H51=0,0,H51/'Aktivi_Saistibas(001)'!$F$19*100)</f>
        <v>0</v>
      </c>
    </row>
    <row r="52" spans="1:9" ht="12.75" hidden="1">
      <c r="A52" s="1"/>
      <c r="B52" s="211"/>
      <c r="C52" s="212" t="s">
        <v>152</v>
      </c>
      <c r="D52" s="213"/>
      <c r="E52" s="292"/>
      <c r="F52" s="292"/>
      <c r="G52" s="292"/>
      <c r="H52" s="292"/>
      <c r="I52" s="236">
        <f>IF(H52=0,0,H52/'Aktivi_Saistibas(001)'!$F$19*100)</f>
        <v>0</v>
      </c>
    </row>
    <row r="53" spans="1:9" ht="12.75" hidden="1">
      <c r="A53" s="1"/>
      <c r="B53" s="211"/>
      <c r="C53" s="212" t="s">
        <v>153</v>
      </c>
      <c r="D53" s="213"/>
      <c r="E53" s="292"/>
      <c r="F53" s="292"/>
      <c r="G53" s="292"/>
      <c r="H53" s="292"/>
      <c r="I53" s="236">
        <f>IF(H53=0,0,H53/'Aktivi_Saistibas(001)'!$F$19*100)</f>
        <v>0</v>
      </c>
    </row>
    <row r="54" spans="1:9" ht="12.75" hidden="1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IF(H54=0,0,H54/'Aktivi_Saistibas(001)'!$F$19*100)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IF(H55=0,0,H55/'Aktivi_Saistibas(001)'!$F$19*100)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82"/>
      <c r="F56" s="282"/>
      <c r="G56" s="282"/>
      <c r="H56" s="282"/>
      <c r="I56" s="291"/>
    </row>
    <row r="57" spans="1:9" ht="12.75" hidden="1">
      <c r="A57" s="1"/>
      <c r="B57" s="211"/>
      <c r="C57" s="212" t="s">
        <v>156</v>
      </c>
      <c r="D57" s="208"/>
      <c r="E57" s="292"/>
      <c r="F57" s="292"/>
      <c r="G57" s="292"/>
      <c r="H57" s="292"/>
      <c r="I57" s="236">
        <f>IF(H57=0,0,H57/'Aktivi_Saistibas(001)'!$F$19*100)</f>
        <v>0</v>
      </c>
    </row>
    <row r="58" spans="1:9" ht="12.75" hidden="1">
      <c r="A58" s="1"/>
      <c r="B58" s="211"/>
      <c r="C58" s="212" t="s">
        <v>157</v>
      </c>
      <c r="D58" s="208"/>
      <c r="E58" s="292"/>
      <c r="F58" s="292"/>
      <c r="G58" s="292"/>
      <c r="H58" s="292"/>
      <c r="I58" s="236">
        <f>IF(H58=0,0,H58/'Aktivi_Saistibas(001)'!$F$19*100)</f>
        <v>0</v>
      </c>
    </row>
    <row r="59" spans="1:9" ht="12.75" hidden="1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IF(H59=0,0,H59/'Aktivi_Saistibas(001)'!$F$19*100)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IF(H60=0,0,H60/'Aktivi_Saistibas(001)'!$F$19*100)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82"/>
      <c r="F61" s="282"/>
      <c r="G61" s="282"/>
      <c r="H61" s="282"/>
      <c r="I61" s="291"/>
    </row>
    <row r="62" spans="1:9" ht="12.75" hidden="1">
      <c r="A62" s="1"/>
      <c r="B62" s="211"/>
      <c r="C62" s="212" t="s">
        <v>159</v>
      </c>
      <c r="D62" s="208"/>
      <c r="E62" s="292"/>
      <c r="F62" s="292"/>
      <c r="G62" s="292"/>
      <c r="H62" s="292"/>
      <c r="I62" s="236">
        <f>IF(H62=0,0,H62/'Aktivi_Saistibas(001)'!$F$19*100)</f>
        <v>0</v>
      </c>
    </row>
    <row r="63" spans="1:9" ht="12.75" hidden="1">
      <c r="A63" s="1"/>
      <c r="B63" s="211"/>
      <c r="C63" s="212" t="s">
        <v>160</v>
      </c>
      <c r="D63" s="208"/>
      <c r="E63" s="292"/>
      <c r="F63" s="292"/>
      <c r="G63" s="292"/>
      <c r="H63" s="292"/>
      <c r="I63" s="236">
        <f>IF(H63=0,0,H63/'Aktivi_Saistibas(001)'!$F$19*100)</f>
        <v>0</v>
      </c>
    </row>
    <row r="64" spans="1:9" ht="12.75" hidden="1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IF(H64=0,0,H64/'Aktivi_Saistibas(001)'!$F$19*100)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IF(H65=0,0,H65/'Aktivi_Saistibas(001)'!$F$19*100)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IF(H66=0,0,H66/'Aktivi_Saistibas(001)'!$F$19*100)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163</v>
      </c>
      <c r="D68" s="208"/>
      <c r="E68" s="282"/>
      <c r="F68" s="282"/>
      <c r="G68" s="282"/>
      <c r="H68" s="282"/>
      <c r="I68" s="291"/>
    </row>
    <row r="69" spans="1:9" ht="12.75" hidden="1">
      <c r="A69" s="1"/>
      <c r="B69" s="211"/>
      <c r="C69" s="212" t="s">
        <v>156</v>
      </c>
      <c r="D69" s="208"/>
      <c r="E69" s="292"/>
      <c r="F69" s="292"/>
      <c r="G69" s="292"/>
      <c r="H69" s="292"/>
      <c r="I69" s="236">
        <f>IF(H69=0,0,H69/'Aktivi_Saistibas(001)'!$F$19*100)</f>
        <v>0</v>
      </c>
    </row>
    <row r="70" spans="1:9" ht="12.75" hidden="1">
      <c r="A70" s="1"/>
      <c r="B70" s="211"/>
      <c r="C70" s="212" t="s">
        <v>157</v>
      </c>
      <c r="D70" s="208"/>
      <c r="E70" s="292"/>
      <c r="F70" s="292"/>
      <c r="G70" s="292"/>
      <c r="H70" s="292"/>
      <c r="I70" s="236">
        <f>IF(H70=0,0,H70/'Aktivi_Saistibas(001)'!$F$19*100)</f>
        <v>0</v>
      </c>
    </row>
    <row r="71" spans="1:9" ht="12.75" hidden="1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IF(H71=0,0,H71/'Aktivi_Saistibas(001)'!$F$19*100)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IF(H72=0,0,H72/'Aktivi_Saistibas(001)'!$F$19*100)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82"/>
      <c r="F73" s="282"/>
      <c r="G73" s="282"/>
      <c r="H73" s="282"/>
      <c r="I73" s="291"/>
    </row>
    <row r="74" spans="1:9" ht="12.75" hidden="1">
      <c r="A74" s="1"/>
      <c r="B74" s="211"/>
      <c r="C74" s="222" t="s">
        <v>159</v>
      </c>
      <c r="D74" s="208"/>
      <c r="E74" s="292"/>
      <c r="F74" s="292"/>
      <c r="G74" s="292"/>
      <c r="H74" s="292"/>
      <c r="I74" s="236">
        <f>IF(H74=0,0,H74/'Aktivi_Saistibas(001)'!$F$19*100)</f>
        <v>0</v>
      </c>
    </row>
    <row r="75" spans="1:9" ht="12.75" hidden="1">
      <c r="A75" s="1"/>
      <c r="B75" s="211"/>
      <c r="C75" s="222" t="s">
        <v>160</v>
      </c>
      <c r="D75" s="208"/>
      <c r="E75" s="292"/>
      <c r="F75" s="292"/>
      <c r="G75" s="292"/>
      <c r="H75" s="292"/>
      <c r="I75" s="236">
        <f>IF(H75=0,0,H75/'Aktivi_Saistibas(001)'!$F$19*100)</f>
        <v>0</v>
      </c>
    </row>
    <row r="76" spans="1:9" ht="12.75" hidden="1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IF(H76=0,0,H76/'Aktivi_Saistibas(001)'!$F$19*100)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IF(H77=0,0,H77/'Aktivi_Saistibas(001)'!$F$19*100)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IF(H78=0,0,H78/'Aktivi_Saistibas(001)'!$F$19*100)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82"/>
      <c r="F79" s="282"/>
      <c r="G79" s="282"/>
      <c r="H79" s="282"/>
      <c r="I79" s="291"/>
    </row>
    <row r="80" spans="1:9" ht="12.75" hidden="1">
      <c r="A80" s="1"/>
      <c r="B80" s="211"/>
      <c r="C80" s="212" t="s">
        <v>169</v>
      </c>
      <c r="D80" s="208"/>
      <c r="E80" s="292"/>
      <c r="F80" s="292"/>
      <c r="G80" s="292"/>
      <c r="H80" s="292"/>
      <c r="I80" s="236">
        <f>IF(H80=0,0,H80/'Aktivi_Saistibas(001)'!$F$19*100)</f>
        <v>0</v>
      </c>
    </row>
    <row r="81" spans="1:9" ht="12.75" hidden="1">
      <c r="A81" s="1"/>
      <c r="B81" s="211"/>
      <c r="C81" s="212" t="s">
        <v>170</v>
      </c>
      <c r="D81" s="208"/>
      <c r="E81" s="292"/>
      <c r="F81" s="292"/>
      <c r="G81" s="292"/>
      <c r="H81" s="292"/>
      <c r="I81" s="236">
        <f>IF(H81=0,0,H81/'Aktivi_Saistibas(001)'!$F$19*100)</f>
        <v>0</v>
      </c>
    </row>
    <row r="82" spans="1:9" ht="12.75" hidden="1">
      <c r="A82" s="1"/>
      <c r="B82" s="211"/>
      <c r="C82" s="216" t="s">
        <v>20</v>
      </c>
      <c r="D82" s="208"/>
      <c r="E82" s="292"/>
      <c r="F82" s="292"/>
      <c r="G82" s="292"/>
      <c r="H82" s="292"/>
      <c r="I82" s="236">
        <f>IF(H82=0,0,H82/'Aktivi_Saistibas(001)'!$F$19*100)</f>
        <v>0</v>
      </c>
    </row>
    <row r="83" spans="1:9" ht="13.5" thickBot="1">
      <c r="A83" s="1"/>
      <c r="B83" s="185"/>
      <c r="C83" s="261" t="s">
        <v>154</v>
      </c>
      <c r="D83" s="81">
        <v>22300</v>
      </c>
      <c r="E83" s="451"/>
      <c r="F83" s="452">
        <f>SUM(F80:F82)</f>
        <v>0</v>
      </c>
      <c r="G83" s="452">
        <f>SUM(G80:G82)</f>
        <v>0</v>
      </c>
      <c r="H83" s="452">
        <f>SUM(H80:H82)</f>
        <v>0</v>
      </c>
      <c r="I83" s="255">
        <f>IF(H83=0,0,H83/'Aktivi_Saistibas(001)'!$F$19*100)</f>
        <v>0</v>
      </c>
    </row>
    <row r="84" spans="1:10" ht="13.5" thickBot="1">
      <c r="A84" s="1"/>
      <c r="B84" s="216"/>
      <c r="C84" s="201"/>
      <c r="D84" s="227"/>
      <c r="E84" s="227"/>
      <c r="F84" s="209"/>
      <c r="G84" s="209"/>
      <c r="H84" s="209"/>
      <c r="I84" s="266"/>
      <c r="J84" s="349"/>
    </row>
    <row r="85" spans="1:9" ht="13.5" thickBot="1">
      <c r="A85" s="1"/>
      <c r="B85" s="458" t="s">
        <v>13</v>
      </c>
      <c r="C85" s="459"/>
      <c r="D85" s="67" t="s">
        <v>64</v>
      </c>
      <c r="E85" s="67" t="s">
        <v>63</v>
      </c>
      <c r="F85" s="67" t="s">
        <v>66</v>
      </c>
      <c r="G85" s="67" t="s">
        <v>166</v>
      </c>
      <c r="H85" s="67" t="s">
        <v>167</v>
      </c>
      <c r="I85" s="187" t="s">
        <v>183</v>
      </c>
    </row>
    <row r="86" spans="1:9" ht="12.75">
      <c r="A86" s="1"/>
      <c r="B86" s="230">
        <v>22400</v>
      </c>
      <c r="C86" s="231" t="s">
        <v>81</v>
      </c>
      <c r="D86" s="238"/>
      <c r="E86" s="282"/>
      <c r="F86" s="282"/>
      <c r="G86" s="282"/>
      <c r="H86" s="282"/>
      <c r="I86" s="291"/>
    </row>
    <row r="87" spans="1:9" ht="12.75" hidden="1">
      <c r="A87" s="1"/>
      <c r="B87" s="211"/>
      <c r="C87" s="212" t="s">
        <v>171</v>
      </c>
      <c r="D87" s="208"/>
      <c r="E87" s="292"/>
      <c r="F87" s="292"/>
      <c r="G87" s="292"/>
      <c r="H87" s="292"/>
      <c r="I87" s="236">
        <f>IF(H87=0,0,H87/'Aktivi_Saistibas(001)'!$F$19*100)</f>
        <v>0</v>
      </c>
    </row>
    <row r="88" spans="1:9" ht="12.75" hidden="1">
      <c r="A88" s="1"/>
      <c r="B88" s="211"/>
      <c r="C88" s="212" t="s">
        <v>172</v>
      </c>
      <c r="D88" s="208"/>
      <c r="E88" s="275"/>
      <c r="F88" s="215"/>
      <c r="G88" s="215"/>
      <c r="H88" s="215"/>
      <c r="I88" s="236">
        <f>IF(H88=0,0,H88/'Aktivi_Saistibas(001)'!$F$19*100)</f>
        <v>0</v>
      </c>
    </row>
    <row r="89" spans="1:9" ht="12.75" hidden="1">
      <c r="A89" s="1"/>
      <c r="B89" s="211"/>
      <c r="C89" s="216" t="s">
        <v>20</v>
      </c>
      <c r="D89" s="208"/>
      <c r="E89" s="275"/>
      <c r="F89" s="215"/>
      <c r="G89" s="215"/>
      <c r="H89" s="215"/>
      <c r="I89" s="236">
        <f>IF(H89=0,0,H89/'Aktivi_Saistibas(001)'!$F$19*100)</f>
        <v>0</v>
      </c>
    </row>
    <row r="90" spans="1:9" ht="12.75">
      <c r="A90" s="1"/>
      <c r="B90" s="166"/>
      <c r="C90" s="245" t="s">
        <v>154</v>
      </c>
      <c r="D90" s="76">
        <v>22400</v>
      </c>
      <c r="E90" s="299"/>
      <c r="F90" s="276">
        <f>SUM(F87:F89)</f>
        <v>0</v>
      </c>
      <c r="G90" s="276">
        <f>SUM(G87:G89)</f>
        <v>0</v>
      </c>
      <c r="H90" s="276">
        <f>SUM(H87:H89)</f>
        <v>0</v>
      </c>
      <c r="I90" s="239">
        <f>IF(H90=0,0,H90/'Aktivi_Saistibas(001)'!$F$19*100)</f>
        <v>0</v>
      </c>
    </row>
    <row r="91" spans="1:9" ht="51">
      <c r="A91" s="1"/>
      <c r="B91" s="183"/>
      <c r="C91" s="191" t="s">
        <v>192</v>
      </c>
      <c r="D91" s="78">
        <v>22000</v>
      </c>
      <c r="E91" s="301"/>
      <c r="F91" s="295">
        <f>F66+F78+F83+F90</f>
        <v>0</v>
      </c>
      <c r="G91" s="295">
        <f>G66+G78+G83+G90</f>
        <v>0</v>
      </c>
      <c r="H91" s="295">
        <f>H66+H78+H83+H90</f>
        <v>0</v>
      </c>
      <c r="I91" s="296">
        <f>IF(H91=0,0,H91/'Aktivi_Saistibas(001)'!$F$19*100)</f>
        <v>0</v>
      </c>
    </row>
    <row r="92" spans="1:9" ht="12.75">
      <c r="A92" s="1"/>
      <c r="B92" s="200">
        <v>23000</v>
      </c>
      <c r="C92" s="297" t="s">
        <v>193</v>
      </c>
      <c r="D92" s="238"/>
      <c r="E92" s="238"/>
      <c r="F92" s="226"/>
      <c r="G92" s="226"/>
      <c r="H92" s="226"/>
      <c r="I92" s="232"/>
    </row>
    <row r="93" spans="1:9" ht="38.25">
      <c r="A93" s="1"/>
      <c r="B93" s="200">
        <v>23100</v>
      </c>
      <c r="C93" s="201" t="s">
        <v>149</v>
      </c>
      <c r="D93" s="208"/>
      <c r="E93" s="208"/>
      <c r="F93" s="210"/>
      <c r="G93" s="210"/>
      <c r="H93" s="210"/>
      <c r="I93" s="224"/>
    </row>
    <row r="94" spans="1:10" ht="13.5" hidden="1" thickBot="1">
      <c r="A94" s="1"/>
      <c r="B94" s="216"/>
      <c r="C94" s="201"/>
      <c r="D94" s="227"/>
      <c r="E94" s="227"/>
      <c r="F94" s="209"/>
      <c r="G94" s="209"/>
      <c r="H94" s="209"/>
      <c r="I94" s="266"/>
      <c r="J94" s="349"/>
    </row>
    <row r="95" spans="1:9" ht="13.5" hidden="1" thickBot="1">
      <c r="A95" s="1"/>
      <c r="B95" s="458" t="s">
        <v>13</v>
      </c>
      <c r="C95" s="459"/>
      <c r="D95" s="67" t="s">
        <v>64</v>
      </c>
      <c r="E95" s="67" t="s">
        <v>63</v>
      </c>
      <c r="F95" s="67" t="s">
        <v>66</v>
      </c>
      <c r="G95" s="67" t="s">
        <v>166</v>
      </c>
      <c r="H95" s="67" t="s">
        <v>167</v>
      </c>
      <c r="I95" s="187" t="s">
        <v>183</v>
      </c>
    </row>
    <row r="96" spans="1:9" ht="25.5">
      <c r="A96" s="1"/>
      <c r="B96" s="200">
        <v>23110</v>
      </c>
      <c r="C96" s="207" t="s">
        <v>150</v>
      </c>
      <c r="D96" s="208"/>
      <c r="E96" s="208"/>
      <c r="F96" s="210"/>
      <c r="G96" s="210"/>
      <c r="H96" s="210"/>
      <c r="I96" s="224"/>
    </row>
    <row r="97" spans="1:9" ht="12.75" hidden="1">
      <c r="A97" s="1"/>
      <c r="B97" s="211"/>
      <c r="C97" s="212" t="s">
        <v>186</v>
      </c>
      <c r="D97" s="213"/>
      <c r="E97" s="275"/>
      <c r="F97" s="215"/>
      <c r="G97" s="215"/>
      <c r="H97" s="215"/>
      <c r="I97" s="236">
        <f>IF(H97=0,0,H97/'Aktivi_Saistibas(001)'!$F$19*100)</f>
        <v>0</v>
      </c>
    </row>
    <row r="98" spans="1:9" ht="12.75" hidden="1">
      <c r="A98" s="1"/>
      <c r="B98" s="211"/>
      <c r="C98" s="212" t="s">
        <v>152</v>
      </c>
      <c r="D98" s="213"/>
      <c r="E98" s="275"/>
      <c r="F98" s="215"/>
      <c r="G98" s="215"/>
      <c r="H98" s="215"/>
      <c r="I98" s="236">
        <f>IF(H98=0,0,H98/'Aktivi_Saistibas(001)'!$F$19*100)</f>
        <v>0</v>
      </c>
    </row>
    <row r="99" spans="1:9" ht="12.75" hidden="1">
      <c r="A99" s="1"/>
      <c r="B99" s="211"/>
      <c r="C99" s="212" t="s">
        <v>153</v>
      </c>
      <c r="D99" s="213"/>
      <c r="E99" s="275"/>
      <c r="F99" s="215"/>
      <c r="G99" s="215"/>
      <c r="H99" s="215"/>
      <c r="I99" s="236">
        <f>IF(H99=0,0,H99/'Aktivi_Saistibas(001)'!$F$19*100)</f>
        <v>0</v>
      </c>
    </row>
    <row r="100" spans="1:9" ht="12.75" hidden="1">
      <c r="A100" s="1"/>
      <c r="B100" s="211"/>
      <c r="C100" s="216" t="s">
        <v>20</v>
      </c>
      <c r="D100" s="213"/>
      <c r="E100" s="275"/>
      <c r="F100" s="215"/>
      <c r="G100" s="215"/>
      <c r="H100" s="215"/>
      <c r="I100" s="236">
        <f>IF(H100=0,0,H100/'Aktivi_Saistibas(001)'!$F$19*100)</f>
        <v>0</v>
      </c>
    </row>
    <row r="101" spans="1:9" ht="12.75">
      <c r="A101" s="1"/>
      <c r="B101" s="211"/>
      <c r="C101" s="212" t="s">
        <v>154</v>
      </c>
      <c r="D101" s="217">
        <v>23110</v>
      </c>
      <c r="E101" s="298"/>
      <c r="F101" s="274">
        <f>SUM(F97:F100)</f>
        <v>0</v>
      </c>
      <c r="G101" s="274">
        <f>SUM(G97:G100)</f>
        <v>0</v>
      </c>
      <c r="H101" s="274">
        <f>SUM(H97:H100)</f>
        <v>0</v>
      </c>
      <c r="I101" s="236">
        <f>IF(H101=0,0,H101/'Aktivi_Saistibas(001)'!$F$19*100)</f>
        <v>0</v>
      </c>
    </row>
    <row r="102" spans="1:9" ht="25.5">
      <c r="A102" s="1"/>
      <c r="B102" s="200">
        <v>23120</v>
      </c>
      <c r="C102" s="207" t="s">
        <v>155</v>
      </c>
      <c r="D102" s="219"/>
      <c r="E102" s="437"/>
      <c r="F102" s="210"/>
      <c r="G102" s="210"/>
      <c r="H102" s="210"/>
      <c r="I102" s="224"/>
    </row>
    <row r="103" spans="1:9" ht="12.75" hidden="1">
      <c r="A103" s="1"/>
      <c r="B103" s="211"/>
      <c r="C103" s="212" t="s">
        <v>156</v>
      </c>
      <c r="D103" s="208"/>
      <c r="E103" s="275"/>
      <c r="F103" s="215"/>
      <c r="G103" s="215"/>
      <c r="H103" s="215"/>
      <c r="I103" s="236">
        <f>IF(H103=0,0,H103/'Aktivi_Saistibas(001)'!$F$19*100)</f>
        <v>0</v>
      </c>
    </row>
    <row r="104" spans="1:9" ht="12.75" hidden="1">
      <c r="A104" s="1"/>
      <c r="B104" s="211"/>
      <c r="C104" s="212" t="s">
        <v>157</v>
      </c>
      <c r="D104" s="208"/>
      <c r="E104" s="275"/>
      <c r="F104" s="215"/>
      <c r="G104" s="215"/>
      <c r="H104" s="215"/>
      <c r="I104" s="236">
        <f>IF(H104=0,0,H104/'Aktivi_Saistibas(001)'!$F$19*100)</f>
        <v>0</v>
      </c>
    </row>
    <row r="105" spans="1:9" ht="12.75" hidden="1">
      <c r="A105" s="1"/>
      <c r="B105" s="211"/>
      <c r="C105" s="216" t="s">
        <v>20</v>
      </c>
      <c r="D105" s="208"/>
      <c r="E105" s="275"/>
      <c r="F105" s="215"/>
      <c r="G105" s="215"/>
      <c r="H105" s="215"/>
      <c r="I105" s="236">
        <f>IF(H105=0,0,H105/'Aktivi_Saistibas(001)'!$F$19*100)</f>
        <v>0</v>
      </c>
    </row>
    <row r="106" spans="1:9" ht="12.75">
      <c r="A106" s="1"/>
      <c r="B106" s="211"/>
      <c r="C106" s="212" t="s">
        <v>154</v>
      </c>
      <c r="D106" s="217">
        <v>23120</v>
      </c>
      <c r="E106" s="298"/>
      <c r="F106" s="274">
        <f>SUM(F103:F105)</f>
        <v>0</v>
      </c>
      <c r="G106" s="274">
        <f>SUM(G103:G105)</f>
        <v>0</v>
      </c>
      <c r="H106" s="274">
        <f>SUM(H103:H105)</f>
        <v>0</v>
      </c>
      <c r="I106" s="236">
        <f>IF(H106=0,0,H106/'Aktivi_Saistibas(001)'!$F$19*100)</f>
        <v>0</v>
      </c>
    </row>
    <row r="107" spans="1:9" ht="25.5">
      <c r="A107" s="1"/>
      <c r="B107" s="200">
        <v>23130</v>
      </c>
      <c r="C107" s="207" t="s">
        <v>158</v>
      </c>
      <c r="D107" s="208"/>
      <c r="E107" s="437"/>
      <c r="F107" s="210"/>
      <c r="G107" s="210"/>
      <c r="H107" s="210"/>
      <c r="I107" s="224"/>
    </row>
    <row r="108" spans="1:9" ht="12.75" hidden="1">
      <c r="A108" s="1"/>
      <c r="B108" s="211"/>
      <c r="C108" s="212" t="s">
        <v>159</v>
      </c>
      <c r="D108" s="208"/>
      <c r="E108" s="275"/>
      <c r="F108" s="215"/>
      <c r="G108" s="215"/>
      <c r="H108" s="215"/>
      <c r="I108" s="236">
        <f>IF(H108=0,0,H108/'Aktivi_Saistibas(001)'!$F$19*100)</f>
        <v>0</v>
      </c>
    </row>
    <row r="109" spans="1:9" ht="12.75" hidden="1">
      <c r="A109" s="1"/>
      <c r="B109" s="211"/>
      <c r="C109" s="212" t="s">
        <v>160</v>
      </c>
      <c r="D109" s="208"/>
      <c r="E109" s="275"/>
      <c r="F109" s="215"/>
      <c r="G109" s="215"/>
      <c r="H109" s="215"/>
      <c r="I109" s="236">
        <f>IF(H109=0,0,H109/'Aktivi_Saistibas(001)'!$F$19*100)</f>
        <v>0</v>
      </c>
    </row>
    <row r="110" spans="1:9" ht="12.75" hidden="1">
      <c r="A110" s="1"/>
      <c r="B110" s="211"/>
      <c r="C110" s="216" t="s">
        <v>20</v>
      </c>
      <c r="D110" s="208"/>
      <c r="E110" s="275"/>
      <c r="F110" s="215"/>
      <c r="G110" s="215"/>
      <c r="H110" s="215"/>
      <c r="I110" s="236">
        <f>IF(H110=0,0,H110/'Aktivi_Saistibas(001)'!$F$19*100)</f>
        <v>0</v>
      </c>
    </row>
    <row r="111" spans="1:9" ht="12.75">
      <c r="A111" s="1"/>
      <c r="B111" s="211"/>
      <c r="C111" s="212" t="s">
        <v>154</v>
      </c>
      <c r="D111" s="217">
        <v>23130</v>
      </c>
      <c r="E111" s="298"/>
      <c r="F111" s="274">
        <f>SUM(F108:F110)</f>
        <v>0</v>
      </c>
      <c r="G111" s="274">
        <f>SUM(G108:G110)</f>
        <v>0</v>
      </c>
      <c r="H111" s="274">
        <f>SUM(H108:H110)</f>
        <v>0</v>
      </c>
      <c r="I111" s="236">
        <f>IF(H111=0,0,H111/'Aktivi_Saistibas(001)'!$F$19*100)</f>
        <v>0</v>
      </c>
    </row>
    <row r="112" spans="1:9" ht="12.75">
      <c r="A112" s="1"/>
      <c r="B112" s="166"/>
      <c r="C112" s="190" t="s">
        <v>194</v>
      </c>
      <c r="D112" s="76">
        <v>23100</v>
      </c>
      <c r="E112" s="299"/>
      <c r="F112" s="276">
        <f>F101+F106+F111</f>
        <v>0</v>
      </c>
      <c r="G112" s="276">
        <f>G101+G106+G111</f>
        <v>0</v>
      </c>
      <c r="H112" s="276">
        <f>H101+H106+H111</f>
        <v>0</v>
      </c>
      <c r="I112" s="239">
        <f>IF(H112=0,0,H112/'Aktivi_Saistibas(001)'!$F$19*100)</f>
        <v>0</v>
      </c>
    </row>
    <row r="113" spans="1:9" ht="25.5">
      <c r="A113" s="1"/>
      <c r="B113" s="230">
        <v>23200</v>
      </c>
      <c r="C113" s="231" t="s">
        <v>162</v>
      </c>
      <c r="D113" s="238"/>
      <c r="E113" s="438"/>
      <c r="F113" s="226"/>
      <c r="G113" s="226"/>
      <c r="H113" s="226"/>
      <c r="I113" s="232"/>
    </row>
    <row r="114" spans="1:9" ht="25.5">
      <c r="A114" s="1"/>
      <c r="B114" s="200">
        <v>23210</v>
      </c>
      <c r="C114" s="207" t="s">
        <v>163</v>
      </c>
      <c r="D114" s="208"/>
      <c r="E114" s="437"/>
      <c r="F114" s="210"/>
      <c r="G114" s="210"/>
      <c r="H114" s="210"/>
      <c r="I114" s="224"/>
    </row>
    <row r="115" spans="1:9" ht="12.75" hidden="1">
      <c r="A115" s="1"/>
      <c r="B115" s="211"/>
      <c r="C115" s="212" t="s">
        <v>156</v>
      </c>
      <c r="D115" s="208"/>
      <c r="E115" s="275"/>
      <c r="F115" s="215"/>
      <c r="G115" s="215"/>
      <c r="H115" s="215"/>
      <c r="I115" s="236">
        <f>IF(H115=0,0,H115/'Aktivi_Saistibas(001)'!$F$19*100)</f>
        <v>0</v>
      </c>
    </row>
    <row r="116" spans="1:9" ht="12.75" hidden="1">
      <c r="A116" s="1"/>
      <c r="B116" s="211"/>
      <c r="C116" s="212" t="s">
        <v>157</v>
      </c>
      <c r="D116" s="208"/>
      <c r="E116" s="275"/>
      <c r="F116" s="215"/>
      <c r="G116" s="215"/>
      <c r="H116" s="215"/>
      <c r="I116" s="236">
        <f>IF(H116=0,0,H116/'Aktivi_Saistibas(001)'!$F$19*100)</f>
        <v>0</v>
      </c>
    </row>
    <row r="117" spans="1:9" ht="12.75" hidden="1">
      <c r="A117" s="1"/>
      <c r="B117" s="211"/>
      <c r="C117" s="216" t="s">
        <v>20</v>
      </c>
      <c r="D117" s="208"/>
      <c r="E117" s="275"/>
      <c r="F117" s="215"/>
      <c r="G117" s="215"/>
      <c r="H117" s="215"/>
      <c r="I117" s="236">
        <f>IF(H117=0,0,H117/'Aktivi_Saistibas(001)'!$F$19*100)</f>
        <v>0</v>
      </c>
    </row>
    <row r="118" spans="1:9" ht="12.75">
      <c r="A118" s="1"/>
      <c r="B118" s="211"/>
      <c r="C118" s="212" t="s">
        <v>154</v>
      </c>
      <c r="D118" s="217">
        <v>23210</v>
      </c>
      <c r="E118" s="298"/>
      <c r="F118" s="274">
        <f>SUM(F115:F117)</f>
        <v>0</v>
      </c>
      <c r="G118" s="274">
        <f>SUM(G115:G117)</f>
        <v>0</v>
      </c>
      <c r="H118" s="274">
        <f>SUM(H115:H117)</f>
        <v>0</v>
      </c>
      <c r="I118" s="236">
        <f>IF(H118=0,0,H118/'Aktivi_Saistibas(001)'!$F$19*100)</f>
        <v>0</v>
      </c>
    </row>
    <row r="119" spans="1:9" ht="25.5">
      <c r="A119" s="1"/>
      <c r="B119" s="200">
        <v>23220</v>
      </c>
      <c r="C119" s="207" t="s">
        <v>164</v>
      </c>
      <c r="D119" s="208"/>
      <c r="E119" s="437"/>
      <c r="F119" s="210"/>
      <c r="G119" s="210"/>
      <c r="H119" s="210"/>
      <c r="I119" s="224"/>
    </row>
    <row r="120" spans="1:9" ht="12.75" hidden="1">
      <c r="A120" s="1"/>
      <c r="B120" s="211"/>
      <c r="C120" s="222" t="s">
        <v>159</v>
      </c>
      <c r="D120" s="208"/>
      <c r="E120" s="275"/>
      <c r="F120" s="215"/>
      <c r="G120" s="215"/>
      <c r="H120" s="215"/>
      <c r="I120" s="236">
        <f>IF(H120=0,0,H120/'Aktivi_Saistibas(001)'!$F$19*100)</f>
        <v>0</v>
      </c>
    </row>
    <row r="121" spans="1:9" ht="12.75" hidden="1">
      <c r="A121" s="1"/>
      <c r="B121" s="211"/>
      <c r="C121" s="222" t="s">
        <v>160</v>
      </c>
      <c r="D121" s="208"/>
      <c r="E121" s="275"/>
      <c r="F121" s="215"/>
      <c r="G121" s="215"/>
      <c r="H121" s="215"/>
      <c r="I121" s="236">
        <f>IF(H121=0,0,H121/'Aktivi_Saistibas(001)'!$F$19*100)</f>
        <v>0</v>
      </c>
    </row>
    <row r="122" spans="1:9" ht="12.75" hidden="1">
      <c r="A122" s="1"/>
      <c r="B122" s="211"/>
      <c r="C122" s="223" t="s">
        <v>20</v>
      </c>
      <c r="D122" s="208"/>
      <c r="E122" s="275"/>
      <c r="F122" s="215"/>
      <c r="G122" s="215"/>
      <c r="H122" s="215"/>
      <c r="I122" s="236">
        <f>IF(H122=0,0,H122/'Aktivi_Saistibas(001)'!$F$19*100)</f>
        <v>0</v>
      </c>
    </row>
    <row r="123" spans="1:9" ht="12.75">
      <c r="A123" s="1"/>
      <c r="B123" s="211"/>
      <c r="C123" s="212" t="s">
        <v>154</v>
      </c>
      <c r="D123" s="217">
        <v>23220</v>
      </c>
      <c r="E123" s="298"/>
      <c r="F123" s="274">
        <f>SUM(F120:F122)</f>
        <v>0</v>
      </c>
      <c r="G123" s="274">
        <f>SUM(G120:G122)</f>
        <v>0</v>
      </c>
      <c r="H123" s="274">
        <f>SUM(H120:H122)</f>
        <v>0</v>
      </c>
      <c r="I123" s="236">
        <f>IF(H123=0,0,H123/'Aktivi_Saistibas(001)'!$F$19*100)</f>
        <v>0</v>
      </c>
    </row>
    <row r="124" spans="1:9" ht="12.75">
      <c r="A124" s="1"/>
      <c r="B124" s="166"/>
      <c r="C124" s="190" t="s">
        <v>188</v>
      </c>
      <c r="D124" s="76">
        <v>23200</v>
      </c>
      <c r="E124" s="299"/>
      <c r="F124" s="276">
        <f>F118+F123</f>
        <v>0</v>
      </c>
      <c r="G124" s="276">
        <f>G118+G123</f>
        <v>0</v>
      </c>
      <c r="H124" s="276">
        <f>H118+H123</f>
        <v>0</v>
      </c>
      <c r="I124" s="239">
        <f>IF(H124=0,0,H124/'Aktivi_Saistibas(001)'!$F$19*100)</f>
        <v>0</v>
      </c>
    </row>
    <row r="125" spans="1:9" ht="25.5">
      <c r="A125" s="1"/>
      <c r="B125" s="200">
        <v>23300</v>
      </c>
      <c r="C125" s="201" t="s">
        <v>168</v>
      </c>
      <c r="D125" s="208"/>
      <c r="E125" s="438"/>
      <c r="F125" s="226"/>
      <c r="G125" s="226"/>
      <c r="H125" s="226"/>
      <c r="I125" s="232"/>
    </row>
    <row r="126" spans="1:9" ht="12.75" hidden="1">
      <c r="A126" s="1"/>
      <c r="B126" s="211"/>
      <c r="C126" s="212" t="s">
        <v>169</v>
      </c>
      <c r="D126" s="208"/>
      <c r="E126" s="275"/>
      <c r="F126" s="215"/>
      <c r="G126" s="215"/>
      <c r="H126" s="215"/>
      <c r="I126" s="236">
        <f>IF(H126=0,0,H126/'Aktivi_Saistibas(001)'!$F$19*100)</f>
        <v>0</v>
      </c>
    </row>
    <row r="127" spans="1:9" ht="12.75" hidden="1">
      <c r="A127" s="1"/>
      <c r="B127" s="211"/>
      <c r="C127" s="212" t="s">
        <v>170</v>
      </c>
      <c r="D127" s="208"/>
      <c r="E127" s="275"/>
      <c r="F127" s="215"/>
      <c r="G127" s="215"/>
      <c r="H127" s="215"/>
      <c r="I127" s="236">
        <f>IF(H127=0,0,H127/'Aktivi_Saistibas(001)'!$F$19*100)</f>
        <v>0</v>
      </c>
    </row>
    <row r="128" spans="1:9" ht="12.75" hidden="1">
      <c r="A128" s="1"/>
      <c r="B128" s="211"/>
      <c r="C128" s="216" t="s">
        <v>20</v>
      </c>
      <c r="D128" s="208"/>
      <c r="E128" s="275"/>
      <c r="F128" s="215"/>
      <c r="G128" s="215"/>
      <c r="H128" s="215"/>
      <c r="I128" s="236">
        <f>IF(H128=0,0,H128/'Aktivi_Saistibas(001)'!$F$19*100)</f>
        <v>0</v>
      </c>
    </row>
    <row r="129" spans="1:9" ht="12.75">
      <c r="A129" s="1"/>
      <c r="B129" s="166"/>
      <c r="C129" s="245" t="s">
        <v>154</v>
      </c>
      <c r="D129" s="76">
        <v>23300</v>
      </c>
      <c r="E129" s="299"/>
      <c r="F129" s="276">
        <f>SUM(F126:F128)</f>
        <v>0</v>
      </c>
      <c r="G129" s="276">
        <f>SUM(G126:G128)</f>
        <v>0</v>
      </c>
      <c r="H129" s="276">
        <f>SUM(H126:H128)</f>
        <v>0</v>
      </c>
      <c r="I129" s="239">
        <f>IF(H129=0,0,H129/'Aktivi_Saistibas(001)'!$F$19*100)</f>
        <v>0</v>
      </c>
    </row>
    <row r="130" spans="1:9" ht="12.75">
      <c r="A130" s="1"/>
      <c r="B130" s="230">
        <v>23400</v>
      </c>
      <c r="C130" s="231" t="s">
        <v>81</v>
      </c>
      <c r="D130" s="238"/>
      <c r="E130" s="438"/>
      <c r="F130" s="226"/>
      <c r="G130" s="226"/>
      <c r="H130" s="226"/>
      <c r="I130" s="232"/>
    </row>
    <row r="131" spans="1:9" ht="12.75" hidden="1">
      <c r="A131" s="1"/>
      <c r="B131" s="211"/>
      <c r="C131" s="212" t="s">
        <v>171</v>
      </c>
      <c r="D131" s="208"/>
      <c r="E131" s="273"/>
      <c r="F131" s="215"/>
      <c r="G131" s="215"/>
      <c r="H131" s="215"/>
      <c r="I131" s="236">
        <f>IF(H131=0,0,H131/'Aktivi_Saistibas(001)'!$F$19*100)</f>
        <v>0</v>
      </c>
    </row>
    <row r="132" spans="1:9" ht="12.75" hidden="1">
      <c r="A132" s="1"/>
      <c r="B132" s="211"/>
      <c r="C132" s="212" t="s">
        <v>172</v>
      </c>
      <c r="D132" s="208"/>
      <c r="E132" s="273"/>
      <c r="F132" s="215"/>
      <c r="G132" s="215"/>
      <c r="H132" s="215"/>
      <c r="I132" s="236">
        <f>IF(H132=0,0,H132/'Aktivi_Saistibas(001)'!$F$19*100)</f>
        <v>0</v>
      </c>
    </row>
    <row r="133" spans="1:9" ht="12.75" hidden="1">
      <c r="A133" s="1"/>
      <c r="B133" s="211"/>
      <c r="C133" s="216" t="s">
        <v>20</v>
      </c>
      <c r="D133" s="208"/>
      <c r="E133" s="273"/>
      <c r="F133" s="215"/>
      <c r="G133" s="215"/>
      <c r="H133" s="215"/>
      <c r="I133" s="236">
        <f>IF(H133=0,0,H133/'Aktivi_Saistibas(001)'!$F$19*100)</f>
        <v>0</v>
      </c>
    </row>
    <row r="134" spans="1:9" ht="12.75">
      <c r="A134" s="1"/>
      <c r="B134" s="166"/>
      <c r="C134" s="245" t="s">
        <v>154</v>
      </c>
      <c r="D134" s="76">
        <v>23400</v>
      </c>
      <c r="E134" s="299"/>
      <c r="F134" s="276">
        <f>SUM(F131:F133)</f>
        <v>0</v>
      </c>
      <c r="G134" s="276">
        <f>SUM(G131:G133)</f>
        <v>0</v>
      </c>
      <c r="H134" s="276">
        <f>SUM(H131:H133)</f>
        <v>0</v>
      </c>
      <c r="I134" s="239">
        <f>IF(H134=0,0,H134/'Aktivi_Saistibas(001)'!$F$19*100)</f>
        <v>0</v>
      </c>
    </row>
    <row r="135" spans="1:9" ht="25.5">
      <c r="A135" s="1"/>
      <c r="B135" s="183"/>
      <c r="C135" s="191" t="s">
        <v>195</v>
      </c>
      <c r="D135" s="74">
        <v>23000</v>
      </c>
      <c r="E135" s="301"/>
      <c r="F135" s="295">
        <f>F112+F124+F129+F134</f>
        <v>0</v>
      </c>
      <c r="G135" s="295">
        <f>G112+G124+G129+G134</f>
        <v>0</v>
      </c>
      <c r="H135" s="295">
        <f>H112+H124+H129+H134</f>
        <v>0</v>
      </c>
      <c r="I135" s="270">
        <f>IF(H135=0,0,H135/'Aktivi_Saistibas(001)'!$F$19*100)</f>
        <v>0</v>
      </c>
    </row>
    <row r="136" spans="1:9" ht="25.5">
      <c r="A136" s="1"/>
      <c r="B136" s="200">
        <v>24000</v>
      </c>
      <c r="C136" s="231" t="s">
        <v>178</v>
      </c>
      <c r="D136" s="238"/>
      <c r="E136" s="438"/>
      <c r="F136" s="226"/>
      <c r="G136" s="226"/>
      <c r="H136" s="226"/>
      <c r="I136" s="232"/>
    </row>
    <row r="137" spans="1:9" ht="12.75" hidden="1">
      <c r="A137" s="1"/>
      <c r="B137" s="211"/>
      <c r="C137" s="212" t="s">
        <v>179</v>
      </c>
      <c r="D137" s="208"/>
      <c r="E137" s="275"/>
      <c r="F137" s="215"/>
      <c r="G137" s="215"/>
      <c r="H137" s="215"/>
      <c r="I137" s="236">
        <f>IF(H137=0,0,H137/'Aktivi_Saistibas(001)'!$F$19*100)</f>
        <v>0</v>
      </c>
    </row>
    <row r="138" spans="1:9" ht="12.75" hidden="1">
      <c r="A138" s="1"/>
      <c r="B138" s="211"/>
      <c r="C138" s="212" t="s">
        <v>180</v>
      </c>
      <c r="D138" s="208"/>
      <c r="E138" s="275"/>
      <c r="F138" s="215"/>
      <c r="G138" s="215"/>
      <c r="H138" s="215"/>
      <c r="I138" s="236">
        <f>IF(H138=0,0,H138/'Aktivi_Saistibas(001)'!$F$19*100)</f>
        <v>0</v>
      </c>
    </row>
    <row r="139" spans="1:9" ht="12.75" hidden="1">
      <c r="A139" s="1"/>
      <c r="B139" s="211"/>
      <c r="C139" s="216" t="s">
        <v>20</v>
      </c>
      <c r="D139" s="208"/>
      <c r="E139" s="275"/>
      <c r="F139" s="215"/>
      <c r="G139" s="215"/>
      <c r="H139" s="215"/>
      <c r="I139" s="236">
        <f>IF(H139=0,0,H139/'Aktivi_Saistibas(001)'!$F$19*100)</f>
        <v>0</v>
      </c>
    </row>
    <row r="140" spans="1:9" ht="12.75">
      <c r="A140" s="1"/>
      <c r="B140" s="166"/>
      <c r="C140" s="245" t="s">
        <v>154</v>
      </c>
      <c r="D140" s="80">
        <v>24000</v>
      </c>
      <c r="E140" s="302"/>
      <c r="F140" s="287">
        <f>SUM(F137:F139)</f>
        <v>0</v>
      </c>
      <c r="G140" s="287">
        <f>SUM(G137:G139)</f>
        <v>0</v>
      </c>
      <c r="H140" s="287">
        <f>SUM(H137:H139)</f>
        <v>0</v>
      </c>
      <c r="I140" s="239">
        <f>IF(H140=0,0,H140/'Aktivi_Saistibas(001)'!$F$19*100)</f>
        <v>0</v>
      </c>
    </row>
    <row r="141" spans="1:9" ht="25.5">
      <c r="A141" s="1"/>
      <c r="B141" s="183"/>
      <c r="C141" s="191" t="s">
        <v>196</v>
      </c>
      <c r="D141" s="78">
        <v>20000</v>
      </c>
      <c r="E141" s="301"/>
      <c r="F141" s="295">
        <f>F45+F91+F135+F140</f>
        <v>0</v>
      </c>
      <c r="G141" s="295">
        <f>G45+G91+G135+G140</f>
        <v>0</v>
      </c>
      <c r="H141" s="295">
        <f>H45+H91+H135+H140</f>
        <v>0</v>
      </c>
      <c r="I141" s="270">
        <f>IF(H141=0,0,H141/'Aktivi_Saistibas(001)'!$F$19*100)</f>
        <v>0</v>
      </c>
    </row>
    <row r="142" spans="1:9" ht="26.25" thickBot="1">
      <c r="A142" s="1"/>
      <c r="B142" s="303">
        <v>30000</v>
      </c>
      <c r="C142" s="265" t="s">
        <v>197</v>
      </c>
      <c r="D142" s="79">
        <v>30000</v>
      </c>
      <c r="E142" s="439"/>
      <c r="F142" s="271">
        <f>'Portfelis(001-1)'!E103+'Portfelis(001-2)'!F141</f>
        <v>219</v>
      </c>
      <c r="G142" s="271">
        <f>'Portfelis(001-1)'!F103+'Portfelis(001-2)'!G141</f>
        <v>26436.89</v>
      </c>
      <c r="H142" s="271">
        <f>'Portfelis(001-1)'!G103+'Portfelis(001-2)'!H141</f>
        <v>26592.769999999997</v>
      </c>
      <c r="I142" s="272">
        <f>IF(H142=0,0,H142/'Aktivi_Saistibas(001)'!$F$19*100)</f>
        <v>81.90568737092882</v>
      </c>
    </row>
    <row r="143" spans="1:9" ht="61.5" customHeight="1">
      <c r="A143" s="37" t="str">
        <f>Parametri!$A$18</f>
        <v>Līdzekļu pārvaldītāja valdes priekšsēdētājs </v>
      </c>
      <c r="B143" s="38"/>
      <c r="C143" s="38"/>
      <c r="D143" s="128"/>
      <c r="E143" s="128"/>
      <c r="F143" s="128" t="str">
        <f>CONCATENATE(Nosaukumi!B6," ",Nosaukumi!C6,"/")</f>
        <v>Ojārs Skudra /</v>
      </c>
      <c r="G143" s="39"/>
      <c r="H143" s="304"/>
      <c r="I143" s="305"/>
    </row>
    <row r="144" spans="1:9" ht="12.75">
      <c r="A144" s="41"/>
      <c r="B144" s="129"/>
      <c r="C144" s="42"/>
      <c r="D144" s="42"/>
      <c r="E144" s="42"/>
      <c r="F144" s="42"/>
      <c r="G144" s="127" t="str">
        <f>CONCATENATE("(",Parametri!$A$20,")")</f>
        <v>(paraksts)</v>
      </c>
      <c r="H144" s="134"/>
      <c r="I144" s="40"/>
    </row>
    <row r="145" spans="1:9" ht="41.25" customHeight="1">
      <c r="A145" s="37" t="str">
        <f>Parametri!$A$19</f>
        <v>Ieguldījumu plāna pārvaldnieks  </v>
      </c>
      <c r="B145" s="40"/>
      <c r="C145" s="41"/>
      <c r="D145" s="128"/>
      <c r="E145" s="128"/>
      <c r="F145" s="128" t="str">
        <f>CONCATENATE(Nosaukumi!B14,"/")</f>
        <v>Ģirts Veģeris/</v>
      </c>
      <c r="G145" s="43"/>
      <c r="H145" s="306"/>
      <c r="I145" s="40"/>
    </row>
    <row r="146" spans="1:9" ht="12.75">
      <c r="A146" s="41"/>
      <c r="B146" s="131"/>
      <c r="C146" s="44"/>
      <c r="D146" s="44"/>
      <c r="E146" s="44"/>
      <c r="F146" s="44"/>
      <c r="G146" s="127" t="str">
        <f>G144</f>
        <v>(paraksts)</v>
      </c>
      <c r="H146" s="135"/>
      <c r="I146" s="40"/>
    </row>
    <row r="147" spans="1:9" ht="24" customHeight="1">
      <c r="A147" s="96" t="str">
        <f>Nosaukumi!A7</f>
        <v>Izpildītājs</v>
      </c>
      <c r="B147" s="17"/>
      <c r="C147" s="133"/>
      <c r="D147" s="133" t="str">
        <f>CONCATENATE(Nosaukumi!B19,"; ",Nosaukumi!C19)</f>
        <v>Irēna Bauere; 7045838</v>
      </c>
      <c r="E147" s="132"/>
      <c r="F147" s="8"/>
      <c r="G147" s="8"/>
      <c r="H147" s="8"/>
      <c r="I147" s="8"/>
    </row>
    <row r="148" spans="1:9" ht="12.75">
      <c r="A148" s="1"/>
      <c r="B148" s="1"/>
      <c r="C148" s="1"/>
      <c r="D148" s="1"/>
      <c r="E148" s="1"/>
      <c r="F148" s="8"/>
      <c r="G148" s="8"/>
      <c r="H148" s="8"/>
      <c r="I148" s="8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</sheetData>
  <mergeCells count="5">
    <mergeCell ref="B2:C2"/>
    <mergeCell ref="B3:C3"/>
    <mergeCell ref="B47:C47"/>
    <mergeCell ref="B95:C95"/>
    <mergeCell ref="B85:C85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G37"/>
  <sheetViews>
    <sheetView workbookViewId="0" topLeftCell="A1">
      <selection activeCell="H10" sqref="H10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07" t="str">
        <f>Nosaukumi!B20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"LATVIJAS VADOŠO APDROŠINĀTĀJU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55" t="s">
        <v>11</v>
      </c>
      <c r="C10" s="454"/>
      <c r="D10" s="4" t="s">
        <v>12</v>
      </c>
      <c r="E10" s="4" t="s">
        <v>65</v>
      </c>
      <c r="F10" s="5" t="str">
        <f>CONCATENATE("Atlikumi ",Parametri!A15)</f>
        <v>Atlikumi 2003. gada 30.06.</v>
      </c>
      <c r="G10" s="25"/>
    </row>
    <row r="11" spans="2:7" ht="13.5" customHeight="1" thickBot="1">
      <c r="B11" s="453" t="s">
        <v>13</v>
      </c>
      <c r="C11" s="454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55" t="s">
        <v>11</v>
      </c>
      <c r="C22" s="454"/>
      <c r="D22" s="4" t="s">
        <v>12</v>
      </c>
      <c r="E22" s="4" t="s">
        <v>65</v>
      </c>
      <c r="F22" s="5" t="str">
        <f>F10</f>
        <v>Atlikumi 2003. gada 30.06.</v>
      </c>
      <c r="G22" s="26"/>
    </row>
    <row r="23" spans="2:7" ht="13.5" customHeight="1" thickBot="1">
      <c r="B23" s="453" t="s">
        <v>13</v>
      </c>
      <c r="C23" s="454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CONCATENATE(Nosaukumi!B21,"/")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CONCATENATE(Nosaukumi!B23,"; ",Nosaukumi!C23)</f>
        <v>Irēna Bauere; 7045838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G41"/>
  <sheetViews>
    <sheetView workbookViewId="0" topLeftCell="A1">
      <selection activeCell="H34" sqref="H34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 t="str">
        <f>Nosaukumi!B20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"LATVIJAS VADOŠO APDROŠINĀTĀJU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56" t="s">
        <v>11</v>
      </c>
      <c r="C10" s="460"/>
      <c r="D10" s="65" t="s">
        <v>12</v>
      </c>
      <c r="E10" s="65" t="s">
        <v>89</v>
      </c>
      <c r="F10" s="66" t="str">
        <f>CONCATENATE("Atlikumi ",Parametri!A15)</f>
        <v>Atlikumi 2003. gada 30.06.</v>
      </c>
    </row>
    <row r="11" spans="2:6" ht="16.5" customHeight="1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20"/>
      <c r="F12" s="247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21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21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CONCATENATE(Nosaukumi!B21,"/")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CONCATENATE(Nosaukumi!B24,"; ",Nosaukumi!C24)</f>
        <v>Irēna Bauere; 7045838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 Preise</dc:creator>
  <cp:keywords/>
  <dc:description/>
  <cp:lastModifiedBy>Laima</cp:lastModifiedBy>
  <cp:lastPrinted>2003-06-20T12:02:36Z</cp:lastPrinted>
  <dcterms:created xsi:type="dcterms:W3CDTF">2001-09-06T09:37:33Z</dcterms:created>
  <dcterms:modified xsi:type="dcterms:W3CDTF">2003-07-28T15:49:18Z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