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30" tabRatio="853" firstSheet="2" activeTab="8"/>
  </bookViews>
  <sheets>
    <sheet name="Parametri" sheetId="1" state="hidden" r:id="rId1"/>
    <sheet name="Nosaukumi" sheetId="2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002)" sheetId="8" r:id="rId8"/>
    <sheet name="Ien.,Izd.(002)" sheetId="9" r:id="rId9"/>
    <sheet name="Neto_Aktivi(002)" sheetId="10" r:id="rId10"/>
    <sheet name="Portfelis(002-1)" sheetId="11" r:id="rId11"/>
    <sheet name="Portfelis(002-2)" sheetId="12" r:id="rId12"/>
    <sheet name="Aktivi_Saistibas(003)" sheetId="13" state="hidden" r:id="rId13"/>
    <sheet name="Ien.,Izd.(003)" sheetId="14" state="hidden" r:id="rId14"/>
    <sheet name="Neto_Aktivi(003)" sheetId="15" state="hidden" r:id="rId15"/>
    <sheet name="Portfelis(003-1)" sheetId="16" state="hidden" r:id="rId16"/>
    <sheet name="Portfelis(003-2)" sheetId="17" state="hidden" r:id="rId17"/>
    <sheet name="Aktivi_Saistibas(004)" sheetId="18" state="hidden" r:id="rId18"/>
    <sheet name="Ien.,Izd.(004)" sheetId="19" state="hidden" r:id="rId19"/>
    <sheet name="Neto_Aktivi(004)" sheetId="20" state="hidden" r:id="rId20"/>
    <sheet name="Portfelis(004-1)" sheetId="21" state="hidden" r:id="rId21"/>
    <sheet name="Portfelis(004-2)" sheetId="22" state="hidden" r:id="rId22"/>
    <sheet name="Aktivi_Saistibas(005)" sheetId="23" state="hidden" r:id="rId23"/>
    <sheet name="Ien.,Izd.(005)" sheetId="24" state="hidden" r:id="rId24"/>
    <sheet name="Neto_Aktivi(005)" sheetId="25" state="hidden" r:id="rId25"/>
    <sheet name="Portfelis(005-1)" sheetId="26" state="hidden" r:id="rId26"/>
    <sheet name="Portfelis(005-2)" sheetId="27" state="hidden" r:id="rId27"/>
    <sheet name="Aktivi_Saistibas(Kopa)" sheetId="28" r:id="rId28"/>
    <sheet name="Ien.,Izd.(Kopa)" sheetId="29" r:id="rId29"/>
    <sheet name="Neto_Aktivi(Kopa)" sheetId="30" r:id="rId30"/>
    <sheet name="Portfelis(Kopa-1)" sheetId="31" r:id="rId31"/>
    <sheet name="Portfelis(Kopa-2)" sheetId="32" r:id="rId32"/>
  </sheets>
  <definedNames>
    <definedName name="_xlnm.Print_Area" localSheetId="2">'Aktivi_Saistibas(001)'!$A$1:$G$37</definedName>
    <definedName name="_xlnm.Print_Area" localSheetId="7">'Aktivi_Saistibas(002)'!$A$1:$G$37</definedName>
    <definedName name="_xlnm.Print_Area" localSheetId="12">'Aktivi_Saistibas(003)'!$A$1:$G$37</definedName>
    <definedName name="_xlnm.Print_Area" localSheetId="17">'Aktivi_Saistibas(004)'!$A$1:$G$37</definedName>
    <definedName name="_xlnm.Print_Area" localSheetId="22">'Aktivi_Saistibas(005)'!$A$1:$G$37</definedName>
    <definedName name="_xlnm.Print_Area" localSheetId="27">'Aktivi_Saistibas(Kopa)'!$A$1:$G$31</definedName>
    <definedName name="_xlnm.Print_Area" localSheetId="3">'Ien.,Izd.(001)'!$A$1:$G$41</definedName>
    <definedName name="_xlnm.Print_Area" localSheetId="8">'Ien.,Izd.(002)'!$A$1:$G$41</definedName>
    <definedName name="_xlnm.Print_Area" localSheetId="13">'Ien.,Izd.(003)'!$A$1:$G$41</definedName>
    <definedName name="_xlnm.Print_Area" localSheetId="18">'Ien.,Izd.(004)'!$A$1:$G$41</definedName>
    <definedName name="_xlnm.Print_Area" localSheetId="23">'Ien.,Izd.(005)'!$A$1:$G$41</definedName>
    <definedName name="_xlnm.Print_Area" localSheetId="28">'Ien.,Izd.(Kopa)'!$A$1:$G$36</definedName>
    <definedName name="_xlnm.Print_Area" localSheetId="4">'Neto_Aktivi(001)'!$A$1:$G$28</definedName>
    <definedName name="_xlnm.Print_Area" localSheetId="9">'Neto_Aktivi(002)'!$A$1:$G$28</definedName>
    <definedName name="_xlnm.Print_Area" localSheetId="14">'Neto_Aktivi(003)'!$A$1:$G$28</definedName>
    <definedName name="_xlnm.Print_Area" localSheetId="19">'Neto_Aktivi(004)'!$A$1:$G$28</definedName>
    <definedName name="_xlnm.Print_Area" localSheetId="24">'Neto_Aktivi(005)'!$A$1:$G$28</definedName>
    <definedName name="_xlnm.Print_Area" localSheetId="29">'Neto_Aktivi(Kopa)'!$A$1:$G$23</definedName>
    <definedName name="_xlnm.Print_Area" localSheetId="5">'Portfelis(001-1)'!$A$1:$I$139</definedName>
    <definedName name="_xlnm.Print_Area" localSheetId="10">'Portfelis(002-1)'!$A$1:$I$129</definedName>
    <definedName name="_xlnm.Print_Area" localSheetId="15">'Portfelis(003-1)'!$A$1:$I$103</definedName>
    <definedName name="_xlnm.Print_Area" localSheetId="20">'Portfelis(004-1)'!$A$1:$I$103</definedName>
    <definedName name="_xlnm.Print_Area" localSheetId="25">'Portfelis(005-1)'!$A$1:$I$103</definedName>
    <definedName name="_xlnm.Print_Area" localSheetId="30">'Portfelis(Kopa-1)'!$A$1:$I$42</definedName>
  </definedNames>
  <calcPr fullCalcOnLoad="1"/>
</workbook>
</file>

<file path=xl/sharedStrings.xml><?xml version="1.0" encoding="utf-8"?>
<sst xmlns="http://schemas.openxmlformats.org/spreadsheetml/2006/main" count="2488" uniqueCount="313">
  <si>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</si>
  <si>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</si>
  <si>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</si>
  <si>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</si>
  <si>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</si>
  <si>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</si>
  <si>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</si>
  <si>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</si>
  <si>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</si>
  <si>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</si>
  <si>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</si>
  <si>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</si>
  <si>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</si>
  <si>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</si>
  <si>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</si>
  <si>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</si>
  <si>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</si>
  <si>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</si>
  <si>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</si>
  <si>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</si>
  <si>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</si>
  <si>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</si>
  <si>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</si>
  <si>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</si>
  <si>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</si>
  <si>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</si>
  <si>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</si>
  <si>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</si>
  <si>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</si>
  <si>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</si>
  <si>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</si>
  <si>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</si>
  <si>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</si>
  <si>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</si>
  <si>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</si>
  <si>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</si>
  <si>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</si>
  <si>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</si>
  <si>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</si>
  <si>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</si>
  <si>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</si>
  <si>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</si>
  <si>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</si>
  <si>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</si>
  <si>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</si>
  <si>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</si>
  <si>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</si>
  <si>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</si>
  <si>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</si>
  <si>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</si>
  <si>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</si>
  <si>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</si>
  <si>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</si>
  <si>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</si>
  <si>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</si>
  <si>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</si>
  <si>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</si>
  <si>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</si>
  <si>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</si>
  <si>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</si>
  <si>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</si>
  <si>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</si>
  <si>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</si>
  <si>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</si>
  <si>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</si>
  <si>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</si>
  <si>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</si>
  <si>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</si>
  <si>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</si>
  <si>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</si>
  <si>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</si>
  <si>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</si>
  <si>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</si>
  <si>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</si>
  <si>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</si>
  <si>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</si>
  <si>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</si>
  <si>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</si>
  <si>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</si>
  <si>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</si>
  <si>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</si>
  <si>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</si>
  <si>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</si>
  <si>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</si>
  <si>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</si>
  <si>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</si>
  <si>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</si>
  <si>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</si>
  <si>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</si>
  <si>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</si>
  <si>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</si>
  <si>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</si>
  <si>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</si>
  <si>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</si>
  <si>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</si>
  <si>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</si>
  <si>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</si>
  <si>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</si>
  <si>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</si>
  <si>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</si>
  <si>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</si>
  <si>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</si>
  <si>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</si>
  <si>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</si>
  <si>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</si>
  <si>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</si>
  <si>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</si>
  <si>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</si>
  <si>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</si>
  <si>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</si>
  <si>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</si>
  <si>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</si>
  <si>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</si>
  <si>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</si>
  <si>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</si>
  <si>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</si>
  <si>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</si>
  <si>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</si>
  <si>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</si>
  <si>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</si>
  <si>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</si>
  <si>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</si>
  <si>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</si>
  <si>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</si>
  <si>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</si>
  <si>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</si>
  <si>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</si>
  <si>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</si>
  <si>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</si>
  <si>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</si>
  <si>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</si>
  <si>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</si>
  <si>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</si>
  <si>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</si>
  <si>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</si>
  <si>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</si>
  <si>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</si>
  <si>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</si>
  <si>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</si>
  <si>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</si>
  <si>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</si>
  <si>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</si>
  <si>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</si>
  <si>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</si>
  <si>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</si>
  <si>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</si>
  <si>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</si>
  <si>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</si>
  <si>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</si>
  <si>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</si>
  <si>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Latvijas valdība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</si>
  <si>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</si>
  <si>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</si>
  <si>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</si>
  <si>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</si>
  <si>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</si>
  <si>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</si>
  <si>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</si>
  <si>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</si>
  <si>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</si>
  <si>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</si>
  <si>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</si>
  <si>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</si>
  <si>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</si>
  <si>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</si>
  <si>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</si>
  <si>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</si>
  <si>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</si>
  <si>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</si>
  <si>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</si>
  <si>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</si>
  <si>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</si>
  <si>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</si>
  <si>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</si>
  <si>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</si>
  <si>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</si>
  <si>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</si>
  <si>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</si>
  <si>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</si>
  <si>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</si>
  <si>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</si>
  <si>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</si>
  <si>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</si>
  <si>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</si>
  <si>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</si>
  <si>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</si>
  <si>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</si>
  <si>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</si>
  <si>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</si>
  <si>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</si>
  <si>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</si>
  <si>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</si>
  <si>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</si>
  <si>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</si>
  <si>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</si>
  <si>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</si>
  <si>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</si>
  <si>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</si>
  <si>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</si>
  <si>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</si>
  <si>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</si>
  <si>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</si>
  <si>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</si>
  <si>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</si>
  <si>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</si>
  <si>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</si>
  <si>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</si>
  <si>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</si>
  <si>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</si>
  <si>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</si>
  <si>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"LATVIJAS VADOŠO APDROŠINĀTĀJU ieguldījumu sabiedrība"</t>
  </si>
  <si>
    <t>Akciju sabiedrība "Baltikums Asset Management"</t>
  </si>
  <si>
    <t>000340801</t>
  </si>
  <si>
    <t>Ieguldījumu sabiedrība "Suprema fondi"</t>
  </si>
  <si>
    <t>LHZB</t>
  </si>
  <si>
    <t>Māras banka</t>
  </si>
  <si>
    <t>Unibanka</t>
  </si>
  <si>
    <t>Lateko</t>
  </si>
  <si>
    <t>EESTI ENERGIA AS</t>
  </si>
  <si>
    <t>BARCLAYS BANK</t>
  </si>
  <si>
    <t>DEVELOPMENT BANK OF JAPAN</t>
  </si>
  <si>
    <t>UTENOS TRIKOTAŽAS</t>
  </si>
  <si>
    <t>VILNIAUS VINGIS</t>
  </si>
  <si>
    <t>EESTI TELEKOM</t>
  </si>
  <si>
    <t>UPM/KYMMENE OYJ</t>
  </si>
  <si>
    <t>BRITISH TELECOM</t>
  </si>
  <si>
    <t>DimlerChrisler AG</t>
  </si>
  <si>
    <t>…</t>
  </si>
  <si>
    <t>BTB</t>
  </si>
  <si>
    <t>Sergejs Medvedevs</t>
  </si>
  <si>
    <t>Svetlana Korhova</t>
  </si>
  <si>
    <t xml:space="preserve"> Parekss Aktīvais pensiju plāns</t>
  </si>
  <si>
    <t>Parekss Universālais pensiju plāns</t>
  </si>
  <si>
    <t>Hansabanka</t>
  </si>
  <si>
    <t>NORD/LB</t>
  </si>
  <si>
    <t>SNAT</t>
  </si>
  <si>
    <t>NORDIC INVESTMENT BANK</t>
  </si>
  <si>
    <t>EUROPEAN INVESTMENT BANK</t>
  </si>
  <si>
    <t>MERRILL LYNCH</t>
  </si>
  <si>
    <t>US</t>
  </si>
  <si>
    <t>EE</t>
  </si>
  <si>
    <t>LT</t>
  </si>
  <si>
    <t>SE</t>
  </si>
  <si>
    <t>JPN</t>
  </si>
  <si>
    <t>GB</t>
  </si>
  <si>
    <t>STATOIL</t>
  </si>
  <si>
    <t>NO</t>
  </si>
  <si>
    <t>LATVIJAS KUĢNIECĪBA</t>
  </si>
  <si>
    <t>FRANCE TELECOM</t>
  </si>
  <si>
    <t>FR</t>
  </si>
  <si>
    <t>PL</t>
  </si>
  <si>
    <t>KAZKOMMERTS INTL BV (JSC KAZKOMMERTSBANK)</t>
  </si>
  <si>
    <t>KZ</t>
  </si>
  <si>
    <t>CA Preferred Fund Trust (Credit Agricole Indosuez)</t>
  </si>
  <si>
    <t>TURANALEM FINANCE (OJSC Bank Turanalem)</t>
  </si>
  <si>
    <t>MOBILE TELESYSTEM (Mobile Telesystems OJSC)</t>
  </si>
  <si>
    <t>RU</t>
  </si>
  <si>
    <t>HBOS CAPITAL FUNDING LP (HBOS PLC ON SUB BASIS)</t>
  </si>
  <si>
    <t>PGNIG FINANCE BV (Polskie Gornictwo Naftowe I Gazownictwo SA)</t>
  </si>
  <si>
    <t>ALROSA FINANSE SA (ALMAZY ROSSII-SAKHA)</t>
  </si>
  <si>
    <t>MMK FINANCE SA (Magnitogorsk Iron &amp; Steel Works)</t>
  </si>
  <si>
    <t>DEUTSCHE TELEKOM AG</t>
  </si>
  <si>
    <t>EAST CAPITAL EASTERN EUROPE</t>
  </si>
  <si>
    <t>Sergejs Medvedevs, Roberts Idelsons, Aija Kļaševa</t>
  </si>
  <si>
    <t>LHZB ķīlu zīmes</t>
  </si>
  <si>
    <t>LUB obligācijas</t>
  </si>
  <si>
    <t>DJ EUROSTOXX 50 MASTER UNIT</t>
  </si>
  <si>
    <t>HYPOTHEKENBK IN ESSEN</t>
  </si>
  <si>
    <t>FORTUM OYJ</t>
  </si>
  <si>
    <t>FI</t>
  </si>
  <si>
    <t>Franklin Mutual European - A - Acc</t>
  </si>
  <si>
    <t>LU</t>
  </si>
  <si>
    <t>Franklin Mutual Beacon Fund - A - Acc</t>
  </si>
  <si>
    <t>TPSA FINANCE BV (Telekomunikacija Polska SA.)</t>
  </si>
  <si>
    <t>NORDEA BANK AB</t>
  </si>
  <si>
    <t>VOLVO AB</t>
  </si>
  <si>
    <t xml:space="preserve">ATLAS COPCO AB </t>
  </si>
  <si>
    <t>AVIVA GLOBA CONVERTIBLES FUND</t>
  </si>
  <si>
    <t>Franklin US Equity Fund</t>
  </si>
  <si>
    <t>UBS (Lux) Equity Fund - Small Caps USA B</t>
  </si>
  <si>
    <t>Lietuvas Valsts</t>
  </si>
  <si>
    <t>Republic of Poland</t>
  </si>
  <si>
    <t>GENL MOTORS ACCEPT CORP</t>
  </si>
  <si>
    <t>ASTRA Zeneca PLC</t>
  </si>
  <si>
    <t>NOKIA OYJ</t>
  </si>
  <si>
    <t>SAF TEHNIKA</t>
  </si>
  <si>
    <t>Parex banka</t>
  </si>
  <si>
    <t>ING GROEP NV - CVA</t>
  </si>
  <si>
    <t>NL</t>
  </si>
  <si>
    <t>Templeton Japan Fund - A - Acc</t>
  </si>
  <si>
    <t>DE</t>
  </si>
  <si>
    <t xml:space="preserve">    LHZB ķīlu zīmes</t>
  </si>
  <si>
    <t xml:space="preserve">    LUB obligācijas</t>
  </si>
  <si>
    <t>HSH N FINANCE LTD (HSH Nordbank AG)</t>
  </si>
  <si>
    <t>EVRAZ SECURITIES SA (Evrazholding)</t>
  </si>
  <si>
    <t>SIEMENS CAPITAL CORP</t>
  </si>
  <si>
    <t>NORMA AS</t>
  </si>
  <si>
    <t>Lateko banka</t>
  </si>
  <si>
    <t>Polijas Republikas obligācijas</t>
  </si>
  <si>
    <t xml:space="preserve">Lietuvas Republikas obligācijas </t>
  </si>
  <si>
    <t>Akciju sabiedrība "Parex ieguldījumu pārvaldes sabiedrība"</t>
  </si>
  <si>
    <t>Māras</t>
  </si>
  <si>
    <t>Māras Banka</t>
  </si>
  <si>
    <t>Parex Banka</t>
  </si>
  <si>
    <t>Bayerische hypo- und Vereinsbank AG</t>
  </si>
  <si>
    <t>VODAFONE</t>
  </si>
  <si>
    <t>AP MOLLER-MAERSK A/S</t>
  </si>
  <si>
    <t>Continental AG</t>
  </si>
  <si>
    <t>DK</t>
  </si>
  <si>
    <t>NATIONAL AUSTRALIA BANK</t>
  </si>
  <si>
    <t>DRESDNER CJSC RUS STD BK</t>
  </si>
  <si>
    <t>AU</t>
  </si>
  <si>
    <t>ORION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</si>
</sst>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_-* #,##0;[Red]\-* #,##0;_-* &quot;0&quot;;_-@"/>
    <numFmt numFmtId="169" formatCode="0.0000"/>
    <numFmt numFmtId="170" formatCode="#,##0.0000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27" applyFont="1">
      <alignment/>
      <protection/>
    </xf>
    <xf numFmtId="0" fontId="1" fillId="0" borderId="0" xfId="27" applyFont="1" applyProtection="1">
      <alignment/>
      <protection/>
    </xf>
    <xf numFmtId="0" fontId="1" fillId="0" borderId="0" xfId="27" applyFont="1" applyBorder="1" applyAlignment="1" applyProtection="1">
      <alignment/>
      <protection/>
    </xf>
    <xf numFmtId="0" fontId="3" fillId="0" borderId="1" xfId="27" applyFont="1" applyBorder="1" applyAlignment="1" applyProtection="1">
      <alignment horizontal="center" vertical="center" wrapText="1"/>
      <protection/>
    </xf>
    <xf numFmtId="0" fontId="3" fillId="0" borderId="2" xfId="27" applyFont="1" applyBorder="1" applyAlignment="1" applyProtection="1">
      <alignment horizontal="center" vertical="center" wrapText="1"/>
      <protection/>
    </xf>
    <xf numFmtId="0" fontId="3" fillId="0" borderId="0" xfId="27" applyFont="1" applyBorder="1" applyAlignment="1" applyProtection="1">
      <alignment/>
      <protection/>
    </xf>
    <xf numFmtId="16" fontId="3" fillId="0" borderId="0" xfId="27" applyNumberFormat="1" applyFont="1" applyBorder="1" applyAlignment="1" applyProtection="1">
      <alignment horizontal="right" vertical="top"/>
      <protection/>
    </xf>
    <xf numFmtId="0" fontId="1" fillId="0" borderId="0" xfId="27" applyFont="1" applyBorder="1">
      <alignment/>
      <protection/>
    </xf>
    <xf numFmtId="16" fontId="2" fillId="0" borderId="0" xfId="27" applyNumberFormat="1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7" fillId="0" borderId="0" xfId="27" applyFont="1" applyAlignment="1">
      <alignment horizontal="left"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horizontal="left"/>
      <protection/>
    </xf>
    <xf numFmtId="0" fontId="1" fillId="0" borderId="0" xfId="27" applyFont="1" applyAlignment="1">
      <alignment wrapText="1"/>
      <protection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7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7" applyFont="1" applyFill="1" applyBorder="1" applyAlignment="1" applyProtection="1">
      <alignment horizontal="center" vertical="center" wrapText="1"/>
      <protection/>
    </xf>
    <xf numFmtId="0" fontId="3" fillId="0" borderId="4" xfId="27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7" applyFont="1" applyAlignment="1" applyProtection="1">
      <alignment/>
      <protection/>
    </xf>
    <xf numFmtId="49" fontId="1" fillId="0" borderId="0" xfId="27" applyNumberFormat="1" applyFont="1" applyBorder="1" applyAlignment="1" applyProtection="1">
      <alignment horizontal="center" vertical="top"/>
      <protection/>
    </xf>
    <xf numFmtId="16" fontId="6" fillId="0" borderId="0" xfId="27" applyNumberFormat="1" applyFont="1" applyBorder="1" applyAlignment="1" applyProtection="1">
      <alignment horizontal="right"/>
      <protection/>
    </xf>
    <xf numFmtId="0" fontId="1" fillId="0" borderId="0" xfId="27" applyFont="1" applyBorder="1" applyAlignment="1" applyProtection="1">
      <alignment/>
      <protection/>
    </xf>
    <xf numFmtId="0" fontId="1" fillId="0" borderId="0" xfId="27" applyFont="1" applyAlignment="1" applyProtection="1">
      <alignment/>
      <protection/>
    </xf>
    <xf numFmtId="16" fontId="2" fillId="0" borderId="11" xfId="27" applyNumberFormat="1" applyFont="1" applyBorder="1" applyAlignment="1" applyProtection="1">
      <alignment horizontal="center" vertical="top"/>
      <protection/>
    </xf>
    <xf numFmtId="0" fontId="6" fillId="0" borderId="0" xfId="27" applyFont="1" applyAlignment="1" applyProtection="1">
      <alignment horizontal="right"/>
      <protection/>
    </xf>
    <xf numFmtId="16" fontId="2" fillId="0" borderId="11" xfId="27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0" fillId="0" borderId="0" xfId="0" applyNumberFormat="1" applyFont="1" applyAlignment="1">
      <alignment wrapText="1"/>
    </xf>
    <xf numFmtId="0" fontId="1" fillId="0" borderId="0" xfId="27" applyFont="1" applyAlignment="1">
      <alignment horizontal="centerContinuous"/>
      <protection/>
    </xf>
    <xf numFmtId="0" fontId="1" fillId="0" borderId="0" xfId="27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27" applyNumberFormat="1" applyFont="1">
      <alignment/>
      <protection/>
    </xf>
    <xf numFmtId="0" fontId="15" fillId="0" borderId="0" xfId="27" applyFont="1" applyAlignment="1" applyProtection="1">
      <alignment/>
      <protection/>
    </xf>
    <xf numFmtId="2" fontId="15" fillId="0" borderId="13" xfId="27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" xfId="27" applyFont="1" applyBorder="1" applyAlignment="1" applyProtection="1">
      <alignment horizontal="center" vertical="center" wrapText="1"/>
      <protection/>
    </xf>
    <xf numFmtId="0" fontId="1" fillId="0" borderId="2" xfId="27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1" fillId="0" borderId="0" xfId="27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7" applyNumberFormat="1" applyFont="1" applyBorder="1" applyAlignment="1" applyProtection="1">
      <alignment horizontal="center" vertical="center"/>
      <protection/>
    </xf>
    <xf numFmtId="0" fontId="3" fillId="0" borderId="21" xfId="27" applyFont="1" applyBorder="1" applyAlignment="1" applyProtection="1">
      <alignment vertical="center"/>
      <protection/>
    </xf>
    <xf numFmtId="49" fontId="3" fillId="0" borderId="21" xfId="27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8" fillId="0" borderId="11" xfId="27" applyNumberFormat="1" applyFont="1" applyBorder="1" applyAlignment="1" applyProtection="1">
      <alignment horizontal="center" vertical="top"/>
      <protection/>
    </xf>
    <xf numFmtId="0" fontId="3" fillId="0" borderId="0" xfId="27" applyNumberFormat="1" applyFont="1" applyBorder="1" applyAlignment="1" applyProtection="1">
      <alignment horizontal="right"/>
      <protection/>
    </xf>
    <xf numFmtId="16" fontId="2" fillId="0" borderId="0" xfId="27" applyNumberFormat="1" applyFont="1" applyBorder="1" applyAlignment="1" applyProtection="1">
      <alignment horizontal="center" vertical="top"/>
      <protection/>
    </xf>
    <xf numFmtId="49" fontId="1" fillId="0" borderId="36" xfId="27" applyNumberFormat="1" applyFont="1" applyBorder="1" applyAlignment="1" applyProtection="1">
      <alignment horizontal="center" vertical="top"/>
      <protection/>
    </xf>
    <xf numFmtId="16" fontId="2" fillId="0" borderId="0" xfId="27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16" fontId="2" fillId="0" borderId="0" xfId="27" applyNumberFormat="1" applyFont="1" applyBorder="1" applyAlignment="1" applyProtection="1">
      <alignment horizontal="right" vertical="top"/>
      <protection/>
    </xf>
    <xf numFmtId="16" fontId="2" fillId="0" borderId="0" xfId="27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8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27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7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>
      <alignment horizontal="justify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2" xfId="15" applyNumberFormat="1" applyFont="1" applyFill="1" applyBorder="1" applyAlignment="1" applyProtection="1">
      <alignment horizontal="right" vertical="center"/>
      <protection locked="0"/>
    </xf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" fillId="0" borderId="0" xfId="27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7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7" fillId="0" borderId="6" xfId="15" applyNumberFormat="1" applyFont="1" applyFill="1" applyBorder="1" applyAlignment="1" applyProtection="1">
      <alignment horizontal="right" vertical="center"/>
      <protection locked="0"/>
    </xf>
    <xf numFmtId="4" fontId="7" fillId="0" borderId="39" xfId="15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5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4" fontId="7" fillId="3" borderId="10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6" fillId="0" borderId="36" xfId="27" applyNumberFormat="1" applyFont="1" applyBorder="1" applyAlignment="1" applyProtection="1">
      <alignment horizontal="right"/>
      <protection/>
    </xf>
    <xf numFmtId="0" fontId="1" fillId="0" borderId="36" xfId="27" applyFont="1" applyBorder="1" applyAlignment="1" applyProtection="1">
      <alignment/>
      <protection/>
    </xf>
    <xf numFmtId="0" fontId="6" fillId="0" borderId="0" xfId="27" applyFont="1" applyBorder="1" applyAlignment="1" applyProtection="1">
      <alignment horizontal="right"/>
      <protection/>
    </xf>
    <xf numFmtId="49" fontId="10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8" xfId="0" applyNumberFormat="1" applyFont="1" applyFill="1" applyBorder="1" applyAlignment="1" applyProtection="1">
      <alignment horizontal="right" vertical="center" wrapText="1"/>
      <protection/>
    </xf>
    <xf numFmtId="4" fontId="7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  <protection/>
    </xf>
    <xf numFmtId="4" fontId="7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9" xfId="0" applyNumberFormat="1" applyFont="1" applyFill="1" applyBorder="1" applyAlignment="1" applyProtection="1">
      <alignment horizontal="right" vertical="center" wrapText="1"/>
      <protection/>
    </xf>
    <xf numFmtId="4" fontId="7" fillId="4" borderId="12" xfId="15" applyNumberFormat="1" applyFont="1" applyFill="1" applyBorder="1" applyAlignment="1" applyProtection="1">
      <alignment horizontal="right" vertical="center"/>
      <protection/>
    </xf>
    <xf numFmtId="4" fontId="7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27" applyFont="1" applyBorder="1" applyAlignment="1" applyProtection="1">
      <alignment horizontal="center"/>
      <protection/>
    </xf>
    <xf numFmtId="0" fontId="20" fillId="0" borderId="0" xfId="21" applyFont="1" applyAlignment="1">
      <alignment/>
    </xf>
    <xf numFmtId="0" fontId="20" fillId="0" borderId="32" xfId="21" applyFont="1" applyBorder="1" applyAlignment="1">
      <alignment/>
    </xf>
    <xf numFmtId="0" fontId="15" fillId="0" borderId="52" xfId="27" applyFont="1" applyBorder="1">
      <alignment/>
      <protection/>
    </xf>
    <xf numFmtId="0" fontId="1" fillId="0" borderId="0" xfId="27" applyFont="1" applyProtection="1">
      <alignment/>
      <protection/>
    </xf>
    <xf numFmtId="0" fontId="21" fillId="0" borderId="0" xfId="27" applyFont="1" applyAlignment="1" applyProtection="1">
      <alignment/>
      <protection/>
    </xf>
    <xf numFmtId="49" fontId="9" fillId="2" borderId="37" xfId="27" applyNumberFormat="1" applyFont="1" applyFill="1" applyBorder="1" applyAlignment="1" applyProtection="1">
      <alignment horizontal="right"/>
      <protection locked="0"/>
    </xf>
    <xf numFmtId="49" fontId="9" fillId="2" borderId="0" xfId="27" applyNumberFormat="1" applyFont="1" applyFill="1" applyBorder="1" applyAlignment="1" applyProtection="1">
      <alignment horizontal="right"/>
      <protection locked="0"/>
    </xf>
    <xf numFmtId="0" fontId="6" fillId="2" borderId="37" xfId="27" applyNumberFormat="1" applyFont="1" applyFill="1" applyBorder="1" applyAlignment="1" applyProtection="1">
      <alignment horizontal="left"/>
      <protection locked="0"/>
    </xf>
    <xf numFmtId="0" fontId="21" fillId="0" borderId="0" xfId="27" applyFont="1">
      <alignment/>
      <protection/>
    </xf>
    <xf numFmtId="0" fontId="6" fillId="2" borderId="0" xfId="27" applyNumberFormat="1" applyFont="1" applyFill="1" applyAlignment="1" applyProtection="1">
      <alignment horizontal="left"/>
      <protection locked="0"/>
    </xf>
    <xf numFmtId="0" fontId="21" fillId="0" borderId="32" xfId="27" applyFont="1" applyBorder="1" applyAlignment="1" applyProtection="1">
      <alignment/>
      <protection/>
    </xf>
    <xf numFmtId="0" fontId="6" fillId="2" borderId="32" xfId="27" applyNumberFormat="1" applyFont="1" applyFill="1" applyBorder="1" applyAlignment="1" applyProtection="1">
      <alignment horizontal="left"/>
      <protection locked="0"/>
    </xf>
    <xf numFmtId="49" fontId="12" fillId="0" borderId="0" xfId="21" applyNumberFormat="1" applyFont="1" applyBorder="1" applyAlignment="1">
      <alignment horizontal="left"/>
    </xf>
    <xf numFmtId="2" fontId="6" fillId="2" borderId="13" xfId="27" applyNumberFormat="1" applyFont="1" applyFill="1" applyBorder="1" applyAlignment="1" applyProtection="1">
      <alignment horizontal="center"/>
      <protection locked="0"/>
    </xf>
    <xf numFmtId="49" fontId="6" fillId="0" borderId="0" xfId="27" applyNumberFormat="1" applyFont="1" applyAlignment="1" applyProtection="1">
      <alignment horizontal="center"/>
      <protection/>
    </xf>
    <xf numFmtId="0" fontId="6" fillId="2" borderId="13" xfId="27" applyNumberFormat="1" applyFont="1" applyFill="1" applyBorder="1" applyAlignment="1" applyProtection="1">
      <alignment horizontal="left"/>
      <protection locked="0"/>
    </xf>
    <xf numFmtId="0" fontId="6" fillId="2" borderId="29" xfId="27" applyNumberFormat="1" applyFont="1" applyFill="1" applyBorder="1" applyAlignment="1" applyProtection="1">
      <alignment horizontal="left"/>
      <protection locked="0"/>
    </xf>
    <xf numFmtId="0" fontId="21" fillId="0" borderId="0" xfId="27" applyFont="1" applyBorder="1" applyAlignment="1" applyProtection="1">
      <alignment/>
      <protection/>
    </xf>
    <xf numFmtId="49" fontId="6" fillId="0" borderId="0" xfId="27" applyNumberFormat="1" applyFont="1" applyFill="1" applyBorder="1" applyAlignment="1" applyProtection="1">
      <alignment horizontal="right"/>
      <protection/>
    </xf>
    <xf numFmtId="49" fontId="9" fillId="2" borderId="37" xfId="27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6" fillId="0" borderId="0" xfId="27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169" fontId="1" fillId="3" borderId="8" xfId="15" applyNumberFormat="1" applyFont="1" applyFill="1" applyBorder="1" applyAlignment="1" applyProtection="1">
      <alignment vertical="center"/>
      <protection/>
    </xf>
    <xf numFmtId="169" fontId="1" fillId="3" borderId="10" xfId="15" applyNumberFormat="1" applyFont="1" applyFill="1" applyBorder="1" applyAlignment="1" applyProtection="1">
      <alignment vertical="center"/>
      <protection/>
    </xf>
    <xf numFmtId="169" fontId="1" fillId="2" borderId="10" xfId="15" applyNumberFormat="1" applyFont="1" applyFill="1" applyBorder="1" applyAlignment="1" applyProtection="1">
      <alignment vertical="center"/>
      <protection locked="0"/>
    </xf>
    <xf numFmtId="169" fontId="1" fillId="3" borderId="9" xfId="15" applyNumberFormat="1" applyFont="1" applyFill="1" applyBorder="1" applyAlignment="1" applyProtection="1">
      <alignment vertical="center"/>
      <protection/>
    </xf>
    <xf numFmtId="169" fontId="1" fillId="3" borderId="12" xfId="15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70" fontId="1" fillId="3" borderId="8" xfId="15" applyNumberFormat="1" applyFont="1" applyFill="1" applyBorder="1" applyAlignment="1" applyProtection="1">
      <alignment vertical="center"/>
      <protection/>
    </xf>
    <xf numFmtId="170" fontId="1" fillId="3" borderId="10" xfId="15" applyNumberFormat="1" applyFont="1" applyFill="1" applyBorder="1" applyAlignment="1" applyProtection="1">
      <alignment vertical="center"/>
      <protection/>
    </xf>
    <xf numFmtId="170" fontId="1" fillId="2" borderId="8" xfId="15" applyNumberFormat="1" applyFont="1" applyFill="1" applyBorder="1" applyAlignment="1" applyProtection="1">
      <alignment vertical="center"/>
      <protection locked="0"/>
    </xf>
    <xf numFmtId="170" fontId="1" fillId="2" borderId="10" xfId="15" applyNumberFormat="1" applyFont="1" applyFill="1" applyBorder="1" applyAlignment="1" applyProtection="1">
      <alignment vertical="center"/>
      <protection locked="0"/>
    </xf>
    <xf numFmtId="170" fontId="1" fillId="3" borderId="9" xfId="15" applyNumberFormat="1" applyFont="1" applyFill="1" applyBorder="1" applyAlignment="1" applyProtection="1">
      <alignment vertical="center"/>
      <protection/>
    </xf>
    <xf numFmtId="170" fontId="1" fillId="3" borderId="12" xfId="15" applyNumberFormat="1" applyFont="1" applyFill="1" applyBorder="1" applyAlignment="1" applyProtection="1">
      <alignment vertical="center"/>
      <protection/>
    </xf>
    <xf numFmtId="170" fontId="1" fillId="4" borderId="8" xfId="15" applyNumberFormat="1" applyFont="1" applyFill="1" applyBorder="1" applyAlignment="1" applyProtection="1">
      <alignment vertical="center"/>
      <protection/>
    </xf>
    <xf numFmtId="170" fontId="1" fillId="4" borderId="10" xfId="15" applyNumberFormat="1" applyFont="1" applyFill="1" applyBorder="1" applyAlignment="1" applyProtection="1">
      <alignment vertical="center"/>
      <protection/>
    </xf>
    <xf numFmtId="170" fontId="1" fillId="4" borderId="9" xfId="15" applyNumberFormat="1" applyFont="1" applyFill="1" applyBorder="1" applyAlignment="1" applyProtection="1">
      <alignment vertical="center"/>
      <protection/>
    </xf>
    <xf numFmtId="170" fontId="1" fillId="4" borderId="12" xfId="15" applyNumberFormat="1" applyFont="1" applyFill="1" applyBorder="1" applyAlignment="1" applyProtection="1">
      <alignment vertical="center"/>
      <protection/>
    </xf>
    <xf numFmtId="0" fontId="1" fillId="0" borderId="44" xfId="0" applyFont="1" applyBorder="1" applyAlignment="1">
      <alignment vertical="center" wrapText="1"/>
    </xf>
    <xf numFmtId="4" fontId="2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right" vertical="center" wrapText="1"/>
    </xf>
    <xf numFmtId="2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0" xfId="23" applyNumberFormat="1" applyBorder="1">
      <alignment/>
      <protection/>
    </xf>
    <xf numFmtId="0" fontId="23" fillId="0" borderId="0" xfId="0" applyFont="1" applyBorder="1" applyAlignment="1">
      <alignment/>
    </xf>
    <xf numFmtId="4" fontId="1" fillId="0" borderId="0" xfId="27" applyNumberFormat="1" applyFont="1">
      <alignment/>
      <protection/>
    </xf>
    <xf numFmtId="4" fontId="0" fillId="0" borderId="0" xfId="0" applyNumberFormat="1" applyBorder="1" applyAlignment="1">
      <alignment/>
    </xf>
    <xf numFmtId="4" fontId="1" fillId="0" borderId="0" xfId="27" applyNumberFormat="1" applyFont="1" applyBorder="1">
      <alignment/>
      <protection/>
    </xf>
    <xf numFmtId="4" fontId="0" fillId="0" borderId="0" xfId="0" applyNumberFormat="1" applyAlignment="1">
      <alignment/>
    </xf>
    <xf numFmtId="3" fontId="1" fillId="0" borderId="0" xfId="27" applyNumberFormat="1" applyFont="1">
      <alignment/>
      <protection/>
    </xf>
    <xf numFmtId="3" fontId="1" fillId="2" borderId="23" xfId="25" applyNumberFormat="1" applyFont="1" applyFill="1" applyBorder="1" applyAlignment="1">
      <alignment horizontal="right" vertical="center" wrapText="1"/>
      <protection/>
    </xf>
    <xf numFmtId="3" fontId="1" fillId="2" borderId="23" xfId="25" applyNumberFormat="1" applyFont="1" applyFill="1" applyBorder="1" applyAlignment="1" applyProtection="1">
      <alignment horizontal="right" vertical="center" wrapText="1"/>
      <protection locked="0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left" vertical="center"/>
    </xf>
    <xf numFmtId="3" fontId="1" fillId="2" borderId="0" xfId="25" applyNumberFormat="1" applyFont="1" applyFill="1" applyBorder="1" applyAlignment="1">
      <alignment vertical="center"/>
      <protection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0" xfId="27" applyFont="1" applyBorder="1">
      <alignment/>
      <protection/>
    </xf>
    <xf numFmtId="0" fontId="16" fillId="0" borderId="0" xfId="0" applyFont="1" applyAlignment="1">
      <alignment/>
    </xf>
    <xf numFmtId="16" fontId="8" fillId="0" borderId="0" xfId="27" applyNumberFormat="1" applyFont="1" applyBorder="1" applyAlignment="1" applyProtection="1">
      <alignment horizontal="center" vertical="top"/>
      <protection/>
    </xf>
    <xf numFmtId="3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22" applyNumberFormat="1" applyFont="1" applyFill="1" applyBorder="1">
      <alignment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24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justify" vertical="center" wrapText="1"/>
    </xf>
    <xf numFmtId="0" fontId="1" fillId="0" borderId="0" xfId="24" applyFont="1" applyBorder="1" applyAlignment="1">
      <alignment horizontal="left" vertical="center" wrapText="1" indent="1"/>
      <protection/>
    </xf>
    <xf numFmtId="0" fontId="1" fillId="0" borderId="23" xfId="24" applyFont="1" applyFill="1" applyBorder="1" applyAlignment="1" applyProtection="1">
      <alignment horizontal="justify" vertical="center" wrapText="1"/>
      <protection locked="0"/>
    </xf>
    <xf numFmtId="3" fontId="1" fillId="2" borderId="0" xfId="24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24" applyNumberFormat="1" applyFont="1" applyFill="1" applyBorder="1" applyAlignment="1" applyProtection="1">
      <alignment horizontal="right" vertical="center" wrapText="1"/>
      <protection locked="0"/>
    </xf>
    <xf numFmtId="4" fontId="2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4" fontId="23" fillId="0" borderId="0" xfId="0" applyNumberFormat="1" applyFont="1" applyAlignment="1">
      <alignment vertical="center" wrapText="1"/>
    </xf>
    <xf numFmtId="3" fontId="1" fillId="2" borderId="0" xfId="25" applyNumberFormat="1" applyFont="1" applyFill="1" applyBorder="1">
      <alignment/>
      <protection/>
    </xf>
    <xf numFmtId="0" fontId="23" fillId="0" borderId="0" xfId="26" applyFont="1" applyFill="1" applyBorder="1">
      <alignment/>
      <protection/>
    </xf>
    <xf numFmtId="3" fontId="1" fillId="2" borderId="23" xfId="24" applyNumberFormat="1" applyFont="1" applyFill="1" applyBorder="1" applyAlignment="1">
      <alignment horizontal="right" vertical="center" wrapText="1"/>
      <protection/>
    </xf>
    <xf numFmtId="0" fontId="1" fillId="0" borderId="0" xfId="24" applyFont="1" applyBorder="1" applyAlignment="1">
      <alignment horizontal="left" vertical="center" wrapText="1"/>
      <protection/>
    </xf>
    <xf numFmtId="0" fontId="1" fillId="0" borderId="23" xfId="24" applyFont="1" applyBorder="1" applyAlignment="1">
      <alignment horizontal="justify" vertical="center" wrapText="1"/>
      <protection/>
    </xf>
    <xf numFmtId="4" fontId="1" fillId="3" borderId="53" xfId="15" applyNumberFormat="1" applyFont="1" applyFill="1" applyBorder="1" applyAlignment="1" applyProtection="1">
      <alignment horizontal="right" vertical="center"/>
      <protection locked="0"/>
    </xf>
    <xf numFmtId="0" fontId="1" fillId="0" borderId="0" xfId="24" applyFont="1" applyBorder="1" applyAlignment="1">
      <alignment horizontal="center" vertical="center" wrapText="1"/>
      <protection/>
    </xf>
    <xf numFmtId="0" fontId="1" fillId="0" borderId="0" xfId="24" applyFont="1" applyFill="1" applyBorder="1" applyAlignment="1">
      <alignment horizontal="left" vertical="center" wrapText="1" indent="1"/>
      <protection/>
    </xf>
    <xf numFmtId="169" fontId="1" fillId="2" borderId="8" xfId="15" applyNumberFormat="1" applyFont="1" applyFill="1" applyBorder="1" applyAlignment="1" applyProtection="1">
      <alignment vertical="center"/>
      <protection locked="0"/>
    </xf>
    <xf numFmtId="49" fontId="3" fillId="0" borderId="34" xfId="0" applyNumberFormat="1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3" fillId="0" borderId="34" xfId="27" applyFont="1" applyBorder="1" applyAlignment="1" applyProtection="1">
      <alignment horizontal="center" vertical="center" wrapText="1"/>
      <protection/>
    </xf>
    <xf numFmtId="0" fontId="1" fillId="0" borderId="34" xfId="27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54" xfId="0" applyFont="1" applyBorder="1" applyAlignment="1" applyProtection="1">
      <alignment horizontal="center" vertical="center" wrapText="1"/>
      <protection/>
    </xf>
  </cellXfs>
  <cellStyles count="15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ctive_23052003" xfId="22"/>
    <cellStyle name="Normal_aktive_31052003" xfId="23"/>
    <cellStyle name="Normal_PP_JULY_18" xfId="24"/>
    <cellStyle name="Normal_PP_MAY" xfId="25"/>
    <cellStyle name="Normal_Sheet1" xfId="26"/>
    <cellStyle name="Normal_Vadiba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3">
      <selection activeCell="A5" sqref="A5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8" width="11.57421875" style="12" customWidth="1"/>
    <col min="9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45</v>
      </c>
      <c r="E2" s="12">
        <v>4</v>
      </c>
      <c r="F2" s="12">
        <v>1</v>
      </c>
      <c r="G2" s="57" t="s">
        <v>50</v>
      </c>
    </row>
    <row r="3" spans="1:7" ht="12.75">
      <c r="A3" s="16" t="s">
        <v>22</v>
      </c>
      <c r="C3" s="12">
        <v>2</v>
      </c>
      <c r="D3" s="55" t="s">
        <v>46</v>
      </c>
      <c r="F3" s="12">
        <v>2</v>
      </c>
      <c r="G3" s="57" t="s">
        <v>48</v>
      </c>
    </row>
    <row r="4" spans="1:7" ht="12.75">
      <c r="A4" s="12" t="s">
        <v>6</v>
      </c>
      <c r="C4" s="12">
        <v>3</v>
      </c>
      <c r="D4" s="55" t="s">
        <v>47</v>
      </c>
      <c r="F4" s="12">
        <v>3</v>
      </c>
      <c r="G4" s="57" t="s">
        <v>49</v>
      </c>
    </row>
    <row r="5" spans="1:7" ht="12.75">
      <c r="A5" s="12" t="s">
        <v>7</v>
      </c>
      <c r="C5" s="12">
        <v>4</v>
      </c>
      <c r="D5" s="14" t="s">
        <v>300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210</v>
      </c>
      <c r="F6" s="12">
        <v>5</v>
      </c>
      <c r="G6" s="57">
        <v>40003411599</v>
      </c>
    </row>
    <row r="7" spans="1:7" ht="12.75">
      <c r="A7" s="15" t="s">
        <v>86</v>
      </c>
      <c r="B7" s="13">
        <v>2</v>
      </c>
      <c r="C7" s="12">
        <v>6</v>
      </c>
      <c r="D7" s="12" t="s">
        <v>211</v>
      </c>
      <c r="F7" s="12">
        <v>6</v>
      </c>
      <c r="G7" s="57" t="s">
        <v>212</v>
      </c>
    </row>
    <row r="8" spans="1:7" ht="12.75">
      <c r="A8" s="15" t="s">
        <v>124</v>
      </c>
      <c r="B8" s="13">
        <v>3</v>
      </c>
      <c r="C8" s="12">
        <v>7</v>
      </c>
      <c r="D8" s="12" t="s">
        <v>213</v>
      </c>
      <c r="F8" s="12">
        <v>7</v>
      </c>
      <c r="G8" s="57">
        <v>40003403040</v>
      </c>
    </row>
    <row r="9" spans="1:2" ht="12.75">
      <c r="A9" s="15" t="s">
        <v>141</v>
      </c>
      <c r="B9" s="13">
        <v>4</v>
      </c>
    </row>
    <row r="10" spans="1:2" ht="12.75">
      <c r="A10" s="16" t="s">
        <v>199</v>
      </c>
      <c r="B10" s="13"/>
    </row>
    <row r="11" spans="1:8" ht="12.75">
      <c r="A11" s="16" t="s">
        <v>36</v>
      </c>
      <c r="B11" s="13"/>
      <c r="C11" s="12">
        <v>1</v>
      </c>
      <c r="D11" s="12">
        <v>2002</v>
      </c>
      <c r="H11" s="12">
        <v>3</v>
      </c>
    </row>
    <row r="12" spans="1:4" ht="12.75">
      <c r="A12" s="17" t="s">
        <v>37</v>
      </c>
      <c r="B12" s="13"/>
      <c r="C12" s="12">
        <v>2</v>
      </c>
      <c r="D12" s="12">
        <v>2003</v>
      </c>
    </row>
    <row r="13" spans="1:4" ht="12.75">
      <c r="A13" s="17" t="s">
        <v>38</v>
      </c>
      <c r="B13" s="13"/>
      <c r="C13" s="12">
        <v>3</v>
      </c>
      <c r="D13" s="12">
        <v>2004</v>
      </c>
    </row>
    <row r="14" spans="1:4" ht="12.75">
      <c r="A14" s="12" t="str">
        <f>LOOKUP(E2,C2:D8)</f>
        <v>Akciju sabiedrība "Parex ieguldījumu pārvaldes sabiedrība"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2004. gada 30.09.</v>
      </c>
      <c r="B15" s="13"/>
    </row>
    <row r="16" spans="1:2" ht="12.75">
      <c r="A16" s="17" t="s">
        <v>39</v>
      </c>
      <c r="B16" s="13"/>
    </row>
    <row r="17" spans="1:2" ht="12.75">
      <c r="A17" s="17" t="s">
        <v>40</v>
      </c>
      <c r="B17" s="13"/>
    </row>
    <row r="18" spans="1:8" ht="12.75">
      <c r="A18" s="17" t="s">
        <v>41</v>
      </c>
      <c r="B18" s="13"/>
      <c r="C18" s="12">
        <v>1</v>
      </c>
      <c r="D18" s="12" t="s">
        <v>24</v>
      </c>
      <c r="H18" s="12">
        <v>9</v>
      </c>
    </row>
    <row r="19" spans="1:4" ht="12.75">
      <c r="A19" s="17" t="s">
        <v>42</v>
      </c>
      <c r="B19" s="13"/>
      <c r="C19" s="12">
        <v>2</v>
      </c>
      <c r="D19" s="12" t="s">
        <v>25</v>
      </c>
    </row>
    <row r="20" spans="1:4" ht="12.75">
      <c r="A20" s="16" t="s">
        <v>8</v>
      </c>
      <c r="B20" s="13"/>
      <c r="C20" s="12">
        <v>3</v>
      </c>
      <c r="D20" s="12" t="s">
        <v>26</v>
      </c>
    </row>
    <row r="21" spans="1:4" ht="12.75">
      <c r="A21" s="17" t="s">
        <v>9</v>
      </c>
      <c r="B21" s="13"/>
      <c r="C21" s="12">
        <v>4</v>
      </c>
      <c r="D21" s="12" t="s">
        <v>27</v>
      </c>
    </row>
    <row r="22" spans="1:4" ht="12.75">
      <c r="A22" s="16" t="s">
        <v>43</v>
      </c>
      <c r="B22" s="13"/>
      <c r="C22" s="12">
        <v>5</v>
      </c>
      <c r="D22" s="12" t="s">
        <v>28</v>
      </c>
    </row>
    <row r="23" spans="1:4" ht="12.75">
      <c r="A23" s="16" t="s">
        <v>44</v>
      </c>
      <c r="C23" s="12">
        <v>6</v>
      </c>
      <c r="D23" s="12" t="s">
        <v>29</v>
      </c>
    </row>
    <row r="24" spans="1:4" ht="12.75">
      <c r="A24" s="16" t="s">
        <v>10</v>
      </c>
      <c r="C24" s="12">
        <v>7</v>
      </c>
      <c r="D24" s="12" t="s">
        <v>30</v>
      </c>
    </row>
    <row r="25" spans="1:4" ht="12.75">
      <c r="A25" s="13">
        <f>LOOKUP(H11,C11:D14)</f>
        <v>2004</v>
      </c>
      <c r="C25" s="12">
        <v>8</v>
      </c>
      <c r="D25" s="12" t="s">
        <v>31</v>
      </c>
    </row>
    <row r="26" spans="1:4" ht="12.75">
      <c r="A26" s="13" t="str">
        <f>LOOKUP(H18,C18:D29)</f>
        <v>30.09.</v>
      </c>
      <c r="C26" s="12">
        <v>9</v>
      </c>
      <c r="D26" s="12" t="s">
        <v>32</v>
      </c>
    </row>
    <row r="27" spans="1:4" ht="15.75">
      <c r="A27" s="12">
        <f>LOOKUP(E2,F2:G8)</f>
        <v>40003577500</v>
      </c>
      <c r="B27" s="10"/>
      <c r="C27" s="12">
        <v>10</v>
      </c>
      <c r="D27" s="12" t="s">
        <v>33</v>
      </c>
    </row>
    <row r="28" spans="1:4" ht="12.75">
      <c r="A28" s="13" t="s">
        <v>59</v>
      </c>
      <c r="C28" s="12">
        <v>11</v>
      </c>
      <c r="D28" s="12" t="s">
        <v>34</v>
      </c>
    </row>
    <row r="29" spans="3:4" ht="12.75">
      <c r="C29" s="12">
        <v>12</v>
      </c>
      <c r="D29" s="12" t="s">
        <v>35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27"/>
  <sheetViews>
    <sheetView workbookViewId="0" topLeftCell="D13">
      <selection activeCell="F19" sqref="F19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Nosaukumi!B20</f>
        <v>Parekss Universālais pensiju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"Parex ieguldījumu pārvaldes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8" t="s">
        <v>11</v>
      </c>
      <c r="C10" s="492"/>
      <c r="D10" s="65" t="s">
        <v>12</v>
      </c>
      <c r="E10" s="65" t="s">
        <v>64</v>
      </c>
      <c r="F10" s="66" t="str">
        <f>CONCATENATE("Atlikumi ",Parametri!A15)</f>
        <v>Atlikumi 2004. gada 30.09.</v>
      </c>
    </row>
    <row r="11" spans="2:6" ht="13.5" thickBot="1">
      <c r="B11" s="490" t="s">
        <v>13</v>
      </c>
      <c r="C11" s="492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21">
        <v>0</v>
      </c>
      <c r="F12" s="178">
        <f>'Aktivi_Saistibas(002)'!E31</f>
        <v>384032.2756529407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>
        <v>9468.825652940599</v>
      </c>
      <c r="F13" s="179">
        <f>'Ien.,Izd.(002)'!F35</f>
        <v>20493.332621948615</v>
      </c>
    </row>
    <row r="14" spans="2:6" ht="25.5">
      <c r="B14" s="176" t="s">
        <v>68</v>
      </c>
      <c r="C14" s="163" t="s">
        <v>127</v>
      </c>
      <c r="D14" s="150" t="s">
        <v>68</v>
      </c>
      <c r="E14" s="169">
        <v>383287.46</v>
      </c>
      <c r="F14" s="75">
        <v>541531.89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169">
        <v>8724.01</v>
      </c>
      <c r="F15" s="75">
        <v>39100.44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384032.2756529406</v>
      </c>
      <c r="F16" s="181">
        <f>F13+F14-F15</f>
        <v>522924.7826219486</v>
      </c>
    </row>
    <row r="17" spans="2:6" ht="12.75">
      <c r="B17" s="68" t="s">
        <v>121</v>
      </c>
      <c r="C17" s="163" t="s">
        <v>131</v>
      </c>
      <c r="D17" s="69" t="s">
        <v>121</v>
      </c>
      <c r="E17" s="422">
        <f>E12+E16</f>
        <v>384032.2756529406</v>
      </c>
      <c r="F17" s="423">
        <f>F12+F16</f>
        <v>906957.0582748892</v>
      </c>
    </row>
    <row r="18" spans="2:6" ht="12.75">
      <c r="B18" s="68" t="s">
        <v>132</v>
      </c>
      <c r="C18" s="163" t="s">
        <v>133</v>
      </c>
      <c r="D18" s="69" t="s">
        <v>132</v>
      </c>
      <c r="E18" s="484">
        <v>0</v>
      </c>
      <c r="F18" s="424">
        <v>362228.4728362</v>
      </c>
    </row>
    <row r="19" spans="2:6" ht="12.75">
      <c r="B19" s="68" t="s">
        <v>134</v>
      </c>
      <c r="C19" s="163" t="s">
        <v>135</v>
      </c>
      <c r="D19" s="69" t="s">
        <v>134</v>
      </c>
      <c r="E19" s="484">
        <v>362228.4728362</v>
      </c>
      <c r="F19" s="424">
        <v>829906.225236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22">
        <f>IF(E18=0,0,E12/E18)</f>
        <v>0</v>
      </c>
      <c r="F20" s="423">
        <f>IF(F18=0,0,F12/F18)</f>
        <v>1.0601935089365557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25">
        <f>IF(E19=0,0,E17/E19)</f>
        <v>1.0601935089365555</v>
      </c>
      <c r="F21" s="426">
        <f>IF(F19=0,0,F17/F19)</f>
        <v>1.0928428184967263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CONCATENATE(Nosaukumi!B21,"/")</f>
        <v>Sergejs Medvedevs, Roberts Idelsons, Aija Kļaševa/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CONCATENATE(Nosaukumi!B25,"; ",Nosaukumi!C25)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133"/>
  <sheetViews>
    <sheetView zoomScale="75" zoomScaleNormal="75" workbookViewId="0" topLeftCell="D107">
      <selection activeCell="H101" sqref="H10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Nosaukumi!B20</f>
        <v>Parekss Universālais pensiju plāns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"Parex ieguldījumu pārvaldes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8" t="s">
        <v>11</v>
      </c>
      <c r="C11" s="492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90" t="s">
        <v>13</v>
      </c>
      <c r="C12" s="493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150</v>
      </c>
      <c r="D16" s="213"/>
      <c r="E16" s="214">
        <v>133</v>
      </c>
      <c r="F16" s="215">
        <v>14570.76</v>
      </c>
      <c r="G16" s="215">
        <v>13655.68</v>
      </c>
      <c r="H16" s="233">
        <f>IF(G16=0,0,G16/'Aktivi_Saistibas(002)'!$F$19*100)</f>
        <v>1.5032844280007678</v>
      </c>
      <c r="I16" s="31"/>
    </row>
    <row r="17" spans="2:12" ht="15">
      <c r="B17" s="211"/>
      <c r="C17" s="212" t="s">
        <v>150</v>
      </c>
      <c r="D17" s="213"/>
      <c r="E17" s="214">
        <v>860</v>
      </c>
      <c r="F17" s="215">
        <v>90821.41</v>
      </c>
      <c r="G17" s="215">
        <v>91420.3</v>
      </c>
      <c r="H17" s="233">
        <f>IF(G17=0,0,G17/'Aktivi_Saistibas(002)'!$F$19*100)</f>
        <v>10.063996329231397</v>
      </c>
      <c r="I17" s="31"/>
      <c r="L17" s="447"/>
    </row>
    <row r="18" spans="2:12" ht="15">
      <c r="B18" s="211"/>
      <c r="C18" s="212" t="s">
        <v>150</v>
      </c>
      <c r="D18" s="213"/>
      <c r="E18" s="214">
        <v>1165</v>
      </c>
      <c r="F18" s="215">
        <v>120503.95</v>
      </c>
      <c r="G18" s="215">
        <v>121405.69</v>
      </c>
      <c r="H18" s="233">
        <f>IF(G18=0,0,G18/'Aktivi_Saistibas(002)'!$F$19*100)</f>
        <v>13.36493556144319</v>
      </c>
      <c r="I18" s="31"/>
      <c r="L18" s="447"/>
    </row>
    <row r="19" spans="2:12" ht="15">
      <c r="B19" s="211"/>
      <c r="C19" s="212" t="s">
        <v>150</v>
      </c>
      <c r="D19" s="213"/>
      <c r="E19" s="214">
        <v>260</v>
      </c>
      <c r="F19" s="215">
        <v>28697.39</v>
      </c>
      <c r="G19" s="215">
        <v>27761.15</v>
      </c>
      <c r="H19" s="233">
        <f>IF(G19=0,0,G19/'Aktivi_Saistibas(002)'!$F$19*100)</f>
        <v>3.0560839517617224</v>
      </c>
      <c r="I19" s="31"/>
      <c r="L19" s="447"/>
    </row>
    <row r="20" spans="2:12" ht="15">
      <c r="B20" s="211"/>
      <c r="C20" s="212" t="s">
        <v>150</v>
      </c>
      <c r="D20" s="213"/>
      <c r="E20" s="214">
        <v>5</v>
      </c>
      <c r="F20" s="215">
        <v>3501.45</v>
      </c>
      <c r="G20" s="215">
        <v>3763.41</v>
      </c>
      <c r="H20" s="233">
        <f>IF(G20=0,0,G20/'Aktivi_Saistibas(002)'!$F$19*100)</f>
        <v>0.41429468537505043</v>
      </c>
      <c r="I20" s="31"/>
      <c r="L20" s="447"/>
    </row>
    <row r="21" spans="2:12" ht="15">
      <c r="B21" s="211"/>
      <c r="C21" s="212" t="s">
        <v>150</v>
      </c>
      <c r="D21" s="213"/>
      <c r="E21" s="214">
        <v>360</v>
      </c>
      <c r="F21" s="215">
        <v>36140.22</v>
      </c>
      <c r="G21" s="215">
        <v>36077.89</v>
      </c>
      <c r="H21" s="233">
        <f>IF(G21=0,0,G21/'Aktivi_Saistibas(002)'!$F$19*100)</f>
        <v>3.971631601804129</v>
      </c>
      <c r="I21" s="31"/>
      <c r="L21" s="447"/>
    </row>
    <row r="22" spans="2:12" ht="15">
      <c r="B22" s="211"/>
      <c r="C22" s="212" t="s">
        <v>150</v>
      </c>
      <c r="D22" s="213"/>
      <c r="E22" s="214">
        <v>250</v>
      </c>
      <c r="F22" s="215">
        <v>25099</v>
      </c>
      <c r="G22" s="215">
        <v>25352.47</v>
      </c>
      <c r="H22" s="233">
        <f>IF(G22=0,0,G22/'Aktivi_Saistibas(002)'!$F$19*100)</f>
        <v>2.790924608833586</v>
      </c>
      <c r="I22" s="31"/>
      <c r="L22" s="447"/>
    </row>
    <row r="23" spans="2:12" ht="15">
      <c r="B23" s="211"/>
      <c r="C23" s="212" t="s">
        <v>150</v>
      </c>
      <c r="D23" s="213"/>
      <c r="E23" s="214">
        <v>30</v>
      </c>
      <c r="F23" s="215">
        <v>19777.07</v>
      </c>
      <c r="G23" s="215">
        <v>20632.75</v>
      </c>
      <c r="H23" s="233">
        <f>IF(G23=0,0,G23/'Aktivi_Saistibas(002)'!$F$19*100)</f>
        <v>2.2713546144778465</v>
      </c>
      <c r="I23" s="31"/>
      <c r="L23" s="447"/>
    </row>
    <row r="24" spans="2:12" ht="15">
      <c r="B24" s="211"/>
      <c r="C24" s="212" t="s">
        <v>150</v>
      </c>
      <c r="D24" s="213"/>
      <c r="E24" s="214">
        <v>200</v>
      </c>
      <c r="F24" s="215">
        <v>19268</v>
      </c>
      <c r="G24" s="215">
        <v>19953.54</v>
      </c>
      <c r="H24" s="233">
        <f>IF(G24=0,0,G24/'Aktivi_Saistibas(002)'!$F$19*100)</f>
        <v>2.1965838365786574</v>
      </c>
      <c r="I24" s="31"/>
      <c r="L24" s="447"/>
    </row>
    <row r="25" spans="2:12" ht="15">
      <c r="B25" s="211"/>
      <c r="C25" s="212"/>
      <c r="D25" s="213"/>
      <c r="E25" s="214"/>
      <c r="F25" s="215"/>
      <c r="G25" s="215"/>
      <c r="H25" s="233"/>
      <c r="I25" s="31"/>
      <c r="L25" s="447"/>
    </row>
    <row r="26" spans="2:12" ht="15">
      <c r="B26" s="211"/>
      <c r="C26" s="212"/>
      <c r="D26" s="213"/>
      <c r="E26" s="214"/>
      <c r="F26" s="215"/>
      <c r="G26" s="215"/>
      <c r="H26" s="233"/>
      <c r="I26" s="31"/>
      <c r="L26" s="447"/>
    </row>
    <row r="27" spans="2:12" ht="15">
      <c r="B27" s="211"/>
      <c r="C27" s="216" t="s">
        <v>20</v>
      </c>
      <c r="D27" s="213"/>
      <c r="E27" s="214"/>
      <c r="F27" s="215"/>
      <c r="G27" s="215"/>
      <c r="H27" s="233"/>
      <c r="I27" s="53"/>
      <c r="K27" s="451"/>
      <c r="L27" s="447"/>
    </row>
    <row r="28" spans="2:12" ht="15">
      <c r="B28" s="211"/>
      <c r="C28" s="212" t="s">
        <v>153</v>
      </c>
      <c r="D28" s="217">
        <v>11110</v>
      </c>
      <c r="E28" s="218">
        <f>SUM(E16:E27)</f>
        <v>3263</v>
      </c>
      <c r="F28" s="218">
        <f>SUM(F16:F27)</f>
        <v>358379.25000000006</v>
      </c>
      <c r="G28" s="218">
        <f>SUM(G16:G27)</f>
        <v>360022.87999999995</v>
      </c>
      <c r="H28" s="234">
        <f>IF(G28=0,0,G28/'Aktivi_Saistibas(002)'!$F$19*100)</f>
        <v>39.63308961750634</v>
      </c>
      <c r="I28" s="53"/>
      <c r="L28" s="447"/>
    </row>
    <row r="29" spans="2:12" ht="25.5">
      <c r="B29" s="200">
        <v>11120</v>
      </c>
      <c r="C29" s="221" t="s">
        <v>154</v>
      </c>
      <c r="D29" s="219"/>
      <c r="E29" s="220"/>
      <c r="F29" s="220"/>
      <c r="G29" s="205"/>
      <c r="H29" s="235"/>
      <c r="I29" s="31"/>
      <c r="L29" s="447"/>
    </row>
    <row r="30" spans="2:12" ht="15">
      <c r="B30" s="200"/>
      <c r="C30" s="222" t="s">
        <v>264</v>
      </c>
      <c r="D30" s="208"/>
      <c r="E30" s="215">
        <v>50</v>
      </c>
      <c r="F30" s="215">
        <v>5216.42</v>
      </c>
      <c r="G30" s="215">
        <v>5178.87</v>
      </c>
      <c r="H30" s="236">
        <f>IF(G30=0,0,G30/'Aktivi_Saistibas(002)'!$F$19*100)</f>
        <v>0.5701154849586645</v>
      </c>
      <c r="I30" s="31"/>
      <c r="L30" s="447"/>
    </row>
    <row r="31" spans="2:12" ht="15">
      <c r="B31" s="200"/>
      <c r="C31" s="222" t="s">
        <v>264</v>
      </c>
      <c r="D31" s="208"/>
      <c r="E31" s="215">
        <v>134</v>
      </c>
      <c r="F31" s="215">
        <v>13576.94</v>
      </c>
      <c r="G31" s="215">
        <v>14109.71</v>
      </c>
      <c r="H31" s="236">
        <f>IF(G31=0,0,G31/'Aktivi_Saistibas(002)'!$F$19*100)</f>
        <v>1.5532662838179212</v>
      </c>
      <c r="I31" s="31"/>
      <c r="L31" s="447"/>
    </row>
    <row r="32" spans="2:12" ht="15">
      <c r="B32" s="200"/>
      <c r="C32" s="222" t="s">
        <v>264</v>
      </c>
      <c r="D32" s="208"/>
      <c r="E32" s="215">
        <v>10</v>
      </c>
      <c r="F32" s="215">
        <v>1129.56</v>
      </c>
      <c r="G32" s="215">
        <v>1025.8</v>
      </c>
      <c r="H32" s="236">
        <f>IF(G32=0,0,G32/'Aktivi_Saistibas(002)'!$F$19*100)</f>
        <v>0.11292511000866945</v>
      </c>
      <c r="I32" s="31"/>
      <c r="L32" s="447"/>
    </row>
    <row r="33" spans="2:12" ht="15">
      <c r="B33" s="200"/>
      <c r="C33" s="222" t="s">
        <v>264</v>
      </c>
      <c r="D33" s="208"/>
      <c r="E33" s="215">
        <v>250</v>
      </c>
      <c r="F33" s="215">
        <v>25341.14</v>
      </c>
      <c r="G33" s="215">
        <v>25148.43</v>
      </c>
      <c r="H33" s="236">
        <f>IF(G33=0,0,G33/'Aktivi_Saistibas(002)'!$F$19*100)</f>
        <v>2.7684628819412396</v>
      </c>
      <c r="I33" s="31"/>
      <c r="L33" s="447"/>
    </row>
    <row r="34" spans="2:12" ht="15">
      <c r="B34" s="200"/>
      <c r="C34" s="222" t="s">
        <v>264</v>
      </c>
      <c r="D34" s="208"/>
      <c r="E34" s="215">
        <v>150</v>
      </c>
      <c r="F34" s="215">
        <v>15013.5</v>
      </c>
      <c r="G34" s="215">
        <v>15129.03</v>
      </c>
      <c r="H34" s="236">
        <f>IF(G34=0,0,G34/'Aktivi_Saistibas(002)'!$F$19*100)</f>
        <v>1.6654780435508487</v>
      </c>
      <c r="I34" s="31"/>
      <c r="L34" s="447"/>
    </row>
    <row r="35" spans="2:12" ht="15">
      <c r="B35" s="200"/>
      <c r="C35" s="222" t="s">
        <v>265</v>
      </c>
      <c r="D35" s="208"/>
      <c r="E35" s="215">
        <v>3</v>
      </c>
      <c r="F35" s="215">
        <v>3117</v>
      </c>
      <c r="G35" s="215">
        <v>3058.41</v>
      </c>
      <c r="H35" s="236">
        <f>IF(G35=0,0,G35/'Aktivi_Saistibas(002)'!$F$19*100)</f>
        <v>0.3366848174123755</v>
      </c>
      <c r="I35" s="31"/>
      <c r="L35" s="447"/>
    </row>
    <row r="36" spans="2:9" ht="15">
      <c r="B36" s="211"/>
      <c r="C36" s="223" t="s">
        <v>20</v>
      </c>
      <c r="D36" s="208"/>
      <c r="E36" s="215"/>
      <c r="F36" s="215"/>
      <c r="G36" s="215"/>
      <c r="H36" s="236"/>
      <c r="I36" s="53"/>
    </row>
    <row r="37" spans="2:9" ht="15">
      <c r="B37" s="211"/>
      <c r="C37" s="222" t="s">
        <v>153</v>
      </c>
      <c r="D37" s="217">
        <v>11120</v>
      </c>
      <c r="E37" s="218">
        <f>SUM(E30:E36)</f>
        <v>597</v>
      </c>
      <c r="F37" s="218">
        <f>SUM(F30:F36)</f>
        <v>63394.56</v>
      </c>
      <c r="G37" s="218">
        <f>SUM(G30:G36)</f>
        <v>63650.25</v>
      </c>
      <c r="H37" s="236">
        <f>IF(G37=0,0,G37/'Aktivi_Saistibas(002)'!$F$19*100)</f>
        <v>7.006932621689719</v>
      </c>
      <c r="I37" s="31"/>
    </row>
    <row r="38" spans="2:9" ht="15">
      <c r="B38" s="200">
        <v>11130</v>
      </c>
      <c r="C38" s="221" t="s">
        <v>157</v>
      </c>
      <c r="D38" s="208"/>
      <c r="E38" s="210"/>
      <c r="F38" s="210"/>
      <c r="G38" s="210"/>
      <c r="H38" s="235"/>
      <c r="I38" s="53"/>
    </row>
    <row r="39" spans="2:9" ht="15">
      <c r="B39" s="211"/>
      <c r="C39" s="223" t="s">
        <v>20</v>
      </c>
      <c r="D39" s="208"/>
      <c r="E39" s="215"/>
      <c r="F39" s="215"/>
      <c r="G39" s="215"/>
      <c r="H39" s="236"/>
      <c r="I39" s="53"/>
    </row>
    <row r="40" spans="2:9" ht="15">
      <c r="B40" s="211"/>
      <c r="C40" s="222" t="s">
        <v>153</v>
      </c>
      <c r="D40" s="217">
        <v>11130</v>
      </c>
      <c r="E40" s="218">
        <f>SUM(E39:E39)</f>
        <v>0</v>
      </c>
      <c r="F40" s="218">
        <f>SUM(F39:F39)</f>
        <v>0</v>
      </c>
      <c r="G40" s="218">
        <f>SUM(G39:G39)</f>
        <v>0</v>
      </c>
      <c r="H40" s="236">
        <f>IF(G40=0,0,G40/'Aktivi_Saistibas(002)'!$F$19*100)</f>
        <v>0</v>
      </c>
      <c r="I40" s="53"/>
    </row>
    <row r="41" spans="2:9" ht="15">
      <c r="B41" s="166"/>
      <c r="C41" s="161" t="s">
        <v>160</v>
      </c>
      <c r="D41" s="76">
        <v>11100</v>
      </c>
      <c r="E41" s="229">
        <f>E28+E37+E40</f>
        <v>3860</v>
      </c>
      <c r="F41" s="229">
        <f>F28+F37+F40</f>
        <v>421773.81000000006</v>
      </c>
      <c r="G41" s="229">
        <f>G28+G37+G40</f>
        <v>423673.12999999995</v>
      </c>
      <c r="H41" s="237">
        <f>IF(G41=0,0,G41/'Aktivi_Saistibas(002)'!$F$19*100)</f>
        <v>46.64002223919606</v>
      </c>
      <c r="I41" s="53"/>
    </row>
    <row r="42" spans="2:9" ht="25.5">
      <c r="B42" s="230">
        <v>11200</v>
      </c>
      <c r="C42" s="231" t="s">
        <v>161</v>
      </c>
      <c r="D42" s="238"/>
      <c r="E42" s="226"/>
      <c r="F42" s="226"/>
      <c r="G42" s="226"/>
      <c r="H42" s="232"/>
      <c r="I42" s="53"/>
    </row>
    <row r="43" spans="2:9" ht="25.5">
      <c r="B43" s="200">
        <v>11210</v>
      </c>
      <c r="C43" s="207" t="s">
        <v>162</v>
      </c>
      <c r="D43" s="208"/>
      <c r="E43" s="210"/>
      <c r="F43" s="210"/>
      <c r="G43" s="210"/>
      <c r="H43" s="224"/>
      <c r="I43" s="53"/>
    </row>
    <row r="44" spans="2:9" ht="15">
      <c r="B44" s="211"/>
      <c r="C44" s="216" t="s">
        <v>20</v>
      </c>
      <c r="D44" s="208"/>
      <c r="E44" s="215"/>
      <c r="F44" s="215"/>
      <c r="G44" s="215"/>
      <c r="H44" s="236">
        <f>IF(G44=0,0,G44/'Aktivi_Saistibas(002)'!$F$19*100)</f>
        <v>0</v>
      </c>
      <c r="I44" s="53"/>
    </row>
    <row r="45" spans="2:9" ht="15">
      <c r="B45" s="211"/>
      <c r="C45" s="212" t="s">
        <v>153</v>
      </c>
      <c r="D45" s="217">
        <v>11210</v>
      </c>
      <c r="E45" s="218">
        <f>SUM(E44:E44)</f>
        <v>0</v>
      </c>
      <c r="F45" s="218">
        <f>SUM(F44:F44)</f>
        <v>0</v>
      </c>
      <c r="G45" s="218">
        <f>SUM(G44:G44)</f>
        <v>0</v>
      </c>
      <c r="H45" s="236">
        <f>IF(G45=0,0,G45/'Aktivi_Saistibas(002)'!$F$19*100)</f>
        <v>0</v>
      </c>
      <c r="I45" s="53"/>
    </row>
    <row r="46" spans="2:9" ht="25.5">
      <c r="B46" s="200">
        <v>11220</v>
      </c>
      <c r="C46" s="207" t="s">
        <v>163</v>
      </c>
      <c r="D46" s="208"/>
      <c r="E46" s="210"/>
      <c r="F46" s="210"/>
      <c r="G46" s="210"/>
      <c r="H46" s="224"/>
      <c r="I46" s="53"/>
    </row>
    <row r="47" spans="2:9" ht="15">
      <c r="B47" s="211"/>
      <c r="C47" s="223" t="s">
        <v>20</v>
      </c>
      <c r="D47" s="208"/>
      <c r="E47" s="215"/>
      <c r="F47" s="215"/>
      <c r="G47" s="215"/>
      <c r="H47" s="236">
        <f>IF(G47=0,0,G47/'Aktivi_Saistibas(002)'!$F$19*100)</f>
        <v>0</v>
      </c>
      <c r="I47" s="53"/>
    </row>
    <row r="48" spans="2:9" ht="15">
      <c r="B48" s="211"/>
      <c r="C48" s="212" t="s">
        <v>153</v>
      </c>
      <c r="D48" s="217">
        <v>11220</v>
      </c>
      <c r="E48" s="218">
        <f>SUM(E47:E47)</f>
        <v>0</v>
      </c>
      <c r="F48" s="218">
        <f>SUM(F47:F47)</f>
        <v>0</v>
      </c>
      <c r="G48" s="218">
        <f>SUM(G47:G47)</f>
        <v>0</v>
      </c>
      <c r="H48" s="236">
        <f>IF(G48=0,0,G48/'Aktivi_Saistibas(002)'!$F$19*100)</f>
        <v>0</v>
      </c>
      <c r="I48" s="53"/>
    </row>
    <row r="49" spans="2:9" ht="15.75" thickBot="1">
      <c r="B49" s="185"/>
      <c r="C49" s="251" t="s">
        <v>164</v>
      </c>
      <c r="D49" s="81">
        <v>11200</v>
      </c>
      <c r="E49" s="252">
        <f>E45+E48</f>
        <v>0</v>
      </c>
      <c r="F49" s="252">
        <f>F45+F48</f>
        <v>0</v>
      </c>
      <c r="G49" s="252">
        <f>G45+G48</f>
        <v>0</v>
      </c>
      <c r="H49" s="253">
        <f>IF(G49=0,0,G49/'Aktivi_Saistibas(002)'!$F$19*100)</f>
        <v>0</v>
      </c>
      <c r="I49" s="53"/>
    </row>
    <row r="50" spans="2:9" ht="25.5">
      <c r="B50" s="193">
        <v>11300</v>
      </c>
      <c r="C50" s="241" t="s">
        <v>167</v>
      </c>
      <c r="D50" s="244"/>
      <c r="E50" s="242"/>
      <c r="F50" s="242"/>
      <c r="G50" s="242"/>
      <c r="H50" s="245"/>
      <c r="I50" s="53"/>
    </row>
    <row r="51" spans="2:9" ht="15">
      <c r="B51" s="211"/>
      <c r="C51" s="216" t="s">
        <v>20</v>
      </c>
      <c r="D51" s="208"/>
      <c r="E51" s="215"/>
      <c r="F51" s="215"/>
      <c r="G51" s="215"/>
      <c r="H51" s="236">
        <f>IF(G51=0,0,G51/'Aktivi_Saistibas(002)'!$F$19*100)</f>
        <v>0</v>
      </c>
      <c r="I51" s="53"/>
    </row>
    <row r="52" spans="2:9" ht="15">
      <c r="B52" s="166"/>
      <c r="C52" s="243" t="s">
        <v>153</v>
      </c>
      <c r="D52" s="76">
        <v>11300</v>
      </c>
      <c r="E52" s="228">
        <f>SUM(E51:E51)</f>
        <v>0</v>
      </c>
      <c r="F52" s="228">
        <f>SUM(F51:F51)</f>
        <v>0</v>
      </c>
      <c r="G52" s="228">
        <f>SUM(G51:G51)</f>
        <v>0</v>
      </c>
      <c r="H52" s="239">
        <f>IF(G52=0,0,G52/'Aktivi_Saistibas(002)'!$F$19*100)</f>
        <v>0</v>
      </c>
      <c r="I52" s="53"/>
    </row>
    <row r="53" spans="2:9" ht="15">
      <c r="B53" s="230">
        <v>11400</v>
      </c>
      <c r="C53" s="231" t="s">
        <v>80</v>
      </c>
      <c r="D53" s="238"/>
      <c r="E53" s="226"/>
      <c r="F53" s="226"/>
      <c r="G53" s="226"/>
      <c r="H53" s="232"/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IF(G54=0,0,G54/'Aktivi_Saistibas(002)'!$F$19*100)</f>
        <v>0</v>
      </c>
      <c r="I54" s="53"/>
    </row>
    <row r="55" spans="2:9" ht="15">
      <c r="B55" s="166"/>
      <c r="C55" s="243" t="s">
        <v>153</v>
      </c>
      <c r="D55" s="76">
        <v>11400</v>
      </c>
      <c r="E55" s="228">
        <f>SUM(E54:E54)</f>
        <v>0</v>
      </c>
      <c r="F55" s="228">
        <f>SUM(F54:F54)</f>
        <v>0</v>
      </c>
      <c r="G55" s="228">
        <f>SUM(G54:G54)</f>
        <v>0</v>
      </c>
      <c r="H55" s="239">
        <f>IF(G55=0,0,G55/'Aktivi_Saistibas(002)'!$F$19*100)</f>
        <v>0</v>
      </c>
      <c r="I55" s="53"/>
    </row>
    <row r="56" spans="2:9" ht="38.25">
      <c r="B56" s="225"/>
      <c r="C56" s="249" t="s">
        <v>173</v>
      </c>
      <c r="D56" s="78">
        <v>11000</v>
      </c>
      <c r="E56" s="246">
        <f>E41+E49+E52+E55</f>
        <v>3860</v>
      </c>
      <c r="F56" s="246">
        <f>F41+F49+F52+F55</f>
        <v>421773.81000000006</v>
      </c>
      <c r="G56" s="246">
        <f>G41+G49+G52+G55</f>
        <v>423673.12999999995</v>
      </c>
      <c r="H56" s="287">
        <f>IF(G56=0,0,G56/'Aktivi_Saistibas(002)'!$F$19*100)</f>
        <v>46.64002223919606</v>
      </c>
      <c r="I56" s="53"/>
    </row>
    <row r="57" spans="2:9" ht="15">
      <c r="B57" s="230">
        <v>12000</v>
      </c>
      <c r="C57" s="248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>
      <c r="B60" s="211"/>
      <c r="C60" s="216" t="s">
        <v>20</v>
      </c>
      <c r="D60" s="208"/>
      <c r="E60" s="215"/>
      <c r="F60" s="215"/>
      <c r="G60" s="215"/>
      <c r="H60" s="236">
        <f>IF(G60=0,0,G60/'Aktivi_Saistibas(002)'!$F$19*100)</f>
        <v>0</v>
      </c>
      <c r="I60" s="53"/>
    </row>
    <row r="61" spans="2:9" ht="15">
      <c r="B61" s="211"/>
      <c r="C61" s="212" t="s">
        <v>153</v>
      </c>
      <c r="D61" s="217">
        <v>12110</v>
      </c>
      <c r="E61" s="218">
        <f>SUM(E60:E60)</f>
        <v>0</v>
      </c>
      <c r="F61" s="218">
        <f>SUM(F60:F60)</f>
        <v>0</v>
      </c>
      <c r="G61" s="218">
        <f>SUM(G60:G60)</f>
        <v>0</v>
      </c>
      <c r="H61" s="236">
        <f>IF(G61=0,0,G61/'Aktivi_Saistibas(002)'!$F$19*100)</f>
        <v>0</v>
      </c>
      <c r="I61" s="53"/>
    </row>
    <row r="62" spans="2:9" ht="15">
      <c r="B62" s="200">
        <v>12120</v>
      </c>
      <c r="C62" s="207" t="s">
        <v>183</v>
      </c>
      <c r="D62" s="208"/>
      <c r="E62" s="210"/>
      <c r="F62" s="210"/>
      <c r="G62" s="210"/>
      <c r="H62" s="224"/>
      <c r="I62" s="53"/>
    </row>
    <row r="63" spans="2:9" ht="15">
      <c r="B63" s="211"/>
      <c r="C63" s="216" t="s">
        <v>20</v>
      </c>
      <c r="D63" s="208"/>
      <c r="E63" s="215"/>
      <c r="F63" s="215"/>
      <c r="G63" s="215"/>
      <c r="H63" s="236">
        <f>IF(G63=0,0,G63/'Aktivi_Saistibas(002)'!$F$19*100)</f>
        <v>0</v>
      </c>
      <c r="I63" s="53"/>
    </row>
    <row r="64" spans="2:9" ht="15">
      <c r="B64" s="211"/>
      <c r="C64" s="212" t="s">
        <v>153</v>
      </c>
      <c r="D64" s="250">
        <v>12120</v>
      </c>
      <c r="E64" s="218">
        <f>SUM(E63:E63)</f>
        <v>0</v>
      </c>
      <c r="F64" s="218">
        <f>SUM(F63:F63)</f>
        <v>0</v>
      </c>
      <c r="G64" s="218">
        <f>SUM(G63:G63)</f>
        <v>0</v>
      </c>
      <c r="H64" s="236">
        <f>IF(G64=0,0,G64/'Aktivi_Saistibas(002)'!$F$19*100)</f>
        <v>0</v>
      </c>
      <c r="I64" s="53"/>
    </row>
    <row r="65" spans="2:9" ht="15">
      <c r="B65" s="166"/>
      <c r="C65" s="190" t="s">
        <v>174</v>
      </c>
      <c r="D65" s="76">
        <v>12100</v>
      </c>
      <c r="E65" s="228">
        <f>E61+E64</f>
        <v>0</v>
      </c>
      <c r="F65" s="228">
        <f>F61+F64</f>
        <v>0</v>
      </c>
      <c r="G65" s="228">
        <f>G61+G64</f>
        <v>0</v>
      </c>
      <c r="H65" s="239">
        <f>IF(G65=0,0,G65/'Aktivi_Saistibas(002)'!$F$19*100)</f>
        <v>0</v>
      </c>
      <c r="I65" s="53"/>
    </row>
    <row r="66" spans="2:9" ht="25.5">
      <c r="B66" s="230">
        <v>12200</v>
      </c>
      <c r="C66" s="231" t="s">
        <v>161</v>
      </c>
      <c r="D66" s="238"/>
      <c r="E66" s="226"/>
      <c r="F66" s="226"/>
      <c r="G66" s="226"/>
      <c r="H66" s="232"/>
      <c r="I66" s="53"/>
    </row>
    <row r="67" spans="2:9" ht="25.5">
      <c r="B67" s="200">
        <v>12210</v>
      </c>
      <c r="C67" s="207" t="s">
        <v>162</v>
      </c>
      <c r="D67" s="208"/>
      <c r="E67" s="210"/>
      <c r="F67" s="210"/>
      <c r="G67" s="210"/>
      <c r="H67" s="224"/>
      <c r="I67" s="53"/>
    </row>
    <row r="68" spans="2:9" ht="15">
      <c r="B68" s="211"/>
      <c r="C68" s="216" t="s">
        <v>20</v>
      </c>
      <c r="D68" s="208"/>
      <c r="E68" s="215"/>
      <c r="F68" s="215"/>
      <c r="G68" s="215"/>
      <c r="H68" s="236">
        <f>IF(G68=0,0,G68/'Aktivi_Saistibas(002)'!$F$19*100)</f>
        <v>0</v>
      </c>
      <c r="I68" s="53"/>
    </row>
    <row r="69" spans="2:9" ht="15">
      <c r="B69" s="211"/>
      <c r="C69" s="212" t="s">
        <v>153</v>
      </c>
      <c r="D69" s="217">
        <v>12210</v>
      </c>
      <c r="E69" s="218">
        <f>SUM(E68:E68)</f>
        <v>0</v>
      </c>
      <c r="F69" s="218">
        <f>SUM(F68:F68)</f>
        <v>0</v>
      </c>
      <c r="G69" s="218">
        <f>SUM(G68:G68)</f>
        <v>0</v>
      </c>
      <c r="H69" s="236">
        <f>IF(G69=0,0,G69/'Aktivi_Saistibas(002)'!$F$19*100)</f>
        <v>0</v>
      </c>
      <c r="I69" s="53"/>
    </row>
    <row r="70" spans="2:9" ht="25.5">
      <c r="B70" s="200">
        <v>12220</v>
      </c>
      <c r="C70" s="207" t="s">
        <v>163</v>
      </c>
      <c r="D70" s="208"/>
      <c r="E70" s="210"/>
      <c r="F70" s="210"/>
      <c r="G70" s="210"/>
      <c r="H70" s="224"/>
      <c r="I70" s="53"/>
    </row>
    <row r="71" spans="2:9" ht="15">
      <c r="B71" s="211"/>
      <c r="C71" s="216" t="s">
        <v>20</v>
      </c>
      <c r="D71" s="208"/>
      <c r="E71" s="215"/>
      <c r="F71" s="215"/>
      <c r="G71" s="215"/>
      <c r="H71" s="236">
        <f>IF(G71=0,0,G71/'Aktivi_Saistibas(002)'!$F$19*100)</f>
        <v>0</v>
      </c>
      <c r="I71" s="53"/>
    </row>
    <row r="72" spans="2:9" ht="15">
      <c r="B72" s="211"/>
      <c r="C72" s="212" t="s">
        <v>153</v>
      </c>
      <c r="D72" s="217">
        <v>12220</v>
      </c>
      <c r="E72" s="218">
        <f>SUM(E71:E71)</f>
        <v>0</v>
      </c>
      <c r="F72" s="218">
        <f>SUM(F71:F71)</f>
        <v>0</v>
      </c>
      <c r="G72" s="218">
        <f>SUM(G71:G71)</f>
        <v>0</v>
      </c>
      <c r="H72" s="236">
        <f>IF(G72=0,0,G72/'Aktivi_Saistibas(002)'!$F$19*100)</f>
        <v>0</v>
      </c>
      <c r="I72" s="53"/>
    </row>
    <row r="73" spans="2:9" ht="15">
      <c r="B73" s="166"/>
      <c r="C73" s="190" t="s">
        <v>175</v>
      </c>
      <c r="D73" s="76">
        <v>12200</v>
      </c>
      <c r="E73" s="228">
        <f>E69+E72</f>
        <v>0</v>
      </c>
      <c r="F73" s="228">
        <f>F69+F72</f>
        <v>0</v>
      </c>
      <c r="G73" s="228">
        <f>G69+G72</f>
        <v>0</v>
      </c>
      <c r="H73" s="239">
        <f>IF(G73=0,0,G73/'Aktivi_Saistibas(002)'!$F$19*100)</f>
        <v>0</v>
      </c>
      <c r="I73" s="53"/>
    </row>
    <row r="74" spans="2:9" ht="25.5">
      <c r="B74" s="200">
        <v>12300</v>
      </c>
      <c r="C74" s="201" t="s">
        <v>167</v>
      </c>
      <c r="D74" s="238"/>
      <c r="E74" s="226"/>
      <c r="F74" s="226"/>
      <c r="G74" s="226"/>
      <c r="H74" s="232"/>
      <c r="I74" s="53"/>
    </row>
    <row r="75" spans="2:9" ht="15">
      <c r="B75" s="211"/>
      <c r="C75" s="216" t="s">
        <v>20</v>
      </c>
      <c r="D75" s="208"/>
      <c r="E75" s="215"/>
      <c r="F75" s="215"/>
      <c r="G75" s="215"/>
      <c r="H75" s="236">
        <f>IF(G75=0,0,G75/'Aktivi_Saistibas(002)'!$F$19*100)</f>
        <v>0</v>
      </c>
      <c r="I75" s="53"/>
    </row>
    <row r="76" spans="2:9" ht="15">
      <c r="B76" s="166"/>
      <c r="C76" s="243" t="s">
        <v>153</v>
      </c>
      <c r="D76" s="76">
        <v>12300</v>
      </c>
      <c r="E76" s="228">
        <f>SUM(E75:E75)</f>
        <v>0</v>
      </c>
      <c r="F76" s="228">
        <f>SUM(F75:F75)</f>
        <v>0</v>
      </c>
      <c r="G76" s="228">
        <f>SUM(G75:G75)</f>
        <v>0</v>
      </c>
      <c r="H76" s="239">
        <f>IF(G76=0,0,G76/'Aktivi_Saistibas(002)'!$F$19*100)</f>
        <v>0</v>
      </c>
      <c r="I76" s="53"/>
    </row>
    <row r="77" spans="2:9" ht="15">
      <c r="B77" s="200">
        <v>12400</v>
      </c>
      <c r="C77" s="201" t="s">
        <v>80</v>
      </c>
      <c r="D77" s="208"/>
      <c r="E77" s="210"/>
      <c r="F77" s="210"/>
      <c r="G77" s="210"/>
      <c r="H77" s="224"/>
      <c r="I77" s="53"/>
    </row>
    <row r="78" spans="2:9" ht="15">
      <c r="B78" s="200"/>
      <c r="C78" s="212" t="s">
        <v>286</v>
      </c>
      <c r="D78" s="208"/>
      <c r="E78" s="215"/>
      <c r="F78" s="215"/>
      <c r="G78" s="215">
        <v>11</v>
      </c>
      <c r="H78" s="236">
        <f>IF(G78=0,0,G78/'Aktivi_Saistibas(002)'!$F$19*100)</f>
        <v>0.0012109341100559215</v>
      </c>
      <c r="I78" s="53"/>
    </row>
    <row r="79" spans="2:9" ht="15">
      <c r="B79" s="200"/>
      <c r="C79" s="212" t="s">
        <v>286</v>
      </c>
      <c r="D79" s="208"/>
      <c r="E79" s="215"/>
      <c r="F79" s="215"/>
      <c r="G79" s="215">
        <v>42.028</v>
      </c>
      <c r="H79" s="236">
        <f>IF(G79=0,0,G79/'Aktivi_Saistibas(002)'!$F$19*100)</f>
        <v>0.0046266489797663875</v>
      </c>
      <c r="I79" s="53"/>
    </row>
    <row r="80" spans="2:9" ht="15">
      <c r="B80" s="200"/>
      <c r="C80" s="212" t="s">
        <v>286</v>
      </c>
      <c r="D80" s="208"/>
      <c r="E80" s="215"/>
      <c r="F80" s="215"/>
      <c r="G80" s="215">
        <v>262</v>
      </c>
      <c r="H80" s="236">
        <f>IF(G80=0,0,G80/'Aktivi_Saistibas(002)'!$F$19*100)</f>
        <v>0.028842248803150127</v>
      </c>
      <c r="I80" s="53"/>
    </row>
    <row r="81" spans="2:9" ht="15">
      <c r="B81" s="200"/>
      <c r="C81" s="212" t="s">
        <v>286</v>
      </c>
      <c r="D81" s="208"/>
      <c r="E81" s="215"/>
      <c r="F81" s="215"/>
      <c r="G81" s="215">
        <v>751.8</v>
      </c>
      <c r="H81" s="236">
        <f>IF(G81=0,0,G81/'Aktivi_Saistibas(002)'!$F$19*100)</f>
        <v>0.08276184217636742</v>
      </c>
      <c r="I81" s="53"/>
    </row>
    <row r="82" spans="2:9" ht="15">
      <c r="B82" s="200"/>
      <c r="C82" s="212" t="s">
        <v>286</v>
      </c>
      <c r="D82" s="208"/>
      <c r="E82" s="215"/>
      <c r="F82" s="215"/>
      <c r="G82" s="215">
        <v>-297.475</v>
      </c>
      <c r="H82" s="236">
        <f>IF(G82=0,0,G82/'Aktivi_Saistibas(002)'!$F$19*100)</f>
        <v>-0.03274751130808048</v>
      </c>
      <c r="I82" s="53"/>
    </row>
    <row r="83" spans="2:9" ht="15">
      <c r="B83" s="200"/>
      <c r="C83" s="212" t="s">
        <v>286</v>
      </c>
      <c r="D83" s="208"/>
      <c r="E83" s="215"/>
      <c r="F83" s="215"/>
      <c r="G83" s="215">
        <v>39.6</v>
      </c>
      <c r="H83" s="236">
        <f>IF(G83=0,0,G83/'Aktivi_Saistibas(002)'!$F$19*100)</f>
        <v>0.004359362796201317</v>
      </c>
      <c r="I83" s="53"/>
    </row>
    <row r="84" spans="2:9" ht="15">
      <c r="B84" s="200"/>
      <c r="C84" s="212" t="s">
        <v>286</v>
      </c>
      <c r="D84" s="208"/>
      <c r="E84" s="215"/>
      <c r="F84" s="215"/>
      <c r="G84" s="215">
        <v>161.24</v>
      </c>
      <c r="H84" s="236">
        <f>IF(G84=0,0,G84/'Aktivi_Saistibas(002)'!$F$19*100)</f>
        <v>0.01775009235503789</v>
      </c>
      <c r="I84" s="53"/>
    </row>
    <row r="85" spans="2:9" ht="15">
      <c r="B85" s="200"/>
      <c r="C85" s="212" t="s">
        <v>286</v>
      </c>
      <c r="D85" s="208"/>
      <c r="E85" s="215"/>
      <c r="F85" s="215"/>
      <c r="G85" s="215">
        <v>13.6</v>
      </c>
      <c r="H85" s="236">
        <f>IF(G85=0,0,G85/'Aktivi_Saistibas(002)'!$F$19*100)</f>
        <v>0.0014971548997055027</v>
      </c>
      <c r="I85" s="53"/>
    </row>
    <row r="86" spans="2:9" ht="15">
      <c r="B86" s="200"/>
      <c r="C86" s="212" t="s">
        <v>286</v>
      </c>
      <c r="D86" s="208"/>
      <c r="E86" s="215"/>
      <c r="F86" s="215"/>
      <c r="G86" s="215">
        <v>-26</v>
      </c>
      <c r="H86" s="236">
        <f>IF(G86=0,0,G86/'Aktivi_Saistibas(002)'!$F$19*100)</f>
        <v>-0.002862207896495814</v>
      </c>
      <c r="I86" s="53"/>
    </row>
    <row r="87" spans="2:9" ht="15">
      <c r="B87" s="200"/>
      <c r="C87" s="212" t="s">
        <v>286</v>
      </c>
      <c r="D87" s="208"/>
      <c r="E87" s="215"/>
      <c r="F87" s="215"/>
      <c r="G87" s="215">
        <v>103.6</v>
      </c>
      <c r="H87" s="236">
        <f>IF(G87=0,0,G87/'Aktivi_Saistibas(002)'!$F$19*100)</f>
        <v>0.01140479761834486</v>
      </c>
      <c r="I87" s="53"/>
    </row>
    <row r="88" spans="2:9" ht="15">
      <c r="B88" s="200"/>
      <c r="C88" s="212" t="s">
        <v>286</v>
      </c>
      <c r="D88" s="208"/>
      <c r="E88" s="215"/>
      <c r="F88" s="215"/>
      <c r="G88" s="215">
        <v>70.76</v>
      </c>
      <c r="H88" s="236">
        <f>IF(G88=0,0,G88/'Aktivi_Saistibas(002)'!$F$19*100)</f>
        <v>0.007789608875232454</v>
      </c>
      <c r="I88" s="53"/>
    </row>
    <row r="89" spans="2:9" ht="15">
      <c r="B89" s="200"/>
      <c r="C89" s="212" t="s">
        <v>286</v>
      </c>
      <c r="D89" s="208"/>
      <c r="E89" s="215"/>
      <c r="F89" s="215"/>
      <c r="G89" s="215">
        <v>-56.448</v>
      </c>
      <c r="H89" s="236">
        <f>IF(G89=0,0,G89/'Aktivi_Saistibas(002)'!$F$19*100)</f>
        <v>-0.0062140735131306045</v>
      </c>
      <c r="I89" s="53"/>
    </row>
    <row r="90" spans="2:9" ht="15">
      <c r="B90" s="200"/>
      <c r="C90" s="212" t="s">
        <v>286</v>
      </c>
      <c r="D90" s="208"/>
      <c r="E90" s="215"/>
      <c r="F90" s="215"/>
      <c r="G90" s="215">
        <v>89.769</v>
      </c>
      <c r="H90" s="236">
        <f>IF(G90=0,0,G90/'Aktivi_Saistibas(002)'!$F$19*100)</f>
        <v>0.009882213102328183</v>
      </c>
      <c r="I90" s="53"/>
    </row>
    <row r="91" spans="2:9" ht="15">
      <c r="B91" s="200"/>
      <c r="C91" s="212" t="s">
        <v>286</v>
      </c>
      <c r="D91" s="208"/>
      <c r="E91" s="215"/>
      <c r="F91" s="215"/>
      <c r="G91" s="215">
        <v>157.08</v>
      </c>
      <c r="H91" s="236">
        <f>IF(G91=0,0,G91/'Aktivi_Saistibas(002)'!$F$19*100)</f>
        <v>0.01729213909159856</v>
      </c>
      <c r="I91" s="53"/>
    </row>
    <row r="92" spans="2:9" ht="15">
      <c r="B92" s="200"/>
      <c r="C92" s="212" t="s">
        <v>286</v>
      </c>
      <c r="D92" s="208"/>
      <c r="E92" s="215"/>
      <c r="F92" s="215"/>
      <c r="G92" s="215">
        <v>-17.37</v>
      </c>
      <c r="H92" s="236">
        <f>IF(G92=0,0,G92/'Aktivi_Saistibas(002)'!$F$19*100)</f>
        <v>-0.001912175044697396</v>
      </c>
      <c r="I92" s="53"/>
    </row>
    <row r="93" spans="2:9" ht="15">
      <c r="B93" s="200"/>
      <c r="C93" s="212" t="s">
        <v>286</v>
      </c>
      <c r="D93" s="208"/>
      <c r="E93" s="215"/>
      <c r="F93" s="215"/>
      <c r="G93" s="215">
        <v>-69.75</v>
      </c>
      <c r="H93" s="236">
        <f>IF(G93=0,0,G93/'Aktivi_Saistibas(002)'!$F$19*100)</f>
        <v>-0.007678423106945501</v>
      </c>
      <c r="I93" s="53"/>
    </row>
    <row r="94" spans="2:9" ht="15">
      <c r="B94" s="200"/>
      <c r="C94" s="212" t="s">
        <v>286</v>
      </c>
      <c r="D94" s="208"/>
      <c r="E94" s="215"/>
      <c r="F94" s="215"/>
      <c r="G94" s="215">
        <v>-211.6055</v>
      </c>
      <c r="H94" s="236">
        <f>IF(G94=0,0,G94/'Aktivi_Saistibas(002)'!$F$19*100)</f>
        <v>-0.023294574347767116</v>
      </c>
      <c r="I94" s="53"/>
    </row>
    <row r="95" spans="2:9" ht="15">
      <c r="B95" s="200"/>
      <c r="C95" s="212" t="s">
        <v>286</v>
      </c>
      <c r="D95" s="208"/>
      <c r="E95" s="215"/>
      <c r="F95" s="215"/>
      <c r="G95" s="215">
        <v>-10.01</v>
      </c>
      <c r="H95" s="236">
        <f>IF(G95=0,0,G95/'Aktivi_Saistibas(002)'!$F$19*100)</f>
        <v>-0.0011019500401508885</v>
      </c>
      <c r="I95" s="53"/>
    </row>
    <row r="96" spans="2:9" ht="15">
      <c r="B96" s="200"/>
      <c r="C96" s="212" t="s">
        <v>286</v>
      </c>
      <c r="D96" s="208"/>
      <c r="E96" s="215"/>
      <c r="F96" s="215"/>
      <c r="G96" s="215">
        <v>-118.7</v>
      </c>
      <c r="H96" s="236">
        <f>IF(G96=0,0,G96/'Aktivi_Saistibas(002)'!$F$19*100)</f>
        <v>-0.013067079896694351</v>
      </c>
      <c r="I96" s="53"/>
    </row>
    <row r="97" spans="2:9" ht="15">
      <c r="B97" s="211"/>
      <c r="C97" s="216" t="s">
        <v>20</v>
      </c>
      <c r="D97" s="208"/>
      <c r="E97" s="215"/>
      <c r="F97" s="215"/>
      <c r="G97" s="215"/>
      <c r="H97" s="236"/>
      <c r="I97" s="53"/>
    </row>
    <row r="98" spans="2:9" ht="15.75" thickBot="1">
      <c r="B98" s="185"/>
      <c r="C98" s="254" t="s">
        <v>153</v>
      </c>
      <c r="D98" s="81">
        <v>12400</v>
      </c>
      <c r="E98" s="252">
        <f>SUM(E97:E97)</f>
        <v>0</v>
      </c>
      <c r="F98" s="252">
        <f>SUM(F97:F97)</f>
        <v>0</v>
      </c>
      <c r="G98" s="252">
        <f>SUM(G78:G97)</f>
        <v>895.1184999999999</v>
      </c>
      <c r="H98" s="253">
        <f>IF(G98=0,0,G98/'Aktivi_Saistibas(002)'!$F$19*100)</f>
        <v>0.09853904765382646</v>
      </c>
      <c r="I98" s="53"/>
    </row>
    <row r="99" spans="2:9" ht="25.5">
      <c r="B99" s="82"/>
      <c r="C99" s="255" t="s">
        <v>176</v>
      </c>
      <c r="D99" s="77">
        <v>12000</v>
      </c>
      <c r="E99" s="258">
        <f>E65+E73+E76+E98</f>
        <v>0</v>
      </c>
      <c r="F99" s="258">
        <f>F65+F73+F76+F98</f>
        <v>0</v>
      </c>
      <c r="G99" s="258">
        <f>G65+G73+G76+G98</f>
        <v>895.1184999999999</v>
      </c>
      <c r="H99" s="259">
        <f>IF(G99=0,0,G99/'Aktivi_Saistibas(002)'!$F$19*100)</f>
        <v>0.09853904765382646</v>
      </c>
      <c r="I99" s="53"/>
    </row>
    <row r="100" spans="2:9" ht="15">
      <c r="B100" s="230">
        <v>13000</v>
      </c>
      <c r="C100" s="231" t="s">
        <v>177</v>
      </c>
      <c r="D100" s="238"/>
      <c r="E100" s="226"/>
      <c r="F100" s="226"/>
      <c r="G100" s="226"/>
      <c r="H100" s="232"/>
      <c r="I100" s="53"/>
    </row>
    <row r="101" spans="2:9" ht="15">
      <c r="B101" s="200"/>
      <c r="C101" s="469" t="s">
        <v>228</v>
      </c>
      <c r="D101" s="208"/>
      <c r="E101" s="215"/>
      <c r="F101" s="215">
        <v>4000</v>
      </c>
      <c r="G101" s="215">
        <v>4000</v>
      </c>
      <c r="H101" s="236">
        <f>IF(G101=0,0,G101/'Aktivi_Saistibas(002)'!$F$19*100)</f>
        <v>0.4403396763839714</v>
      </c>
      <c r="I101" s="53"/>
    </row>
    <row r="102" spans="2:9" ht="15">
      <c r="B102" s="200"/>
      <c r="C102" s="469" t="s">
        <v>228</v>
      </c>
      <c r="D102" s="208"/>
      <c r="E102" s="215"/>
      <c r="F102" s="215">
        <v>5000</v>
      </c>
      <c r="G102" s="215">
        <v>5000</v>
      </c>
      <c r="H102" s="236">
        <f>IF(G102=0,0,G102/'Aktivi_Saistibas(002)'!$F$19*100)</f>
        <v>0.5504245954799643</v>
      </c>
      <c r="I102" s="53"/>
    </row>
    <row r="103" spans="2:9" ht="15">
      <c r="B103" s="200"/>
      <c r="C103" s="469" t="s">
        <v>233</v>
      </c>
      <c r="D103" s="208"/>
      <c r="E103" s="215"/>
      <c r="F103" s="215">
        <v>35000</v>
      </c>
      <c r="G103" s="215">
        <v>35000</v>
      </c>
      <c r="H103" s="236">
        <f>IF(G103=0,0,G103/'Aktivi_Saistibas(002)'!$F$19*100)</f>
        <v>3.85297216835975</v>
      </c>
      <c r="I103" s="53"/>
    </row>
    <row r="104" spans="2:9" ht="15">
      <c r="B104" s="200"/>
      <c r="C104" s="469" t="s">
        <v>297</v>
      </c>
      <c r="D104" s="208"/>
      <c r="E104" s="215"/>
      <c r="F104" s="215">
        <v>4000</v>
      </c>
      <c r="G104" s="215">
        <v>4000</v>
      </c>
      <c r="H104" s="236">
        <f>IF(G104=0,0,G104/'Aktivi_Saistibas(002)'!$F$19*100)</f>
        <v>0.4403396763839714</v>
      </c>
      <c r="I104" s="53"/>
    </row>
    <row r="105" spans="2:9" ht="15">
      <c r="B105" s="200"/>
      <c r="C105" s="469" t="s">
        <v>214</v>
      </c>
      <c r="D105" s="208"/>
      <c r="E105" s="215"/>
      <c r="F105" s="215">
        <v>5000</v>
      </c>
      <c r="G105" s="215">
        <v>5000</v>
      </c>
      <c r="H105" s="236">
        <f>IF(G105=0,0,G105/'Aktivi_Saistibas(002)'!$F$19*100)</f>
        <v>0.5504245954799643</v>
      </c>
      <c r="I105" s="53"/>
    </row>
    <row r="106" spans="2:9" ht="15">
      <c r="B106" s="200"/>
      <c r="C106" s="469" t="s">
        <v>214</v>
      </c>
      <c r="D106" s="208"/>
      <c r="E106" s="215"/>
      <c r="F106" s="215">
        <v>949.37</v>
      </c>
      <c r="G106" s="215">
        <v>949.37</v>
      </c>
      <c r="H106" s="236">
        <f>IF(G106=0,0,G106/'Aktivi_Saistibas(002)'!$F$19*100)</f>
        <v>0.10451131964216273</v>
      </c>
      <c r="I106" s="53"/>
    </row>
    <row r="107" spans="2:9" ht="15">
      <c r="B107" s="200"/>
      <c r="C107" s="469" t="s">
        <v>214</v>
      </c>
      <c r="D107" s="208"/>
      <c r="E107" s="215"/>
      <c r="F107" s="215">
        <v>7500</v>
      </c>
      <c r="G107" s="215">
        <v>7500</v>
      </c>
      <c r="H107" s="236">
        <f>IF(G107=0,0,G107/'Aktivi_Saistibas(002)'!$F$19*100)</f>
        <v>0.8256368932199464</v>
      </c>
      <c r="I107" s="53"/>
    </row>
    <row r="108" spans="2:9" ht="15">
      <c r="B108" s="200"/>
      <c r="C108" s="469" t="s">
        <v>214</v>
      </c>
      <c r="D108" s="208"/>
      <c r="E108" s="215"/>
      <c r="F108" s="215">
        <v>25000</v>
      </c>
      <c r="G108" s="215">
        <v>25000</v>
      </c>
      <c r="H108" s="236">
        <f>IF(G108=0,0,G108/'Aktivi_Saistibas(002)'!$F$19*100)</f>
        <v>2.7521229773998215</v>
      </c>
      <c r="I108" s="53"/>
    </row>
    <row r="109" spans="2:9" ht="15">
      <c r="B109" s="200"/>
      <c r="C109" s="469" t="s">
        <v>215</v>
      </c>
      <c r="D109" s="208"/>
      <c r="E109" s="215"/>
      <c r="F109" s="215">
        <v>4432.34</v>
      </c>
      <c r="G109" s="215">
        <v>4432.34</v>
      </c>
      <c r="H109" s="236">
        <f>IF(G109=0,0,G109/'Aktivi_Saistibas(002)'!$F$19*100)</f>
        <v>0.487933790305933</v>
      </c>
      <c r="I109" s="53"/>
    </row>
    <row r="110" spans="2:9" ht="15">
      <c r="B110" s="200"/>
      <c r="C110" s="469" t="s">
        <v>215</v>
      </c>
      <c r="D110" s="208"/>
      <c r="E110" s="215"/>
      <c r="F110" s="215">
        <v>5281.09</v>
      </c>
      <c r="G110" s="215">
        <v>5281.09</v>
      </c>
      <c r="H110" s="236">
        <f>IF(G110=0,0,G110/'Aktivi_Saistibas(002)'!$F$19*100)</f>
        <v>0.5813683653886569</v>
      </c>
      <c r="I110" s="53"/>
    </row>
    <row r="111" spans="2:9" ht="15">
      <c r="B111" s="200"/>
      <c r="C111" s="469" t="s">
        <v>234</v>
      </c>
      <c r="D111" s="208"/>
      <c r="E111" s="215"/>
      <c r="F111" s="215">
        <v>8000</v>
      </c>
      <c r="G111" s="215">
        <v>8000</v>
      </c>
      <c r="H111" s="236">
        <f>IF(G111=0,0,G111/'Aktivi_Saistibas(002)'!$F$19*100)</f>
        <v>0.8806793527679428</v>
      </c>
      <c r="I111" s="53"/>
    </row>
    <row r="112" spans="2:9" ht="15">
      <c r="B112" s="200"/>
      <c r="C112" s="469" t="s">
        <v>234</v>
      </c>
      <c r="D112" s="208"/>
      <c r="E112" s="215"/>
      <c r="F112" s="215">
        <v>5000</v>
      </c>
      <c r="G112" s="215">
        <v>5000</v>
      </c>
      <c r="H112" s="236">
        <f>IF(G112=0,0,G112/'Aktivi_Saistibas(002)'!$F$19*100)</f>
        <v>0.5504245954799643</v>
      </c>
      <c r="I112" s="53"/>
    </row>
    <row r="113" spans="2:9" ht="15">
      <c r="B113" s="200"/>
      <c r="C113" s="469" t="s">
        <v>234</v>
      </c>
      <c r="D113" s="208"/>
      <c r="E113" s="215"/>
      <c r="F113" s="215">
        <v>10000</v>
      </c>
      <c r="G113" s="215">
        <v>10000</v>
      </c>
      <c r="H113" s="236">
        <f>IF(G113=0,0,G113/'Aktivi_Saistibas(002)'!$F$19*100)</f>
        <v>1.1008491909599285</v>
      </c>
      <c r="I113" s="53"/>
    </row>
    <row r="114" spans="2:9" ht="15">
      <c r="B114" s="200"/>
      <c r="C114" s="469" t="s">
        <v>234</v>
      </c>
      <c r="D114" s="208"/>
      <c r="E114" s="215"/>
      <c r="F114" s="215">
        <v>10000</v>
      </c>
      <c r="G114" s="215">
        <v>10000</v>
      </c>
      <c r="H114" s="236">
        <f>IF(G114=0,0,G114/'Aktivi_Saistibas(002)'!$F$19*100)</f>
        <v>1.1008491909599285</v>
      </c>
      <c r="I114" s="53"/>
    </row>
    <row r="115" spans="2:9" ht="15">
      <c r="B115" s="200"/>
      <c r="C115" s="469" t="s">
        <v>234</v>
      </c>
      <c r="D115" s="208"/>
      <c r="E115" s="215"/>
      <c r="F115" s="215">
        <v>12000</v>
      </c>
      <c r="G115" s="215">
        <v>12000</v>
      </c>
      <c r="H115" s="236">
        <f>IF(G115=0,0,G115/'Aktivi_Saistibas(002)'!$F$19*100)</f>
        <v>1.3210190291519142</v>
      </c>
      <c r="I115" s="53"/>
    </row>
    <row r="116" spans="2:9" ht="15">
      <c r="B116" s="200"/>
      <c r="C116" s="469" t="s">
        <v>286</v>
      </c>
      <c r="D116" s="208"/>
      <c r="E116" s="215"/>
      <c r="F116" s="215">
        <v>8000</v>
      </c>
      <c r="G116" s="215">
        <v>8000</v>
      </c>
      <c r="H116" s="236">
        <f>IF(G116=0,0,G116/'Aktivi_Saistibas(002)'!$F$19*100)</f>
        <v>0.8806793527679428</v>
      </c>
      <c r="I116" s="53"/>
    </row>
    <row r="117" spans="2:9" ht="15">
      <c r="B117" s="200"/>
      <c r="C117" s="469" t="s">
        <v>286</v>
      </c>
      <c r="D117" s="208"/>
      <c r="E117" s="215"/>
      <c r="F117" s="215">
        <v>8000</v>
      </c>
      <c r="G117" s="215">
        <v>8000</v>
      </c>
      <c r="H117" s="236">
        <f>IF(G117=0,0,G117/'Aktivi_Saistibas(002)'!$F$19*100)</f>
        <v>0.8806793527679428</v>
      </c>
      <c r="I117" s="53"/>
    </row>
    <row r="118" spans="2:9" ht="15">
      <c r="B118" s="200"/>
      <c r="C118" s="469" t="s">
        <v>286</v>
      </c>
      <c r="D118" s="208"/>
      <c r="E118" s="215"/>
      <c r="F118" s="215">
        <v>8000</v>
      </c>
      <c r="G118" s="215">
        <v>8000</v>
      </c>
      <c r="H118" s="236">
        <f>IF(G118=0,0,G118/'Aktivi_Saistibas(002)'!$F$19*100)</f>
        <v>0.8806793527679428</v>
      </c>
      <c r="I118" s="53"/>
    </row>
    <row r="119" spans="2:9" ht="15">
      <c r="B119" s="200"/>
      <c r="C119" s="469" t="s">
        <v>286</v>
      </c>
      <c r="D119" s="208"/>
      <c r="E119" s="215"/>
      <c r="F119" s="215">
        <v>20000</v>
      </c>
      <c r="G119" s="215">
        <v>20000</v>
      </c>
      <c r="H119" s="236">
        <f>IF(G119=0,0,G119/'Aktivi_Saistibas(002)'!$F$19*100)</f>
        <v>2.201698381919857</v>
      </c>
      <c r="I119" s="53"/>
    </row>
    <row r="120" spans="2:9" ht="15">
      <c r="B120" s="200"/>
      <c r="C120" s="469" t="s">
        <v>286</v>
      </c>
      <c r="D120" s="208"/>
      <c r="E120" s="215"/>
      <c r="F120" s="215">
        <v>20000</v>
      </c>
      <c r="G120" s="215">
        <v>20000</v>
      </c>
      <c r="H120" s="236">
        <f>IF(G120=0,0,G120/'Aktivi_Saistibas(002)'!$F$19*100)</f>
        <v>2.201698381919857</v>
      </c>
      <c r="I120" s="53"/>
    </row>
    <row r="121" spans="2:9" ht="15">
      <c r="B121" s="200"/>
      <c r="C121" s="469" t="s">
        <v>286</v>
      </c>
      <c r="D121" s="208"/>
      <c r="E121" s="215"/>
      <c r="F121" s="215">
        <v>20000</v>
      </c>
      <c r="G121" s="215">
        <v>20000</v>
      </c>
      <c r="H121" s="236">
        <f>IF(G121=0,0,G121/'Aktivi_Saistibas(002)'!$F$19*100)</f>
        <v>2.201698381919857</v>
      </c>
      <c r="I121" s="53"/>
    </row>
    <row r="122" spans="2:9" ht="15">
      <c r="B122" s="200"/>
      <c r="C122" s="469" t="s">
        <v>216</v>
      </c>
      <c r="D122" s="208"/>
      <c r="E122" s="215"/>
      <c r="F122" s="215">
        <v>4385.18</v>
      </c>
      <c r="G122" s="215">
        <v>4385.18</v>
      </c>
      <c r="H122" s="236">
        <f>IF(G122=0,0,G122/'Aktivi_Saistibas(002)'!$F$19*100)</f>
        <v>0.48274218552136594</v>
      </c>
      <c r="I122" s="53"/>
    </row>
    <row r="123" spans="2:9" ht="15">
      <c r="B123" s="200"/>
      <c r="C123" s="469" t="s">
        <v>301</v>
      </c>
      <c r="D123" s="208"/>
      <c r="E123" s="215"/>
      <c r="F123" s="215">
        <v>5042.42</v>
      </c>
      <c r="G123" s="215">
        <v>5042.42</v>
      </c>
      <c r="H123" s="236">
        <f>IF(G123=0,0,G123/'Aktivi_Saistibas(002)'!$F$19*100)</f>
        <v>0.5550943977480163</v>
      </c>
      <c r="I123" s="53"/>
    </row>
    <row r="124" spans="2:9" ht="15">
      <c r="B124" s="200"/>
      <c r="C124" s="469" t="s">
        <v>234</v>
      </c>
      <c r="D124" s="208"/>
      <c r="E124" s="215"/>
      <c r="F124" s="215">
        <v>15000</v>
      </c>
      <c r="G124" s="215">
        <v>15000</v>
      </c>
      <c r="H124" s="236">
        <f>IF(G124=0,0,G124/'Aktivi_Saistibas(002)'!$F$19*100)</f>
        <v>1.6512737864398928</v>
      </c>
      <c r="I124" s="53"/>
    </row>
    <row r="125" spans="2:9" ht="15">
      <c r="B125" s="200"/>
      <c r="C125" s="469" t="s">
        <v>214</v>
      </c>
      <c r="D125" s="208"/>
      <c r="E125" s="215"/>
      <c r="F125" s="215">
        <v>20000</v>
      </c>
      <c r="G125" s="215">
        <v>20000</v>
      </c>
      <c r="H125" s="236">
        <f>IF(G125=0,0,G125/'Aktivi_Saistibas(002)'!$F$19*100)</f>
        <v>2.201698381919857</v>
      </c>
      <c r="I125" s="53"/>
    </row>
    <row r="126" spans="2:9" ht="15">
      <c r="B126" s="200"/>
      <c r="C126" s="467"/>
      <c r="D126" s="208"/>
      <c r="E126" s="215"/>
      <c r="F126" s="215"/>
      <c r="G126" s="215"/>
      <c r="H126" s="236"/>
      <c r="I126" s="53"/>
    </row>
    <row r="127" spans="2:9" ht="15">
      <c r="B127" s="211"/>
      <c r="C127" s="216" t="s">
        <v>20</v>
      </c>
      <c r="D127" s="208"/>
      <c r="E127" s="215"/>
      <c r="F127" s="215"/>
      <c r="G127" s="215"/>
      <c r="H127" s="236">
        <f>IF(G127=0,0,G127/'Aktivi_Saistibas(002)'!$F$19*100)</f>
        <v>0</v>
      </c>
      <c r="I127" s="53"/>
    </row>
    <row r="128" spans="2:9" ht="15">
      <c r="B128" s="166"/>
      <c r="C128" s="243" t="s">
        <v>153</v>
      </c>
      <c r="D128" s="80">
        <v>13000</v>
      </c>
      <c r="E128" s="260">
        <f>SUM(E127:E127)</f>
        <v>0</v>
      </c>
      <c r="F128" s="260">
        <f>SUM(F101:F127)</f>
        <v>269590.4</v>
      </c>
      <c r="G128" s="260">
        <f>SUM(G101:G127)</f>
        <v>269590.4</v>
      </c>
      <c r="H128" s="261">
        <f>IF(G128=0,0,G128/'Aktivi_Saistibas(002)'!$F$19*100)</f>
        <v>29.677837373056352</v>
      </c>
      <c r="I128" s="53"/>
    </row>
    <row r="129" spans="2:9" ht="26.25" thickBot="1">
      <c r="B129" s="184"/>
      <c r="C129" s="256" t="s">
        <v>180</v>
      </c>
      <c r="D129" s="79">
        <v>10000</v>
      </c>
      <c r="E129" s="262">
        <f>E56+E99+E128</f>
        <v>3860</v>
      </c>
      <c r="F129" s="262">
        <f>F56+F99+F128</f>
        <v>691364.2100000001</v>
      </c>
      <c r="G129" s="262">
        <f>G56+G99+G128</f>
        <v>694158.6484999999</v>
      </c>
      <c r="H129" s="263">
        <f>IF(G129=0,0,G129/'Aktivi_Saistibas(002)'!$F$19*100)</f>
        <v>76.41639865990622</v>
      </c>
      <c r="I129" s="53"/>
    </row>
    <row r="130" s="8" customFormat="1" ht="15">
      <c r="I130" s="53"/>
    </row>
    <row r="131" ht="15">
      <c r="I131" s="53"/>
    </row>
    <row r="132" ht="15">
      <c r="I132" s="53"/>
    </row>
    <row r="133" ht="12.75">
      <c r="I133" s="8"/>
    </row>
  </sheetData>
  <mergeCells count="2">
    <mergeCell ref="B11:C11"/>
    <mergeCell ref="B12:C12"/>
  </mergeCells>
  <dataValidations count="1">
    <dataValidation type="decimal" allowBlank="1" showErrorMessage="1" errorTitle="Oops!" error="Šeit jāievada skatlis" sqref="I13:I132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fitToHeight="0" fitToWidth="1" horizontalDpi="300" verticalDpi="300" orientation="portrait" paperSize="9" scale="90" r:id="rId1"/>
  <rowBreaks count="1" manualBreakCount="1">
    <brk id="5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9"/>
  <sheetViews>
    <sheetView zoomScale="75" zoomScaleNormal="75" workbookViewId="0" topLeftCell="A40">
      <selection activeCell="F36" sqref="F36:H36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34.7109375" style="0" customWidth="1"/>
    <col min="4" max="4" width="9.7109375" style="0" customWidth="1"/>
    <col min="5" max="5" width="9.28125" style="0" customWidth="1"/>
    <col min="6" max="9" width="12.7109375" style="0" customWidth="1"/>
  </cols>
  <sheetData>
    <row r="1" spans="1:9" ht="24" customHeight="1" thickBot="1">
      <c r="A1" s="8"/>
      <c r="B1" s="189" t="s">
        <v>181</v>
      </c>
      <c r="C1" s="212"/>
      <c r="D1" s="227"/>
      <c r="E1" s="227"/>
      <c r="F1" s="209"/>
      <c r="G1" s="209"/>
      <c r="H1" s="209"/>
      <c r="I1" s="257"/>
    </row>
    <row r="2" spans="1:9" ht="98.25" customHeight="1" thickBot="1">
      <c r="A2" s="1"/>
      <c r="B2" s="488" t="s">
        <v>11</v>
      </c>
      <c r="C2" s="489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94" t="s">
        <v>13</v>
      </c>
      <c r="C3" s="495"/>
      <c r="D3" s="67" t="s">
        <v>63</v>
      </c>
      <c r="E3" s="67" t="s">
        <v>62</v>
      </c>
      <c r="F3" s="67" t="s">
        <v>65</v>
      </c>
      <c r="G3" s="67" t="s">
        <v>165</v>
      </c>
      <c r="H3" s="67" t="s">
        <v>166</v>
      </c>
      <c r="I3" s="187" t="s">
        <v>182</v>
      </c>
    </row>
    <row r="4" spans="1:9" ht="25.5">
      <c r="A4" s="1"/>
      <c r="B4" s="193">
        <v>21000</v>
      </c>
      <c r="C4" s="194" t="s">
        <v>184</v>
      </c>
      <c r="D4" s="195"/>
      <c r="E4" s="244"/>
      <c r="F4" s="242"/>
      <c r="G4" s="242"/>
      <c r="H4" s="242"/>
      <c r="I4" s="245"/>
    </row>
    <row r="5" spans="1:9" ht="25.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12.7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185</v>
      </c>
      <c r="D7" s="213"/>
      <c r="E7" s="266"/>
      <c r="F7" s="215"/>
      <c r="G7" s="215"/>
      <c r="H7" s="215"/>
      <c r="I7" s="236"/>
    </row>
    <row r="8" spans="1:9" ht="12.75">
      <c r="A8" s="1"/>
      <c r="B8" s="211"/>
      <c r="C8" s="483" t="s">
        <v>299</v>
      </c>
      <c r="D8" s="208"/>
      <c r="E8" s="443" t="s">
        <v>241</v>
      </c>
      <c r="F8" s="215">
        <v>9</v>
      </c>
      <c r="G8" s="215">
        <v>6250.11</v>
      </c>
      <c r="H8" s="215">
        <v>6931.36</v>
      </c>
      <c r="I8" s="236">
        <f>IF(H8=0,0,H8/'Aktivi_Saistibas(002)'!$F$19*100)</f>
        <v>0.763038204825201</v>
      </c>
    </row>
    <row r="9" spans="1:9" ht="12.75">
      <c r="A9" s="1"/>
      <c r="B9" s="211"/>
      <c r="C9" s="483" t="s">
        <v>298</v>
      </c>
      <c r="D9" s="208"/>
      <c r="E9" s="443" t="s">
        <v>250</v>
      </c>
      <c r="F9" s="215">
        <v>15</v>
      </c>
      <c r="G9" s="215">
        <v>8526.23</v>
      </c>
      <c r="H9" s="215">
        <v>8268.93</v>
      </c>
      <c r="I9" s="236">
        <f>IF(H9=0,0,H9/'Aktivi_Saistibas(002)'!$F$19*100)</f>
        <v>0.9102844900604282</v>
      </c>
    </row>
    <row r="10" spans="1:9" ht="12.75">
      <c r="A10" s="1"/>
      <c r="B10" s="211"/>
      <c r="C10" s="483" t="s">
        <v>298</v>
      </c>
      <c r="D10" s="208"/>
      <c r="E10" s="443" t="s">
        <v>250</v>
      </c>
      <c r="F10" s="215">
        <v>15</v>
      </c>
      <c r="G10" s="215">
        <v>10368.73</v>
      </c>
      <c r="H10" s="215">
        <v>10572.9</v>
      </c>
      <c r="I10" s="236">
        <f>IF(H10=0,0,H10/'Aktivi_Saistibas(002)'!$F$19*100)</f>
        <v>1.163916841110023</v>
      </c>
    </row>
    <row r="11" spans="1:12" ht="12.75">
      <c r="A11" s="1"/>
      <c r="B11" s="211"/>
      <c r="C11" s="216" t="s">
        <v>20</v>
      </c>
      <c r="D11" s="213"/>
      <c r="E11" s="266"/>
      <c r="F11" s="215"/>
      <c r="G11" s="215"/>
      <c r="H11" s="215"/>
      <c r="I11" s="236">
        <f>IF(H11=0,0,H11/'Aktivi_Saistibas(002)'!$F$19*100)</f>
        <v>0</v>
      </c>
      <c r="J11" s="1"/>
      <c r="K11" s="1"/>
      <c r="L11" s="447"/>
    </row>
    <row r="12" spans="1:12" ht="12.75">
      <c r="A12" s="1"/>
      <c r="B12" s="211"/>
      <c r="C12" s="212" t="s">
        <v>153</v>
      </c>
      <c r="D12" s="217">
        <v>21110</v>
      </c>
      <c r="E12" s="289"/>
      <c r="F12" s="265">
        <f>SUM(F7:F11)</f>
        <v>39</v>
      </c>
      <c r="G12" s="265">
        <f>SUM(G7:G11)</f>
        <v>25145.07</v>
      </c>
      <c r="H12" s="265">
        <f>SUM(H7:H11)</f>
        <v>25773.190000000002</v>
      </c>
      <c r="I12" s="236">
        <f>IF(H12=0,0,H12/'Aktivi_Saistibas(002)'!$F$19*100)</f>
        <v>2.8372395359956526</v>
      </c>
      <c r="J12" s="1"/>
      <c r="K12" s="1"/>
      <c r="L12" s="447"/>
    </row>
    <row r="13" spans="1:12" ht="12.75">
      <c r="A13" s="1"/>
      <c r="B13" s="200">
        <v>21120</v>
      </c>
      <c r="C13" s="221" t="s">
        <v>154</v>
      </c>
      <c r="D13" s="219"/>
      <c r="E13" s="427"/>
      <c r="F13" s="210"/>
      <c r="G13" s="210"/>
      <c r="H13" s="210"/>
      <c r="I13" s="236">
        <f>IF(H13=0,0,H13/'Aktivi_Saistibas(002)'!$F$19*100)</f>
        <v>0</v>
      </c>
      <c r="J13" s="1"/>
      <c r="K13" s="1"/>
      <c r="L13" s="447"/>
    </row>
    <row r="14" spans="1:12" ht="12.75">
      <c r="A14" s="1"/>
      <c r="B14" s="200"/>
      <c r="C14" s="440" t="s">
        <v>309</v>
      </c>
      <c r="D14" s="208"/>
      <c r="E14" s="452" t="s">
        <v>311</v>
      </c>
      <c r="F14" s="215">
        <v>20</v>
      </c>
      <c r="G14" s="215">
        <v>19857.11</v>
      </c>
      <c r="H14" s="215">
        <v>20128.32</v>
      </c>
      <c r="I14" s="236">
        <f>IF(H14=0,0,H14/'Aktivi_Saistibas(002)'!$F$19*100)</f>
        <v>2.215824478738255</v>
      </c>
      <c r="J14" s="1"/>
      <c r="K14" s="1"/>
      <c r="L14" s="447"/>
    </row>
    <row r="15" spans="1:12" ht="12.75">
      <c r="A15" s="1"/>
      <c r="B15" s="200"/>
      <c r="C15" s="440" t="s">
        <v>267</v>
      </c>
      <c r="D15" s="208"/>
      <c r="E15" s="266" t="s">
        <v>290</v>
      </c>
      <c r="F15" s="215">
        <v>5</v>
      </c>
      <c r="G15" s="215">
        <v>5062.43</v>
      </c>
      <c r="H15" s="215">
        <v>5251.09</v>
      </c>
      <c r="I15" s="236">
        <f>IF(H15=0,0,H15/'Aktivi_Saistibas(002)'!$F$19*100)</f>
        <v>0.5780658178157771</v>
      </c>
      <c r="J15" s="1"/>
      <c r="K15" s="1"/>
      <c r="L15" s="447"/>
    </row>
    <row r="16" spans="1:12" ht="12.75">
      <c r="A16" s="1"/>
      <c r="B16" s="200"/>
      <c r="C16" s="440" t="s">
        <v>218</v>
      </c>
      <c r="D16" s="208"/>
      <c r="E16" s="266" t="s">
        <v>240</v>
      </c>
      <c r="F16" s="215">
        <v>35</v>
      </c>
      <c r="G16" s="215">
        <v>25541.25</v>
      </c>
      <c r="H16" s="215">
        <v>25861.17</v>
      </c>
      <c r="I16" s="236">
        <f>IF(H16=0,0,H16/'Aktivi_Saistibas(002)'!$F$19*100)</f>
        <v>2.8469248071777176</v>
      </c>
      <c r="J16" s="1"/>
      <c r="K16" s="1"/>
      <c r="L16" s="447"/>
    </row>
    <row r="17" spans="1:12" ht="12.75">
      <c r="A17" s="1"/>
      <c r="B17" s="200"/>
      <c r="C17" s="441" t="s">
        <v>253</v>
      </c>
      <c r="D17" s="208"/>
      <c r="E17" s="266" t="s">
        <v>249</v>
      </c>
      <c r="F17" s="215">
        <v>10</v>
      </c>
      <c r="G17" s="215">
        <v>5645.45</v>
      </c>
      <c r="H17" s="215">
        <v>5634.15</v>
      </c>
      <c r="I17" s="236">
        <f>IF(H17=0,0,H17/'Aktivi_Saistibas(002)'!$F$19*100)</f>
        <v>0.6202349469246882</v>
      </c>
      <c r="J17" s="1"/>
      <c r="K17" s="1"/>
      <c r="L17" s="447"/>
    </row>
    <row r="18" spans="1:12" ht="12.75">
      <c r="A18" s="1"/>
      <c r="B18" s="200"/>
      <c r="C18" s="441" t="s">
        <v>248</v>
      </c>
      <c r="D18" s="208"/>
      <c r="E18" s="266" t="s">
        <v>249</v>
      </c>
      <c r="F18" s="215">
        <v>10</v>
      </c>
      <c r="G18" s="215">
        <v>7709.27</v>
      </c>
      <c r="H18" s="215">
        <v>7760.09</v>
      </c>
      <c r="I18" s="236">
        <f>IF(H18=0,0,H18/'Aktivi_Saistibas(002)'!$F$19*100)</f>
        <v>0.8542688798276231</v>
      </c>
      <c r="J18" s="1"/>
      <c r="K18" s="1"/>
      <c r="L18" s="447"/>
    </row>
    <row r="19" spans="1:12" ht="12.75">
      <c r="A19" s="1"/>
      <c r="B19" s="200"/>
      <c r="C19" s="475" t="s">
        <v>219</v>
      </c>
      <c r="D19" s="208"/>
      <c r="E19" s="266" t="s">
        <v>244</v>
      </c>
      <c r="F19" s="215">
        <v>5</v>
      </c>
      <c r="G19" s="215">
        <v>3124.56</v>
      </c>
      <c r="H19" s="215">
        <v>2939.77</v>
      </c>
      <c r="I19" s="236">
        <f>IF(H19=0,0,H19/'Aktivi_Saistibas(002)'!$F$19*100)</f>
        <v>0.3236243426108269</v>
      </c>
      <c r="J19" s="1"/>
      <c r="K19" s="1"/>
      <c r="L19" s="447"/>
    </row>
    <row r="20" spans="1:12" ht="12.75">
      <c r="A20" s="1"/>
      <c r="B20" s="200"/>
      <c r="C20" s="475" t="s">
        <v>219</v>
      </c>
      <c r="D20" s="208"/>
      <c r="E20" s="452" t="s">
        <v>244</v>
      </c>
      <c r="F20" s="215">
        <v>5</v>
      </c>
      <c r="G20" s="215">
        <v>2986.94</v>
      </c>
      <c r="H20" s="215">
        <v>3057.41</v>
      </c>
      <c r="I20" s="236">
        <f>IF(H20=0,0,H20/'Aktivi_Saistibas(002)'!$F$19*100)</f>
        <v>0.33657473249327946</v>
      </c>
      <c r="J20" s="1"/>
      <c r="K20" s="1"/>
      <c r="L20" s="447"/>
    </row>
    <row r="21" spans="1:12" ht="25.5">
      <c r="A21" s="1"/>
      <c r="B21" s="200"/>
      <c r="C21" s="475" t="s">
        <v>257</v>
      </c>
      <c r="D21" s="208"/>
      <c r="E21" s="452" t="s">
        <v>244</v>
      </c>
      <c r="F21" s="215">
        <v>15</v>
      </c>
      <c r="G21" s="215">
        <v>8504.66</v>
      </c>
      <c r="H21" s="215">
        <v>8369.26</v>
      </c>
      <c r="I21" s="236">
        <f>IF(H21=0,0,H21/'Aktivi_Saistibas(002)'!$F$19*100)</f>
        <v>0.9213293099933292</v>
      </c>
      <c r="J21" s="1"/>
      <c r="K21" s="1"/>
      <c r="L21" s="447"/>
    </row>
    <row r="22" spans="1:12" ht="25.5">
      <c r="A22" s="1"/>
      <c r="B22" s="200"/>
      <c r="C22" s="160" t="s">
        <v>251</v>
      </c>
      <c r="D22" s="208"/>
      <c r="E22" s="452" t="s">
        <v>252</v>
      </c>
      <c r="F22" s="215">
        <v>10</v>
      </c>
      <c r="G22" s="215">
        <v>6541.95</v>
      </c>
      <c r="H22" s="215">
        <v>6146.86</v>
      </c>
      <c r="I22" s="236">
        <f>IF(H22=0,0,H22/'Aktivi_Saistibas(002)'!$F$19*100)</f>
        <v>0.6766765857943946</v>
      </c>
      <c r="J22" s="1"/>
      <c r="K22" s="1"/>
      <c r="L22" s="447"/>
    </row>
    <row r="23" spans="1:12" ht="25.5">
      <c r="A23" s="1"/>
      <c r="B23" s="200"/>
      <c r="C23" s="160" t="s">
        <v>254</v>
      </c>
      <c r="D23" s="208"/>
      <c r="E23" s="452" t="s">
        <v>252</v>
      </c>
      <c r="F23" s="215">
        <v>5</v>
      </c>
      <c r="G23" s="215">
        <v>3266.59</v>
      </c>
      <c r="H23" s="215">
        <v>3029.02</v>
      </c>
      <c r="I23" s="236">
        <f>IF(H23=0,0,H23/'Aktivi_Saistibas(002)'!$F$19*100)</f>
        <v>0.3334494216401443</v>
      </c>
      <c r="J23" s="1"/>
      <c r="K23" s="1"/>
      <c r="L23" s="447"/>
    </row>
    <row r="24" spans="1:12" ht="12.75">
      <c r="A24" s="1"/>
      <c r="B24" s="200"/>
      <c r="C24" s="160" t="s">
        <v>245</v>
      </c>
      <c r="D24" s="208"/>
      <c r="E24" s="452" t="s">
        <v>246</v>
      </c>
      <c r="F24" s="215">
        <v>20</v>
      </c>
      <c r="G24" s="215">
        <v>12627.86</v>
      </c>
      <c r="H24" s="215">
        <v>12064.6</v>
      </c>
      <c r="I24" s="236">
        <f>IF(H24=0,0,H24/'Aktivi_Saistibas(002)'!$F$19*100)</f>
        <v>1.3281305149255154</v>
      </c>
      <c r="J24" s="1"/>
      <c r="K24" s="1"/>
      <c r="L24" s="447"/>
    </row>
    <row r="25" spans="1:12" ht="25.5">
      <c r="A25" s="1"/>
      <c r="B25" s="200"/>
      <c r="C25" s="160" t="s">
        <v>258</v>
      </c>
      <c r="D25" s="208"/>
      <c r="E25" s="452" t="s">
        <v>250</v>
      </c>
      <c r="F25" s="215">
        <v>4</v>
      </c>
      <c r="G25" s="215">
        <v>2825.7</v>
      </c>
      <c r="H25" s="215">
        <v>2991.23</v>
      </c>
      <c r="I25" s="236">
        <f>IF(H25=0,0,H25/'Aktivi_Saistibas(002)'!$F$19*100)</f>
        <v>0.3292893125475067</v>
      </c>
      <c r="J25" s="1"/>
      <c r="K25" s="1"/>
      <c r="L25" s="447"/>
    </row>
    <row r="26" spans="1:12" ht="25.5">
      <c r="A26" s="1"/>
      <c r="B26" s="200"/>
      <c r="C26" s="160" t="s">
        <v>273</v>
      </c>
      <c r="D26" s="208"/>
      <c r="E26" s="452" t="s">
        <v>250</v>
      </c>
      <c r="F26" s="215">
        <v>3</v>
      </c>
      <c r="G26" s="215">
        <v>1896.11</v>
      </c>
      <c r="H26" s="215">
        <v>1895.15</v>
      </c>
      <c r="I26" s="236">
        <f>IF(H26=0,0,H26/'Aktivi_Saistibas(002)'!$F$19*100)</f>
        <v>0.20862743442477089</v>
      </c>
      <c r="J26" s="1"/>
      <c r="K26" s="1"/>
      <c r="L26" s="447"/>
    </row>
    <row r="27" spans="1:12" ht="12.75">
      <c r="A27" s="1"/>
      <c r="B27" s="200"/>
      <c r="C27" s="160" t="s">
        <v>282</v>
      </c>
      <c r="D27" s="208"/>
      <c r="E27" s="452" t="s">
        <v>239</v>
      </c>
      <c r="F27" s="215">
        <v>20</v>
      </c>
      <c r="G27" s="215">
        <v>11537.01</v>
      </c>
      <c r="H27" s="215">
        <v>11341.55</v>
      </c>
      <c r="I27" s="236">
        <f>IF(H27=0,0,H27/'Aktivi_Saistibas(002)'!$F$19*100)</f>
        <v>1.2485336141731576</v>
      </c>
      <c r="J27" s="1"/>
      <c r="K27" s="1"/>
      <c r="L27" s="447"/>
    </row>
    <row r="28" spans="1:12" ht="15" customHeight="1">
      <c r="A28" s="1"/>
      <c r="B28" s="211"/>
      <c r="C28" s="160" t="s">
        <v>238</v>
      </c>
      <c r="D28" s="208"/>
      <c r="E28" s="266" t="s">
        <v>239</v>
      </c>
      <c r="F28" s="215">
        <v>5</v>
      </c>
      <c r="G28" s="215">
        <v>3274.69</v>
      </c>
      <c r="H28" s="215">
        <v>3041.01</v>
      </c>
      <c r="I28" s="236">
        <f>IF(H28=0,0,H28/'Aktivi_Saistibas(002)'!$F$19*100)</f>
        <v>0.33476933982010526</v>
      </c>
      <c r="J28" s="1"/>
      <c r="K28" s="1"/>
      <c r="L28" s="447"/>
    </row>
    <row r="29" spans="1:12" ht="12.75">
      <c r="A29" s="1"/>
      <c r="B29" s="211"/>
      <c r="C29" s="160" t="s">
        <v>295</v>
      </c>
      <c r="D29" s="208"/>
      <c r="E29" s="266" t="s">
        <v>239</v>
      </c>
      <c r="F29" s="215">
        <v>25</v>
      </c>
      <c r="G29" s="215">
        <v>14694.07</v>
      </c>
      <c r="H29" s="215">
        <v>15170.92</v>
      </c>
      <c r="I29" s="236">
        <f>IF(H29=0,0,H29/'Aktivi_Saistibas(002)'!$F$19*100)</f>
        <v>1.6700895008117798</v>
      </c>
      <c r="J29" s="1"/>
      <c r="K29" s="1"/>
      <c r="L29" s="447"/>
    </row>
    <row r="30" spans="1:12" ht="12.75">
      <c r="A30" s="1"/>
      <c r="B30" s="211"/>
      <c r="C30" s="160"/>
      <c r="D30" s="208"/>
      <c r="E30" s="266"/>
      <c r="F30" s="215"/>
      <c r="G30" s="215"/>
      <c r="H30" s="215"/>
      <c r="I30" s="236"/>
      <c r="J30" s="1"/>
      <c r="K30" s="1"/>
      <c r="L30" s="447"/>
    </row>
    <row r="31" spans="1:12" ht="12.75">
      <c r="A31" s="1"/>
      <c r="B31" s="211"/>
      <c r="C31" s="160"/>
      <c r="D31" s="208"/>
      <c r="E31" s="266"/>
      <c r="F31" s="215"/>
      <c r="G31" s="215"/>
      <c r="H31" s="215"/>
      <c r="I31" s="236"/>
      <c r="J31" s="1"/>
      <c r="K31" s="1"/>
      <c r="L31" s="447"/>
    </row>
    <row r="32" spans="1:12" ht="12.75">
      <c r="A32" s="1"/>
      <c r="B32" s="211"/>
      <c r="C32" s="160"/>
      <c r="D32" s="208"/>
      <c r="E32" s="266"/>
      <c r="F32" s="215"/>
      <c r="G32" s="215"/>
      <c r="H32" s="215"/>
      <c r="I32" s="236"/>
      <c r="J32" s="1"/>
      <c r="K32" s="1"/>
      <c r="L32" s="447"/>
    </row>
    <row r="33" spans="1:12" ht="12.75">
      <c r="A33" s="1"/>
      <c r="B33" s="211"/>
      <c r="C33" s="160"/>
      <c r="D33" s="208"/>
      <c r="E33" s="266"/>
      <c r="F33" s="215"/>
      <c r="G33" s="215"/>
      <c r="H33" s="215"/>
      <c r="I33" s="236"/>
      <c r="J33" s="1"/>
      <c r="K33" s="1"/>
      <c r="L33" s="447"/>
    </row>
    <row r="34" spans="1:12" ht="12.75">
      <c r="A34" s="1"/>
      <c r="B34" s="211"/>
      <c r="C34" s="222" t="s">
        <v>153</v>
      </c>
      <c r="D34" s="217">
        <v>21120</v>
      </c>
      <c r="E34" s="289"/>
      <c r="F34" s="265">
        <f>SUM(F14:F33)</f>
        <v>197</v>
      </c>
      <c r="G34" s="265">
        <f>SUM(G14:G33)</f>
        <v>135095.65</v>
      </c>
      <c r="H34" s="265">
        <f>SUM(H14:H33)</f>
        <v>134681.6</v>
      </c>
      <c r="I34" s="236">
        <f>IF(H34=0,0,H34/'Aktivi_Saistibas(002)'!$F$19*100)</f>
        <v>14.826413039718872</v>
      </c>
      <c r="J34" s="1"/>
      <c r="K34" s="1"/>
      <c r="L34" s="447"/>
    </row>
    <row r="35" spans="1:12" ht="27" customHeight="1">
      <c r="A35" s="1"/>
      <c r="B35" s="200">
        <v>21130</v>
      </c>
      <c r="C35" s="221" t="s">
        <v>157</v>
      </c>
      <c r="D35" s="208"/>
      <c r="E35" s="427"/>
      <c r="F35" s="210"/>
      <c r="G35" s="210"/>
      <c r="H35" s="210"/>
      <c r="I35" s="224"/>
      <c r="J35" s="1"/>
      <c r="K35" s="1"/>
      <c r="L35" s="447"/>
    </row>
    <row r="36" spans="1:12" ht="21" customHeight="1">
      <c r="A36" s="1"/>
      <c r="B36" s="200"/>
      <c r="C36" s="160" t="s">
        <v>236</v>
      </c>
      <c r="D36" s="208"/>
      <c r="E36" s="452" t="s">
        <v>235</v>
      </c>
      <c r="F36" s="472">
        <v>10</v>
      </c>
      <c r="G36" s="472">
        <v>10095.37</v>
      </c>
      <c r="H36" s="472">
        <v>10115.6</v>
      </c>
      <c r="I36" s="236">
        <f>IF(H36=0,0,H36/'Aktivi_Saistibas(002)'!$F$19*100)</f>
        <v>1.1135750076074253</v>
      </c>
      <c r="J36" s="1"/>
      <c r="K36" s="1"/>
      <c r="L36" s="447"/>
    </row>
    <row r="37" spans="1:9" ht="12.75">
      <c r="A37" s="1"/>
      <c r="B37" s="211"/>
      <c r="C37" s="223" t="s">
        <v>227</v>
      </c>
      <c r="D37" s="208"/>
      <c r="E37" s="452"/>
      <c r="F37" s="215"/>
      <c r="G37" s="215"/>
      <c r="H37" s="215"/>
      <c r="I37" s="236"/>
    </row>
    <row r="38" spans="1:9" ht="12.75">
      <c r="A38" s="1"/>
      <c r="B38" s="211"/>
      <c r="C38" s="222" t="s">
        <v>153</v>
      </c>
      <c r="D38" s="217">
        <v>21130</v>
      </c>
      <c r="E38" s="289"/>
      <c r="F38" s="265">
        <f>SUM(F36:F37)</f>
        <v>10</v>
      </c>
      <c r="G38" s="265">
        <f>SUM(G36:G37)</f>
        <v>10095.37</v>
      </c>
      <c r="H38" s="265">
        <f>SUM(H36:H37)</f>
        <v>10115.6</v>
      </c>
      <c r="I38" s="236">
        <f>IF(H38=0,0,H38/'Aktivi_Saistibas(002)'!$F$19*100)</f>
        <v>1.1135750076074253</v>
      </c>
    </row>
    <row r="39" spans="1:9" ht="12.75">
      <c r="A39" s="1"/>
      <c r="B39" s="166"/>
      <c r="C39" s="161" t="s">
        <v>186</v>
      </c>
      <c r="D39" s="76">
        <v>21000</v>
      </c>
      <c r="E39" s="290"/>
      <c r="F39" s="267">
        <f>F12+F34+F38</f>
        <v>246</v>
      </c>
      <c r="G39" s="267">
        <f>G12+G34+G38</f>
        <v>170336.09</v>
      </c>
      <c r="H39" s="267">
        <f>H12+H34+H38</f>
        <v>170570.39</v>
      </c>
      <c r="I39" s="239">
        <f>IF(H39=0,0,H39/'Aktivi_Saistibas(002)'!$F$19*100)</f>
        <v>18.777227583321952</v>
      </c>
    </row>
    <row r="40" spans="1:9" ht="25.5">
      <c r="A40" s="1"/>
      <c r="B40" s="230">
        <v>21200</v>
      </c>
      <c r="C40" s="231" t="s">
        <v>161</v>
      </c>
      <c r="D40" s="238"/>
      <c r="E40" s="428"/>
      <c r="F40" s="226"/>
      <c r="G40" s="226"/>
      <c r="H40" s="226"/>
      <c r="I40" s="232"/>
    </row>
    <row r="41" spans="1:9" ht="12.75">
      <c r="A41" s="1"/>
      <c r="B41" s="200">
        <v>21210</v>
      </c>
      <c r="C41" s="207" t="s">
        <v>162</v>
      </c>
      <c r="D41" s="208"/>
      <c r="E41" s="427"/>
      <c r="F41" s="210"/>
      <c r="G41" s="210"/>
      <c r="H41" s="210"/>
      <c r="I41" s="224"/>
    </row>
    <row r="42" spans="1:9" ht="12.75">
      <c r="A42" s="1"/>
      <c r="B42" s="211"/>
      <c r="C42" s="216" t="s">
        <v>20</v>
      </c>
      <c r="D42" s="208"/>
      <c r="E42" s="266"/>
      <c r="F42" s="215"/>
      <c r="G42" s="215"/>
      <c r="H42" s="215"/>
      <c r="I42" s="236">
        <f>IF(H42=0,0,H42/'Aktivi_Saistibas(002)'!$F$19*100)</f>
        <v>0</v>
      </c>
    </row>
    <row r="43" spans="1:9" ht="12.75">
      <c r="A43" s="1"/>
      <c r="B43" s="211"/>
      <c r="C43" s="212" t="s">
        <v>153</v>
      </c>
      <c r="D43" s="217">
        <v>21210</v>
      </c>
      <c r="E43" s="289"/>
      <c r="F43" s="265">
        <f>SUM(F42:F42)</f>
        <v>0</v>
      </c>
      <c r="G43" s="265">
        <f>SUM(G42:G42)</f>
        <v>0</v>
      </c>
      <c r="H43" s="265">
        <f>SUM(H42:H42)</f>
        <v>0</v>
      </c>
      <c r="I43" s="236">
        <f>IF(H43=0,0,H43/'Aktivi_Saistibas(002)'!$F$19*100)</f>
        <v>0</v>
      </c>
    </row>
    <row r="44" spans="1:9" ht="12.75">
      <c r="A44" s="1"/>
      <c r="B44" s="200">
        <v>21220</v>
      </c>
      <c r="C44" s="207" t="s">
        <v>163</v>
      </c>
      <c r="D44" s="208"/>
      <c r="E44" s="427"/>
      <c r="F44" s="210"/>
      <c r="G44" s="210"/>
      <c r="H44" s="210"/>
      <c r="I44" s="224"/>
    </row>
    <row r="45" spans="1:9" ht="12.75">
      <c r="A45" s="1"/>
      <c r="B45" s="211"/>
      <c r="C45" s="223" t="s">
        <v>20</v>
      </c>
      <c r="D45" s="208"/>
      <c r="E45" s="266"/>
      <c r="F45" s="215"/>
      <c r="G45" s="215"/>
      <c r="H45" s="215"/>
      <c r="I45" s="236">
        <f>IF(H45=0,0,H45/'Aktivi_Saistibas(002)'!$F$19*100)</f>
        <v>0</v>
      </c>
    </row>
    <row r="46" spans="1:9" ht="12.75">
      <c r="A46" s="1"/>
      <c r="B46" s="211"/>
      <c r="C46" s="212" t="s">
        <v>153</v>
      </c>
      <c r="D46" s="217">
        <v>21220</v>
      </c>
      <c r="E46" s="289"/>
      <c r="F46" s="265">
        <f>SUM(F45:F45)</f>
        <v>0</v>
      </c>
      <c r="G46" s="265">
        <f>SUM(G45:G45)</f>
        <v>0</v>
      </c>
      <c r="H46" s="265">
        <f>SUM(H45:H45)</f>
        <v>0</v>
      </c>
      <c r="I46" s="236">
        <f>IF(H46=0,0,H46/'Aktivi_Saistibas(002)'!$F$19*100)</f>
        <v>0</v>
      </c>
    </row>
    <row r="47" spans="1:9" ht="12.75">
      <c r="A47" s="1"/>
      <c r="B47" s="166"/>
      <c r="C47" s="190" t="s">
        <v>187</v>
      </c>
      <c r="D47" s="76">
        <v>21200</v>
      </c>
      <c r="E47" s="290"/>
      <c r="F47" s="267">
        <f>F43+F46</f>
        <v>0</v>
      </c>
      <c r="G47" s="267">
        <f>G43+G46</f>
        <v>0</v>
      </c>
      <c r="H47" s="267">
        <f>H43+H46</f>
        <v>0</v>
      </c>
      <c r="I47" s="239">
        <f>IF(H47=0,0,H47/'Aktivi_Saistibas(002)'!$F$19*100)</f>
        <v>0</v>
      </c>
    </row>
    <row r="48" spans="1:9" ht="12.75">
      <c r="A48" s="1"/>
      <c r="B48" s="200">
        <v>21300</v>
      </c>
      <c r="C48" s="201" t="s">
        <v>167</v>
      </c>
      <c r="D48" s="208"/>
      <c r="E48" s="428"/>
      <c r="F48" s="226"/>
      <c r="G48" s="226"/>
      <c r="H48" s="226"/>
      <c r="I48" s="232"/>
    </row>
    <row r="49" spans="1:9" ht="12.75">
      <c r="A49" s="1"/>
      <c r="B49" s="211"/>
      <c r="C49" s="216" t="s">
        <v>20</v>
      </c>
      <c r="D49" s="208"/>
      <c r="E49" s="266"/>
      <c r="F49" s="215"/>
      <c r="G49" s="215"/>
      <c r="H49" s="215"/>
      <c r="I49" s="236">
        <f>IF(H49=0,0,H49/'Aktivi_Saistibas(002)'!$F$19*100)</f>
        <v>0</v>
      </c>
    </row>
    <row r="50" spans="1:9" ht="12.75">
      <c r="A50" s="1"/>
      <c r="B50" s="166"/>
      <c r="C50" s="243" t="s">
        <v>153</v>
      </c>
      <c r="D50" s="76">
        <v>21300</v>
      </c>
      <c r="E50" s="290"/>
      <c r="F50" s="267">
        <f>SUM(F49:F49)</f>
        <v>0</v>
      </c>
      <c r="G50" s="267">
        <f>SUM(G49:G49)</f>
        <v>0</v>
      </c>
      <c r="H50" s="267">
        <f>SUM(H49:H49)</f>
        <v>0</v>
      </c>
      <c r="I50" s="239">
        <f>IF(H50=0,0,H50/'Aktivi_Saistibas(002)'!$F$19*100)</f>
        <v>0</v>
      </c>
    </row>
    <row r="51" spans="1:9" ht="12.75">
      <c r="A51" s="1"/>
      <c r="B51" s="230">
        <v>21400</v>
      </c>
      <c r="C51" s="231" t="s">
        <v>80</v>
      </c>
      <c r="D51" s="238"/>
      <c r="E51" s="428"/>
      <c r="F51" s="226"/>
      <c r="G51" s="226"/>
      <c r="H51" s="226"/>
      <c r="I51" s="232"/>
    </row>
    <row r="52" spans="1:9" ht="12.75">
      <c r="A52" s="1"/>
      <c r="B52" s="211"/>
      <c r="C52" s="216" t="s">
        <v>20</v>
      </c>
      <c r="D52" s="208"/>
      <c r="E52" s="266"/>
      <c r="F52" s="215"/>
      <c r="G52" s="215"/>
      <c r="H52" s="215"/>
      <c r="I52" s="236">
        <f>IF(H52=0,0,H52/'Aktivi_Saistibas(002)'!$F$19*100)</f>
        <v>0</v>
      </c>
    </row>
    <row r="53" spans="1:9" ht="12.75">
      <c r="A53" s="1"/>
      <c r="B53" s="166"/>
      <c r="C53" s="243" t="s">
        <v>153</v>
      </c>
      <c r="D53" s="76">
        <v>21400</v>
      </c>
      <c r="E53" s="290"/>
      <c r="F53" s="267">
        <f>SUM(F52:F52)</f>
        <v>0</v>
      </c>
      <c r="G53" s="267">
        <f>SUM(G52:G52)</f>
        <v>0</v>
      </c>
      <c r="H53" s="267">
        <f>SUM(H52:H52)</f>
        <v>0</v>
      </c>
      <c r="I53" s="239">
        <f>IF(H53=0,0,H53/'Aktivi_Saistibas(002)'!$F$19*100)</f>
        <v>0</v>
      </c>
    </row>
    <row r="54" spans="1:9" ht="26.25" thickBot="1">
      <c r="A54" s="1"/>
      <c r="B54" s="184"/>
      <c r="C54" s="268" t="s">
        <v>188</v>
      </c>
      <c r="D54" s="79">
        <v>21000</v>
      </c>
      <c r="E54" s="291"/>
      <c r="F54" s="269">
        <f>F39+F47+F50+F53</f>
        <v>246</v>
      </c>
      <c r="G54" s="269">
        <f>G39+G47+G50+G53</f>
        <v>170336.09</v>
      </c>
      <c r="H54" s="269">
        <f>H39+H47+H50+H53</f>
        <v>170570.39</v>
      </c>
      <c r="I54" s="263">
        <f>IF(H54=0,0,H54/'Aktivi_Saistibas(002)'!$F$19*100)</f>
        <v>18.777227583321952</v>
      </c>
    </row>
    <row r="55" spans="1:9" ht="25.5">
      <c r="A55" s="1"/>
      <c r="B55" s="200">
        <v>22000</v>
      </c>
      <c r="C55" s="248" t="s">
        <v>189</v>
      </c>
      <c r="D55" s="279"/>
      <c r="E55" s="280"/>
      <c r="F55" s="280"/>
      <c r="G55" s="280"/>
      <c r="H55" s="280"/>
      <c r="I55" s="281"/>
    </row>
    <row r="56" spans="1:9" ht="25.5">
      <c r="A56" s="1"/>
      <c r="B56" s="200">
        <v>22100</v>
      </c>
      <c r="C56" s="201" t="s">
        <v>148</v>
      </c>
      <c r="D56" s="202"/>
      <c r="E56" s="273"/>
      <c r="F56" s="273"/>
      <c r="G56" s="273"/>
      <c r="H56" s="273"/>
      <c r="I56" s="282"/>
    </row>
    <row r="57" spans="1:9" ht="12.75">
      <c r="A57" s="1"/>
      <c r="B57" s="200">
        <v>22110</v>
      </c>
      <c r="C57" s="207" t="s">
        <v>149</v>
      </c>
      <c r="D57" s="208"/>
      <c r="E57" s="273"/>
      <c r="F57" s="273"/>
      <c r="G57" s="273"/>
      <c r="H57" s="273"/>
      <c r="I57" s="282"/>
    </row>
    <row r="58" spans="1:9" ht="12.75">
      <c r="A58" s="1"/>
      <c r="B58" s="211"/>
      <c r="C58" s="212" t="s">
        <v>185</v>
      </c>
      <c r="D58" s="213"/>
      <c r="E58" s="283"/>
      <c r="F58" s="283"/>
      <c r="G58" s="283"/>
      <c r="H58" s="283"/>
      <c r="I58" s="236">
        <f>IF(H58=0,0,H58/'Aktivi_Saistibas(002)'!$F$19*100)</f>
        <v>0</v>
      </c>
    </row>
    <row r="59" spans="1:9" ht="12.75">
      <c r="A59" s="1"/>
      <c r="B59" s="211"/>
      <c r="C59" s="216" t="s">
        <v>20</v>
      </c>
      <c r="D59" s="213"/>
      <c r="E59" s="283"/>
      <c r="F59" s="283"/>
      <c r="G59" s="283"/>
      <c r="H59" s="283"/>
      <c r="I59" s="236">
        <f>IF(H59=0,0,H59/'Aktivi_Saistibas(002)'!$F$19*100)</f>
        <v>0</v>
      </c>
    </row>
    <row r="60" spans="1:9" ht="12.75">
      <c r="A60" s="1"/>
      <c r="B60" s="211"/>
      <c r="C60" s="212" t="s">
        <v>153</v>
      </c>
      <c r="D60" s="217">
        <v>22110</v>
      </c>
      <c r="E60" s="289"/>
      <c r="F60" s="265">
        <f>SUM(F58:F59)</f>
        <v>0</v>
      </c>
      <c r="G60" s="265">
        <f>SUM(G58:G59)</f>
        <v>0</v>
      </c>
      <c r="H60" s="265">
        <f>SUM(H58:H59)</f>
        <v>0</v>
      </c>
      <c r="I60" s="236">
        <f>IF(H60=0,0,H60/'Aktivi_Saistibas(002)'!$F$19*100)</f>
        <v>0</v>
      </c>
    </row>
    <row r="61" spans="1:9" ht="12.75">
      <c r="A61" s="1"/>
      <c r="B61" s="200">
        <v>22120</v>
      </c>
      <c r="C61" s="207" t="s">
        <v>154</v>
      </c>
      <c r="D61" s="219"/>
      <c r="E61" s="273"/>
      <c r="F61" s="273"/>
      <c r="G61" s="273"/>
      <c r="H61" s="273"/>
      <c r="I61" s="282"/>
    </row>
    <row r="62" spans="1:9" ht="12.75">
      <c r="A62" s="1"/>
      <c r="B62" s="211"/>
      <c r="C62" s="216" t="s">
        <v>20</v>
      </c>
      <c r="D62" s="208"/>
      <c r="E62" s="283"/>
      <c r="F62" s="283"/>
      <c r="G62" s="283"/>
      <c r="H62" s="283"/>
      <c r="I62" s="236">
        <f>IF(H62=0,0,H62/'Aktivi_Saistibas(002)'!$F$19*100)</f>
        <v>0</v>
      </c>
    </row>
    <row r="63" spans="1:9" ht="12.75">
      <c r="A63" s="1"/>
      <c r="B63" s="211"/>
      <c r="C63" s="212" t="s">
        <v>153</v>
      </c>
      <c r="D63" s="217">
        <v>22120</v>
      </c>
      <c r="E63" s="289"/>
      <c r="F63" s="265">
        <f>SUM(F62:F62)</f>
        <v>0</v>
      </c>
      <c r="G63" s="265">
        <f>SUM(G62:G62)</f>
        <v>0</v>
      </c>
      <c r="H63" s="265">
        <f>SUM(H62:H62)</f>
        <v>0</v>
      </c>
      <c r="I63" s="236">
        <f>IF(H63=0,0,H63/'Aktivi_Saistibas(002)'!$F$19*100)</f>
        <v>0</v>
      </c>
    </row>
    <row r="64" spans="1:9" ht="12.75">
      <c r="A64" s="1"/>
      <c r="B64" s="200">
        <v>22130</v>
      </c>
      <c r="C64" s="207" t="s">
        <v>157</v>
      </c>
      <c r="D64" s="208"/>
      <c r="E64" s="273"/>
      <c r="F64" s="273"/>
      <c r="G64" s="273"/>
      <c r="H64" s="273"/>
      <c r="I64" s="282"/>
    </row>
    <row r="65" spans="1:9" ht="12.75">
      <c r="A65" s="1"/>
      <c r="B65" s="211"/>
      <c r="C65" s="216" t="s">
        <v>20</v>
      </c>
      <c r="D65" s="208"/>
      <c r="E65" s="283"/>
      <c r="F65" s="283"/>
      <c r="G65" s="283"/>
      <c r="H65" s="283"/>
      <c r="I65" s="236">
        <f>IF(H65=0,0,H65/'Aktivi_Saistibas(002)'!$F$19*100)</f>
        <v>0</v>
      </c>
    </row>
    <row r="66" spans="1:9" ht="12.75">
      <c r="A66" s="1"/>
      <c r="B66" s="211"/>
      <c r="C66" s="212" t="s">
        <v>153</v>
      </c>
      <c r="D66" s="217">
        <v>22130</v>
      </c>
      <c r="E66" s="289"/>
      <c r="F66" s="265">
        <f>SUM(F65:F65)</f>
        <v>0</v>
      </c>
      <c r="G66" s="265">
        <f>SUM(G65:G65)</f>
        <v>0</v>
      </c>
      <c r="H66" s="265">
        <f>SUM(H65:H65)</f>
        <v>0</v>
      </c>
      <c r="I66" s="236">
        <f>IF(H66=0,0,H66/'Aktivi_Saistibas(002)'!$F$19*100)</f>
        <v>0</v>
      </c>
    </row>
    <row r="67" spans="1:9" ht="12.75">
      <c r="A67" s="1"/>
      <c r="B67" s="166"/>
      <c r="C67" s="190" t="s">
        <v>190</v>
      </c>
      <c r="D67" s="76">
        <v>22100</v>
      </c>
      <c r="E67" s="290"/>
      <c r="F67" s="267">
        <f>F60+F63+F66</f>
        <v>0</v>
      </c>
      <c r="G67" s="267">
        <f>G60+G63+G66</f>
        <v>0</v>
      </c>
      <c r="H67" s="267">
        <f>H60+H63+H66</f>
        <v>0</v>
      </c>
      <c r="I67" s="239">
        <f>IF(H67=0,0,H67/'Aktivi_Saistibas(002)'!$F$19*100)</f>
        <v>0</v>
      </c>
    </row>
    <row r="68" spans="1:9" ht="25.5">
      <c r="A68" s="1"/>
      <c r="B68" s="230">
        <v>22200</v>
      </c>
      <c r="C68" s="231" t="s">
        <v>161</v>
      </c>
      <c r="D68" s="238"/>
      <c r="E68" s="284"/>
      <c r="F68" s="284"/>
      <c r="G68" s="284"/>
      <c r="H68" s="284"/>
      <c r="I68" s="285"/>
    </row>
    <row r="69" spans="1:9" ht="12.75">
      <c r="A69" s="1"/>
      <c r="B69" s="200">
        <v>22210</v>
      </c>
      <c r="C69" s="207" t="s">
        <v>162</v>
      </c>
      <c r="D69" s="208"/>
      <c r="E69" s="273"/>
      <c r="F69" s="273"/>
      <c r="G69" s="273"/>
      <c r="H69" s="273"/>
      <c r="I69" s="282"/>
    </row>
    <row r="70" spans="1:9" ht="12.75">
      <c r="A70" s="1"/>
      <c r="B70" s="211"/>
      <c r="C70" s="216" t="s">
        <v>20</v>
      </c>
      <c r="D70" s="208"/>
      <c r="E70" s="283"/>
      <c r="F70" s="283"/>
      <c r="G70" s="283"/>
      <c r="H70" s="283"/>
      <c r="I70" s="236">
        <f>IF(H70=0,0,H70/'Aktivi_Saistibas(002)'!$F$19*100)</f>
        <v>0</v>
      </c>
    </row>
    <row r="71" spans="1:9" ht="12.75">
      <c r="A71" s="1"/>
      <c r="B71" s="211"/>
      <c r="C71" s="212" t="s">
        <v>153</v>
      </c>
      <c r="D71" s="217">
        <v>22210</v>
      </c>
      <c r="E71" s="289"/>
      <c r="F71" s="265">
        <f>SUM(F70:F70)</f>
        <v>0</v>
      </c>
      <c r="G71" s="265">
        <f>SUM(G70:G70)</f>
        <v>0</v>
      </c>
      <c r="H71" s="265">
        <f>SUM(H70:H70)</f>
        <v>0</v>
      </c>
      <c r="I71" s="236">
        <f>IF(H71=0,0,H71/'Aktivi_Saistibas(002)'!$F$19*100)</f>
        <v>0</v>
      </c>
    </row>
    <row r="72" spans="1:9" ht="12.75">
      <c r="A72" s="1"/>
      <c r="B72" s="200">
        <v>22220</v>
      </c>
      <c r="C72" s="207" t="s">
        <v>163</v>
      </c>
      <c r="D72" s="208"/>
      <c r="E72" s="273"/>
      <c r="F72" s="273"/>
      <c r="G72" s="273"/>
      <c r="H72" s="273"/>
      <c r="I72" s="282"/>
    </row>
    <row r="73" spans="1:9" ht="12.75">
      <c r="A73" s="1"/>
      <c r="B73" s="211"/>
      <c r="C73" s="223" t="s">
        <v>20</v>
      </c>
      <c r="D73" s="208"/>
      <c r="E73" s="283"/>
      <c r="F73" s="283"/>
      <c r="G73" s="283"/>
      <c r="H73" s="283"/>
      <c r="I73" s="236">
        <f>IF(H73=0,0,H73/'Aktivi_Saistibas(002)'!$F$19*100)</f>
        <v>0</v>
      </c>
    </row>
    <row r="74" spans="1:9" ht="12.75">
      <c r="A74" s="1"/>
      <c r="B74" s="211"/>
      <c r="C74" s="212" t="s">
        <v>153</v>
      </c>
      <c r="D74" s="217">
        <v>22220</v>
      </c>
      <c r="E74" s="289"/>
      <c r="F74" s="265">
        <f>SUM(F73:F73)</f>
        <v>0</v>
      </c>
      <c r="G74" s="265">
        <f>SUM(G73:G73)</f>
        <v>0</v>
      </c>
      <c r="H74" s="265">
        <f>SUM(H73:H73)</f>
        <v>0</v>
      </c>
      <c r="I74" s="236">
        <f>IF(H74=0,0,H74/'Aktivi_Saistibas(002)'!$F$19*100)</f>
        <v>0</v>
      </c>
    </row>
    <row r="75" spans="1:9" ht="12.75">
      <c r="A75" s="1"/>
      <c r="B75" s="166"/>
      <c r="C75" s="190" t="s">
        <v>187</v>
      </c>
      <c r="D75" s="76">
        <v>22200</v>
      </c>
      <c r="E75" s="290"/>
      <c r="F75" s="267">
        <f>F71+F74</f>
        <v>0</v>
      </c>
      <c r="G75" s="267">
        <f>G71+G74</f>
        <v>0</v>
      </c>
      <c r="H75" s="267">
        <f>H71+H74</f>
        <v>0</v>
      </c>
      <c r="I75" s="239">
        <f>IF(H75=0,0,H75/'Aktivi_Saistibas(002)'!$F$19*100)</f>
        <v>0</v>
      </c>
    </row>
    <row r="76" spans="1:9" ht="12.75">
      <c r="A76" s="1"/>
      <c r="B76" s="200">
        <v>22300</v>
      </c>
      <c r="C76" s="201" t="s">
        <v>167</v>
      </c>
      <c r="D76" s="208"/>
      <c r="E76" s="273"/>
      <c r="F76" s="273"/>
      <c r="G76" s="273"/>
      <c r="H76" s="273"/>
      <c r="I76" s="282"/>
    </row>
    <row r="77" spans="1:9" ht="12.75">
      <c r="A77" s="1"/>
      <c r="B77" s="211"/>
      <c r="C77" s="216" t="s">
        <v>20</v>
      </c>
      <c r="D77" s="208"/>
      <c r="E77" s="283"/>
      <c r="F77" s="283"/>
      <c r="G77" s="283"/>
      <c r="H77" s="283"/>
      <c r="I77" s="236">
        <f>IF(H77=0,0,H77/'Aktivi_Saistibas(002)'!$F$19*100)</f>
        <v>0</v>
      </c>
    </row>
    <row r="78" spans="1:9" ht="12.75">
      <c r="A78" s="1"/>
      <c r="B78" s="166"/>
      <c r="C78" s="243" t="s">
        <v>153</v>
      </c>
      <c r="D78" s="76">
        <v>22300</v>
      </c>
      <c r="E78" s="290"/>
      <c r="F78" s="267">
        <f>SUM(F77:F77)</f>
        <v>0</v>
      </c>
      <c r="G78" s="267">
        <f>SUM(G77:G77)</f>
        <v>0</v>
      </c>
      <c r="H78" s="267">
        <f>SUM(H77:H77)</f>
        <v>0</v>
      </c>
      <c r="I78" s="239">
        <f>IF(H78=0,0,H78/'Aktivi_Saistibas(002)'!$F$19*100)</f>
        <v>0</v>
      </c>
    </row>
    <row r="79" spans="1:9" ht="12.75">
      <c r="A79" s="1"/>
      <c r="B79" s="230">
        <v>22400</v>
      </c>
      <c r="C79" s="231" t="s">
        <v>80</v>
      </c>
      <c r="D79" s="238"/>
      <c r="E79" s="273"/>
      <c r="F79" s="273"/>
      <c r="G79" s="273"/>
      <c r="H79" s="273"/>
      <c r="I79" s="282"/>
    </row>
    <row r="80" spans="1:9" ht="12.75">
      <c r="A80" s="1"/>
      <c r="B80" s="211"/>
      <c r="C80" s="216" t="s">
        <v>20</v>
      </c>
      <c r="D80" s="208"/>
      <c r="E80" s="266"/>
      <c r="F80" s="215"/>
      <c r="G80" s="215"/>
      <c r="H80" s="215"/>
      <c r="I80" s="236">
        <f>IF(H80=0,0,H80/'Aktivi_Saistibas(002)'!$F$19*100)</f>
        <v>0</v>
      </c>
    </row>
    <row r="81" spans="1:9" ht="12.75">
      <c r="A81" s="1"/>
      <c r="B81" s="166"/>
      <c r="C81" s="243" t="s">
        <v>153</v>
      </c>
      <c r="D81" s="76">
        <v>22400</v>
      </c>
      <c r="E81" s="290"/>
      <c r="F81" s="267">
        <f>SUM(F80:F80)</f>
        <v>0</v>
      </c>
      <c r="G81" s="267">
        <f>SUM(G80:G80)</f>
        <v>0</v>
      </c>
      <c r="H81" s="267">
        <f>SUM(H80:H80)</f>
        <v>0</v>
      </c>
      <c r="I81" s="239">
        <f>IF(H81=0,0,H81/'Aktivi_Saistibas(002)'!$F$19*100)</f>
        <v>0</v>
      </c>
    </row>
    <row r="82" spans="1:9" ht="38.25">
      <c r="A82" s="1"/>
      <c r="B82" s="183"/>
      <c r="C82" s="191" t="s">
        <v>191</v>
      </c>
      <c r="D82" s="78">
        <v>22000</v>
      </c>
      <c r="E82" s="292"/>
      <c r="F82" s="286">
        <f>F67+F75+F78+F81</f>
        <v>0</v>
      </c>
      <c r="G82" s="286">
        <f>G67+G75+G78+G81</f>
        <v>0</v>
      </c>
      <c r="H82" s="286">
        <f>H67+H75+H78+H81</f>
        <v>0</v>
      </c>
      <c r="I82" s="287">
        <f>IF(H82=0,0,H82/'Aktivi_Saistibas(002)'!$F$19*100)</f>
        <v>0</v>
      </c>
    </row>
    <row r="83" spans="1:9" ht="12.75">
      <c r="A83" s="1"/>
      <c r="B83" s="200">
        <v>23000</v>
      </c>
      <c r="C83" s="288" t="s">
        <v>192</v>
      </c>
      <c r="D83" s="238"/>
      <c r="E83" s="428"/>
      <c r="F83" s="226"/>
      <c r="G83" s="226"/>
      <c r="H83" s="226"/>
      <c r="I83" s="232"/>
    </row>
    <row r="84" spans="1:9" ht="25.5">
      <c r="A84" s="1"/>
      <c r="B84" s="200">
        <v>23100</v>
      </c>
      <c r="C84" s="201" t="s">
        <v>148</v>
      </c>
      <c r="D84" s="208"/>
      <c r="E84" s="427"/>
      <c r="F84" s="210"/>
      <c r="G84" s="210"/>
      <c r="H84" s="210"/>
      <c r="I84" s="224"/>
    </row>
    <row r="85" spans="1:9" ht="12.75">
      <c r="A85" s="1"/>
      <c r="B85" s="200">
        <v>23110</v>
      </c>
      <c r="C85" s="207" t="s">
        <v>149</v>
      </c>
      <c r="D85" s="208"/>
      <c r="E85" s="208"/>
      <c r="F85" s="210"/>
      <c r="G85" s="210"/>
      <c r="H85" s="210"/>
      <c r="I85" s="224"/>
    </row>
    <row r="86" spans="1:9" ht="12.75">
      <c r="A86" s="1"/>
      <c r="B86" s="211"/>
      <c r="C86" s="212" t="s">
        <v>185</v>
      </c>
      <c r="D86" s="213"/>
      <c r="E86" s="266"/>
      <c r="F86" s="215"/>
      <c r="G86" s="215"/>
      <c r="H86" s="215"/>
      <c r="I86" s="236">
        <f>IF(H86=0,0,H86/'Aktivi_Saistibas(002)'!$F$19*100)</f>
        <v>0</v>
      </c>
    </row>
    <row r="87" spans="1:9" ht="12.75">
      <c r="A87" s="1"/>
      <c r="B87" s="211"/>
      <c r="C87" s="216" t="s">
        <v>20</v>
      </c>
      <c r="D87" s="213"/>
      <c r="E87" s="266"/>
      <c r="F87" s="215"/>
      <c r="G87" s="215"/>
      <c r="H87" s="215"/>
      <c r="I87" s="236">
        <f>IF(H87=0,0,H87/'Aktivi_Saistibas(002)'!$F$19*100)</f>
        <v>0</v>
      </c>
    </row>
    <row r="88" spans="1:9" ht="12.75">
      <c r="A88" s="1"/>
      <c r="B88" s="211"/>
      <c r="C88" s="212" t="s">
        <v>153</v>
      </c>
      <c r="D88" s="217">
        <v>23110</v>
      </c>
      <c r="E88" s="289"/>
      <c r="F88" s="265">
        <f>SUM(F86:F87)</f>
        <v>0</v>
      </c>
      <c r="G88" s="265">
        <f>SUM(G86:G87)</f>
        <v>0</v>
      </c>
      <c r="H88" s="265">
        <f>SUM(H86:H87)</f>
        <v>0</v>
      </c>
      <c r="I88" s="236">
        <f>IF(H88=0,0,H88/'Aktivi_Saistibas(002)'!$F$19*100)</f>
        <v>0</v>
      </c>
    </row>
    <row r="89" spans="1:9" ht="12.75">
      <c r="A89" s="1"/>
      <c r="B89" s="200">
        <v>23120</v>
      </c>
      <c r="C89" s="207" t="s">
        <v>154</v>
      </c>
      <c r="D89" s="219"/>
      <c r="E89" s="427"/>
      <c r="F89" s="210"/>
      <c r="G89" s="210"/>
      <c r="H89" s="210"/>
      <c r="I89" s="224"/>
    </row>
    <row r="90" spans="1:9" ht="12.75">
      <c r="A90" s="1"/>
      <c r="B90" s="211"/>
      <c r="C90" s="216" t="s">
        <v>20</v>
      </c>
      <c r="D90" s="208"/>
      <c r="E90" s="266"/>
      <c r="F90" s="215"/>
      <c r="G90" s="215"/>
      <c r="H90" s="215"/>
      <c r="I90" s="236">
        <f>IF(H90=0,0,H90/'Aktivi_Saistibas(002)'!$F$19*100)</f>
        <v>0</v>
      </c>
    </row>
    <row r="91" spans="1:9" ht="12.75">
      <c r="A91" s="1"/>
      <c r="B91" s="211"/>
      <c r="C91" s="212" t="s">
        <v>153</v>
      </c>
      <c r="D91" s="217">
        <v>23120</v>
      </c>
      <c r="E91" s="289"/>
      <c r="F91" s="265">
        <f>SUM(F90:F90)</f>
        <v>0</v>
      </c>
      <c r="G91" s="265">
        <f>SUM(G90:G90)</f>
        <v>0</v>
      </c>
      <c r="H91" s="265">
        <f>SUM(H90:H90)</f>
        <v>0</v>
      </c>
      <c r="I91" s="236">
        <f>IF(H91=0,0,H91/'Aktivi_Saistibas(002)'!$F$19*100)</f>
        <v>0</v>
      </c>
    </row>
    <row r="92" spans="1:9" ht="12.75">
      <c r="A92" s="1"/>
      <c r="B92" s="200">
        <v>23130</v>
      </c>
      <c r="C92" s="207" t="s">
        <v>157</v>
      </c>
      <c r="D92" s="208"/>
      <c r="E92" s="427"/>
      <c r="F92" s="210"/>
      <c r="G92" s="210"/>
      <c r="H92" s="210"/>
      <c r="I92" s="224"/>
    </row>
    <row r="93" spans="1:9" ht="12.75">
      <c r="A93" s="1"/>
      <c r="B93" s="211"/>
      <c r="C93" s="216" t="s">
        <v>20</v>
      </c>
      <c r="D93" s="208"/>
      <c r="E93" s="266"/>
      <c r="F93" s="215"/>
      <c r="G93" s="215"/>
      <c r="H93" s="215"/>
      <c r="I93" s="236">
        <f>IF(H93=0,0,H93/'Aktivi_Saistibas(002)'!$F$19*100)</f>
        <v>0</v>
      </c>
    </row>
    <row r="94" spans="1:9" ht="12.75">
      <c r="A94" s="1"/>
      <c r="B94" s="211"/>
      <c r="C94" s="212" t="s">
        <v>153</v>
      </c>
      <c r="D94" s="217">
        <v>23130</v>
      </c>
      <c r="E94" s="289"/>
      <c r="F94" s="265">
        <f>SUM(F93:F93)</f>
        <v>0</v>
      </c>
      <c r="G94" s="265">
        <f>SUM(G93:G93)</f>
        <v>0</v>
      </c>
      <c r="H94" s="265">
        <f>SUM(H93:H93)</f>
        <v>0</v>
      </c>
      <c r="I94" s="236">
        <f>IF(H94=0,0,H94/'Aktivi_Saistibas(002)'!$F$19*100)</f>
        <v>0</v>
      </c>
    </row>
    <row r="95" spans="1:9" ht="12.75">
      <c r="A95" s="1"/>
      <c r="B95" s="166"/>
      <c r="C95" s="190" t="s">
        <v>193</v>
      </c>
      <c r="D95" s="76">
        <v>23100</v>
      </c>
      <c r="E95" s="290"/>
      <c r="F95" s="267">
        <f>F88+F91+F94</f>
        <v>0</v>
      </c>
      <c r="G95" s="267">
        <f>G88+G91+G94</f>
        <v>0</v>
      </c>
      <c r="H95" s="267">
        <f>H88+H91+H94</f>
        <v>0</v>
      </c>
      <c r="I95" s="239">
        <f>IF(H95=0,0,H95/'Aktivi_Saistibas(002)'!$F$19*100)</f>
        <v>0</v>
      </c>
    </row>
    <row r="96" spans="1:9" ht="25.5">
      <c r="A96" s="1"/>
      <c r="B96" s="230">
        <v>23200</v>
      </c>
      <c r="C96" s="231" t="s">
        <v>161</v>
      </c>
      <c r="D96" s="238"/>
      <c r="E96" s="428"/>
      <c r="F96" s="226"/>
      <c r="G96" s="226"/>
      <c r="H96" s="226"/>
      <c r="I96" s="232"/>
    </row>
    <row r="97" spans="1:9" ht="12.75">
      <c r="A97" s="1"/>
      <c r="B97" s="200">
        <v>23210</v>
      </c>
      <c r="C97" s="207" t="s">
        <v>162</v>
      </c>
      <c r="D97" s="208"/>
      <c r="E97" s="427"/>
      <c r="F97" s="210"/>
      <c r="G97" s="210"/>
      <c r="H97" s="210"/>
      <c r="I97" s="224"/>
    </row>
    <row r="98" spans="1:9" ht="12.75">
      <c r="A98" s="1"/>
      <c r="B98" s="211"/>
      <c r="C98" s="216" t="s">
        <v>20</v>
      </c>
      <c r="D98" s="208"/>
      <c r="E98" s="266"/>
      <c r="F98" s="215"/>
      <c r="G98" s="215"/>
      <c r="H98" s="215"/>
      <c r="I98" s="236">
        <f>IF(H98=0,0,H98/'Aktivi_Saistibas(002)'!$F$19*100)</f>
        <v>0</v>
      </c>
    </row>
    <row r="99" spans="1:9" ht="12.75">
      <c r="A99" s="1"/>
      <c r="B99" s="211"/>
      <c r="C99" s="212" t="s">
        <v>153</v>
      </c>
      <c r="D99" s="217">
        <v>23210</v>
      </c>
      <c r="E99" s="289"/>
      <c r="F99" s="265">
        <f>SUM(F98:F98)</f>
        <v>0</v>
      </c>
      <c r="G99" s="265">
        <f>SUM(G98:G98)</f>
        <v>0</v>
      </c>
      <c r="H99" s="265">
        <f>SUM(H98:H98)</f>
        <v>0</v>
      </c>
      <c r="I99" s="236">
        <f>IF(H99=0,0,H99/'Aktivi_Saistibas(002)'!$F$19*100)</f>
        <v>0</v>
      </c>
    </row>
    <row r="100" spans="1:9" ht="12.75">
      <c r="A100" s="1"/>
      <c r="B100" s="200">
        <v>23220</v>
      </c>
      <c r="C100" s="207" t="s">
        <v>163</v>
      </c>
      <c r="D100" s="208"/>
      <c r="E100" s="427"/>
      <c r="F100" s="210"/>
      <c r="G100" s="210"/>
      <c r="H100" s="210"/>
      <c r="I100" s="224"/>
    </row>
    <row r="101" spans="1:9" ht="12.75">
      <c r="A101" s="1"/>
      <c r="B101" s="211"/>
      <c r="C101" s="223" t="s">
        <v>20</v>
      </c>
      <c r="D101" s="208"/>
      <c r="E101" s="266"/>
      <c r="F101" s="215"/>
      <c r="G101" s="215"/>
      <c r="H101" s="215"/>
      <c r="I101" s="236">
        <f>IF(H101=0,0,H101/'Aktivi_Saistibas(002)'!$F$19*100)</f>
        <v>0</v>
      </c>
    </row>
    <row r="102" spans="1:9" ht="12.75">
      <c r="A102" s="1"/>
      <c r="B102" s="211"/>
      <c r="C102" s="212" t="s">
        <v>153</v>
      </c>
      <c r="D102" s="217">
        <v>23220</v>
      </c>
      <c r="E102" s="289"/>
      <c r="F102" s="265">
        <f>SUM(F101:F101)</f>
        <v>0</v>
      </c>
      <c r="G102" s="265">
        <f>SUM(G101:G101)</f>
        <v>0</v>
      </c>
      <c r="H102" s="265">
        <f>SUM(H101:H101)</f>
        <v>0</v>
      </c>
      <c r="I102" s="236">
        <f>IF(H102=0,0,H102/'Aktivi_Saistibas(002)'!$F$19*100)</f>
        <v>0</v>
      </c>
    </row>
    <row r="103" spans="1:9" ht="12.75">
      <c r="A103" s="1"/>
      <c r="B103" s="166"/>
      <c r="C103" s="190" t="s">
        <v>187</v>
      </c>
      <c r="D103" s="76">
        <v>23200</v>
      </c>
      <c r="E103" s="290"/>
      <c r="F103" s="267">
        <f>F99+F102</f>
        <v>0</v>
      </c>
      <c r="G103" s="267">
        <f>G99+G102</f>
        <v>0</v>
      </c>
      <c r="H103" s="267">
        <f>H99+H102</f>
        <v>0</v>
      </c>
      <c r="I103" s="239">
        <f>IF(H103=0,0,H103/'Aktivi_Saistibas(002)'!$F$19*100)</f>
        <v>0</v>
      </c>
    </row>
    <row r="104" spans="1:9" ht="12.75">
      <c r="A104" s="1"/>
      <c r="B104" s="200">
        <v>23300</v>
      </c>
      <c r="C104" s="201" t="s">
        <v>167</v>
      </c>
      <c r="D104" s="208"/>
      <c r="E104" s="428"/>
      <c r="F104" s="226"/>
      <c r="G104" s="226"/>
      <c r="H104" s="226"/>
      <c r="I104" s="232"/>
    </row>
    <row r="105" spans="1:9" ht="12.75">
      <c r="A105" s="1"/>
      <c r="B105" s="211"/>
      <c r="C105" s="216" t="s">
        <v>20</v>
      </c>
      <c r="D105" s="208"/>
      <c r="E105" s="266"/>
      <c r="F105" s="215"/>
      <c r="G105" s="215"/>
      <c r="H105" s="215"/>
      <c r="I105" s="236">
        <f>IF(H105=0,0,H105/'Aktivi_Saistibas(002)'!$F$19*100)</f>
        <v>0</v>
      </c>
    </row>
    <row r="106" spans="1:9" ht="12.75">
      <c r="A106" s="1"/>
      <c r="B106" s="166"/>
      <c r="C106" s="243" t="s">
        <v>153</v>
      </c>
      <c r="D106" s="76">
        <v>23300</v>
      </c>
      <c r="E106" s="290"/>
      <c r="F106" s="267">
        <f>SUM(F105:F105)</f>
        <v>0</v>
      </c>
      <c r="G106" s="267">
        <f>SUM(G105:G105)</f>
        <v>0</v>
      </c>
      <c r="H106" s="267">
        <f>SUM(H105:H105)</f>
        <v>0</v>
      </c>
      <c r="I106" s="239">
        <f>IF(H106=0,0,H106/'Aktivi_Saistibas(002)'!$F$19*100)</f>
        <v>0</v>
      </c>
    </row>
    <row r="107" spans="1:9" ht="12.75">
      <c r="A107" s="1"/>
      <c r="B107" s="230">
        <v>23400</v>
      </c>
      <c r="C107" s="231" t="s">
        <v>80</v>
      </c>
      <c r="D107" s="238"/>
      <c r="E107" s="428"/>
      <c r="F107" s="226"/>
      <c r="G107" s="226"/>
      <c r="H107" s="226"/>
      <c r="I107" s="232"/>
    </row>
    <row r="108" spans="1:9" ht="12.75">
      <c r="A108" s="1"/>
      <c r="B108" s="211"/>
      <c r="C108" s="216" t="s">
        <v>20</v>
      </c>
      <c r="D108" s="208"/>
      <c r="E108" s="264"/>
      <c r="F108" s="215"/>
      <c r="G108" s="215"/>
      <c r="H108" s="215"/>
      <c r="I108" s="236">
        <f>IF(H108=0,0,H108/'Aktivi_Saistibas(002)'!$F$19*100)</f>
        <v>0</v>
      </c>
    </row>
    <row r="109" spans="1:9" ht="12.75">
      <c r="A109" s="1"/>
      <c r="B109" s="166"/>
      <c r="C109" s="243" t="s">
        <v>153</v>
      </c>
      <c r="D109" s="76">
        <v>23400</v>
      </c>
      <c r="E109" s="290"/>
      <c r="F109" s="267">
        <f>SUM(F108:F108)</f>
        <v>0</v>
      </c>
      <c r="G109" s="267">
        <f>SUM(G108:G108)</f>
        <v>0</v>
      </c>
      <c r="H109" s="267">
        <f>SUM(H108:H108)</f>
        <v>0</v>
      </c>
      <c r="I109" s="239">
        <f>IF(H109=0,0,H109/'Aktivi_Saistibas(002)'!$F$19*100)</f>
        <v>0</v>
      </c>
    </row>
    <row r="110" spans="1:9" ht="25.5">
      <c r="A110" s="1"/>
      <c r="B110" s="183"/>
      <c r="C110" s="191" t="s">
        <v>194</v>
      </c>
      <c r="D110" s="74">
        <v>23000</v>
      </c>
      <c r="E110" s="292"/>
      <c r="F110" s="286">
        <f>F95+F103+F106+F109</f>
        <v>0</v>
      </c>
      <c r="G110" s="286">
        <f>G95+G103+G106+G109</f>
        <v>0</v>
      </c>
      <c r="H110" s="286">
        <f>H95+H103+H106+H109</f>
        <v>0</v>
      </c>
      <c r="I110" s="261">
        <f>IF(H110=0,0,H110/'Aktivi_Saistibas(002)'!$F$19*100)</f>
        <v>0</v>
      </c>
    </row>
    <row r="111" spans="1:9" ht="12.75">
      <c r="A111" s="1"/>
      <c r="B111" s="200">
        <v>24000</v>
      </c>
      <c r="C111" s="231" t="s">
        <v>177</v>
      </c>
      <c r="D111" s="238"/>
      <c r="E111" s="428"/>
      <c r="F111" s="226"/>
      <c r="G111" s="226"/>
      <c r="H111" s="226"/>
      <c r="I111" s="232"/>
    </row>
    <row r="112" spans="1:9" ht="12.75">
      <c r="A112" s="1"/>
      <c r="B112" s="211"/>
      <c r="C112" s="216" t="s">
        <v>20</v>
      </c>
      <c r="D112" s="208"/>
      <c r="E112" s="266"/>
      <c r="F112" s="215"/>
      <c r="G112" s="215"/>
      <c r="H112" s="215"/>
      <c r="I112" s="236">
        <f>IF(H112=0,0,H112/'Aktivi_Saistibas(002)'!$F$19*100)</f>
        <v>0</v>
      </c>
    </row>
    <row r="113" spans="1:9" ht="12.75">
      <c r="A113" s="1"/>
      <c r="B113" s="166"/>
      <c r="C113" s="243" t="s">
        <v>153</v>
      </c>
      <c r="D113" s="80">
        <v>24000</v>
      </c>
      <c r="E113" s="293"/>
      <c r="F113" s="278">
        <f>SUM(F112:F112)</f>
        <v>0</v>
      </c>
      <c r="G113" s="278">
        <f>SUM(G112:G112)</f>
        <v>0</v>
      </c>
      <c r="H113" s="278">
        <f>SUM(H112:H112)</f>
        <v>0</v>
      </c>
      <c r="I113" s="239">
        <f>IF(H113=0,0,H113/'Aktivi_Saistibas(002)'!$F$19*100)</f>
        <v>0</v>
      </c>
    </row>
    <row r="114" spans="1:9" ht="25.5">
      <c r="A114" s="1"/>
      <c r="B114" s="183"/>
      <c r="C114" s="191" t="s">
        <v>195</v>
      </c>
      <c r="D114" s="78">
        <v>20000</v>
      </c>
      <c r="E114" s="292"/>
      <c r="F114" s="286"/>
      <c r="G114" s="286">
        <f>G54+G82+G110+G113</f>
        <v>170336.09</v>
      </c>
      <c r="H114" s="286">
        <f>H54+H82+H110+H113</f>
        <v>170570.39</v>
      </c>
      <c r="I114" s="261">
        <f>IF(H114=0,0,H114/'Aktivi_Saistibas(002)'!$F$19*100)</f>
        <v>18.777227583321952</v>
      </c>
    </row>
    <row r="115" spans="1:9" ht="25.5" customHeight="1" thickBot="1">
      <c r="A115" s="1"/>
      <c r="B115" s="294">
        <v>30000</v>
      </c>
      <c r="C115" s="256" t="s">
        <v>196</v>
      </c>
      <c r="D115" s="79">
        <v>30000</v>
      </c>
      <c r="E115" s="429"/>
      <c r="F115" s="262"/>
      <c r="G115" s="262">
        <f>G114+'Portfelis(002-1)'!F129</f>
        <v>861700.3</v>
      </c>
      <c r="H115" s="262">
        <f>H114+'Portfelis(002-1)'!G129</f>
        <v>864729.0384999999</v>
      </c>
      <c r="I115" s="263">
        <f>IF(H115=0,0,H115/'Aktivi_Saistibas(002)'!$F$19*100)</f>
        <v>95.19362624322818</v>
      </c>
    </row>
    <row r="116" spans="1:9" s="340" customFormat="1" ht="12.75">
      <c r="A116" s="40"/>
      <c r="B116" s="129"/>
      <c r="C116" s="129"/>
      <c r="D116" s="129"/>
      <c r="E116" s="129"/>
      <c r="F116" s="129"/>
      <c r="G116" s="462"/>
      <c r="H116" s="134"/>
      <c r="I116" s="40"/>
    </row>
    <row r="117" spans="1:9" s="340" customFormat="1" ht="12.75">
      <c r="A117" s="40"/>
      <c r="B117" s="129"/>
      <c r="C117" s="129"/>
      <c r="D117" s="129"/>
      <c r="E117" s="129"/>
      <c r="F117" s="129"/>
      <c r="G117" s="462"/>
      <c r="H117" s="134"/>
      <c r="I117" s="40"/>
    </row>
    <row r="118" spans="1:9" s="340" customFormat="1" ht="12.75">
      <c r="A118" s="40"/>
      <c r="B118" s="129"/>
      <c r="C118" s="129"/>
      <c r="D118" s="129"/>
      <c r="E118" s="129"/>
      <c r="F118" s="129"/>
      <c r="G118" s="462"/>
      <c r="H118" s="134"/>
      <c r="I118" s="40"/>
    </row>
    <row r="119" spans="1:9" ht="15.75">
      <c r="A119" s="37" t="str">
        <f>Parametri!$A$18</f>
        <v>Līdzekļu pārvaldītāja valdes priekšsēdētājs </v>
      </c>
      <c r="B119" s="38"/>
      <c r="C119" s="38"/>
      <c r="D119" s="128"/>
      <c r="E119" s="128"/>
      <c r="F119" s="128" t="str">
        <f>CONCATENATE(Nosaukumi!B6," ",Nosaukumi!C6,"/")</f>
        <v>Sergejs Medvedevs /</v>
      </c>
      <c r="G119" s="39"/>
      <c r="H119" s="39"/>
      <c r="I119" s="40"/>
    </row>
    <row r="120" spans="1:9" ht="12.75">
      <c r="A120" s="41"/>
      <c r="B120" s="129"/>
      <c r="C120" s="42"/>
      <c r="D120" s="42"/>
      <c r="E120" s="42"/>
      <c r="F120" s="42"/>
      <c r="G120" s="127" t="str">
        <f>CONCATENATE("(",Parametri!$A$20,")")</f>
        <v>(paraksts)</v>
      </c>
      <c r="H120" s="134"/>
      <c r="I120" s="40"/>
    </row>
    <row r="121" spans="1:9" ht="15.75">
      <c r="A121" s="37" t="str">
        <f>Parametri!$A$19</f>
        <v>Ieguldījumu plāna pārvaldnieks  </v>
      </c>
      <c r="B121" s="40"/>
      <c r="C121" s="41"/>
      <c r="D121" s="128"/>
      <c r="E121" s="128"/>
      <c r="F121" s="128" t="str">
        <f>CONCATENATE(Nosaukumi!B14,"/")</f>
        <v>Sergejs Medvedevs, Roberts Idelsons, Aija Kļaševa/</v>
      </c>
      <c r="G121" s="43"/>
      <c r="H121" s="297"/>
      <c r="I121" s="40"/>
    </row>
    <row r="122" spans="1:9" ht="12.75">
      <c r="A122" s="41"/>
      <c r="B122" s="131"/>
      <c r="C122" s="44"/>
      <c r="D122" s="44"/>
      <c r="E122" s="44"/>
      <c r="F122" s="44"/>
      <c r="G122" s="127" t="str">
        <f>G120</f>
        <v>(paraksts)</v>
      </c>
      <c r="H122" s="135"/>
      <c r="I122" s="40"/>
    </row>
    <row r="123" spans="1:9" s="461" customFormat="1" ht="15">
      <c r="A123" s="96" t="str">
        <f>Nosaukumi!A7</f>
        <v>Izpildītājs</v>
      </c>
      <c r="B123" s="96"/>
      <c r="C123" s="458"/>
      <c r="D123" s="458" t="str">
        <f>CONCATENATE(Nosaukumi!B19,"; ",Nosaukumi!C19)</f>
        <v>Svetlana Korhova; 7010172</v>
      </c>
      <c r="E123" s="459"/>
      <c r="F123" s="460"/>
      <c r="G123" s="460"/>
      <c r="H123" s="460"/>
      <c r="I123" s="460"/>
    </row>
    <row r="124" spans="1:9" ht="12.75">
      <c r="A124" s="1"/>
      <c r="B124" s="1"/>
      <c r="C124" s="1"/>
      <c r="D124" s="1"/>
      <c r="E124" s="1"/>
      <c r="F124" s="8"/>
      <c r="G124" s="8"/>
      <c r="H124" s="8"/>
      <c r="I124" s="8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</sheetData>
  <mergeCells count="2">
    <mergeCell ref="B2:C2"/>
    <mergeCell ref="B3:C3"/>
  </mergeCells>
  <printOptions horizontalCentered="1"/>
  <pageMargins left="0.5905511811023623" right="0.3937007874015748" top="0.5905511811023623" bottom="0.5905511811023623" header="0.15748031496062992" footer="0.4724409448818898"/>
  <pageSetup fitToHeight="0" horizontalDpi="300" verticalDpi="300" orientation="portrait" paperSize="9" scale="75" r:id="rId1"/>
  <rowBreaks count="1" manualBreakCount="1">
    <brk id="5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Nosaukumi!B27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7" t="s">
        <v>11</v>
      </c>
      <c r="C10" s="486"/>
      <c r="D10" s="4" t="s">
        <v>12</v>
      </c>
      <c r="E10" s="4" t="s">
        <v>64</v>
      </c>
      <c r="F10" s="5" t="str">
        <f>CONCATENATE("Atlikumi ",Parametri!A15)</f>
        <v>Atlikumi 2004. gada 30.09.</v>
      </c>
      <c r="G10" s="25"/>
    </row>
    <row r="11" spans="2:7" ht="13.5" customHeight="1" thickBot="1">
      <c r="B11" s="485" t="s">
        <v>13</v>
      </c>
      <c r="C11" s="486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/>
      <c r="G12" s="24"/>
    </row>
    <row r="13" spans="2:7" ht="15">
      <c r="B13" s="91" t="s">
        <v>66</v>
      </c>
      <c r="C13" s="92" t="s">
        <v>19</v>
      </c>
      <c r="D13" s="93" t="s">
        <v>66</v>
      </c>
      <c r="E13" s="94"/>
      <c r="F13" s="36"/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94"/>
      <c r="F16" s="36"/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7" t="s">
        <v>11</v>
      </c>
      <c r="C22" s="486"/>
      <c r="D22" s="4" t="s">
        <v>12</v>
      </c>
      <c r="E22" s="4" t="s">
        <v>64</v>
      </c>
      <c r="F22" s="5" t="str">
        <f>F10</f>
        <v>Atlikumi 2004. gada 30.09.</v>
      </c>
      <c r="G22" s="26"/>
    </row>
    <row r="23" spans="2:7" ht="13.5" customHeight="1" thickBot="1">
      <c r="B23" s="485" t="s">
        <v>13</v>
      </c>
      <c r="C23" s="486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CONCATENATE(Nosaukumi!B28,"/")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CONCATENATE(Nosaukumi!B30,"; ",Nosaukumi!C30)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Nosaukumi!B27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8" t="s">
        <v>11</v>
      </c>
      <c r="C10" s="492"/>
      <c r="D10" s="65" t="s">
        <v>12</v>
      </c>
      <c r="E10" s="65" t="s">
        <v>88</v>
      </c>
      <c r="F10" s="66" t="str">
        <f>CONCATENATE("Atlikumi ",Parametri!A15)</f>
        <v>Atlikumi 2004. gada 30.09.</v>
      </c>
    </row>
    <row r="11" spans="2:6" ht="16.5" customHeight="1" thickBot="1">
      <c r="B11" s="490" t="s">
        <v>13</v>
      </c>
      <c r="C11" s="492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11"/>
      <c r="F12" s="245"/>
    </row>
    <row r="13" spans="2:6" ht="12.75">
      <c r="B13" s="71"/>
      <c r="C13" s="160" t="s">
        <v>90</v>
      </c>
      <c r="D13" s="137" t="s">
        <v>91</v>
      </c>
      <c r="E13" s="138"/>
      <c r="F13" s="139"/>
    </row>
    <row r="14" spans="2:6" ht="12.75">
      <c r="B14" s="71"/>
      <c r="C14" s="160" t="s">
        <v>94</v>
      </c>
      <c r="D14" s="137" t="s">
        <v>92</v>
      </c>
      <c r="E14" s="138"/>
      <c r="F14" s="139"/>
    </row>
    <row r="15" spans="2:6" ht="12.75">
      <c r="B15" s="71"/>
      <c r="C15" s="160" t="s">
        <v>95</v>
      </c>
      <c r="D15" s="137" t="s">
        <v>93</v>
      </c>
      <c r="E15" s="138"/>
      <c r="F15" s="140"/>
    </row>
    <row r="16" spans="2:6" ht="12.75">
      <c r="B16" s="71"/>
      <c r="C16" s="160" t="s">
        <v>17</v>
      </c>
      <c r="D16" s="137" t="s">
        <v>96</v>
      </c>
      <c r="E16" s="138"/>
      <c r="F16" s="140"/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0</v>
      </c>
    </row>
    <row r="18" spans="2:6" ht="12.75">
      <c r="B18" s="70" t="s">
        <v>66</v>
      </c>
      <c r="C18" s="162" t="s">
        <v>98</v>
      </c>
      <c r="D18" s="144"/>
      <c r="E18" s="312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/>
      <c r="F20" s="139"/>
    </row>
    <row r="21" spans="2:6" ht="12.75">
      <c r="B21" s="71"/>
      <c r="C21" s="160" t="s">
        <v>105</v>
      </c>
      <c r="D21" s="137" t="s">
        <v>101</v>
      </c>
      <c r="E21" s="138"/>
      <c r="F21" s="139"/>
    </row>
    <row r="22" spans="2:6" ht="12.75">
      <c r="B22" s="71"/>
      <c r="C22" s="160" t="s">
        <v>106</v>
      </c>
      <c r="D22" s="137" t="s">
        <v>102</v>
      </c>
      <c r="E22" s="138"/>
      <c r="F22" s="139"/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68</v>
      </c>
      <c r="C25" s="162" t="s">
        <v>108</v>
      </c>
      <c r="D25" s="144"/>
      <c r="E25" s="312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/>
    </row>
    <row r="27" spans="2:6" ht="12.75">
      <c r="B27" s="71"/>
      <c r="C27" s="160" t="s">
        <v>113</v>
      </c>
      <c r="D27" s="137" t="s">
        <v>70</v>
      </c>
      <c r="E27" s="138"/>
      <c r="F27" s="139"/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115</v>
      </c>
      <c r="D29" s="137" t="s">
        <v>110</v>
      </c>
      <c r="E29" s="138"/>
      <c r="F29" s="139"/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117</v>
      </c>
      <c r="D31" s="137" t="s">
        <v>112</v>
      </c>
      <c r="E31" s="138"/>
      <c r="F31" s="140"/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0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/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/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CONCATENATE(Nosaukumi!B28,"/")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CONCATENATE(Nosaukumi!B31,"; ",Nosaukumi!C31)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Nosaukumi!B27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"Parex ieguldījumu pārvaldes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8" t="s">
        <v>11</v>
      </c>
      <c r="C10" s="492"/>
      <c r="D10" s="65" t="s">
        <v>12</v>
      </c>
      <c r="E10" s="65" t="s">
        <v>64</v>
      </c>
      <c r="F10" s="66" t="str">
        <f>CONCATENATE("Atlikumi ",Parametri!A15)</f>
        <v>Atlikumi 2004. gada 30.09.</v>
      </c>
    </row>
    <row r="11" spans="2:6" ht="13.5" thickBot="1">
      <c r="B11" s="490" t="s">
        <v>13</v>
      </c>
      <c r="C11" s="492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21"/>
      <c r="F12" s="178">
        <f>'Aktivi_Saistibas(003)'!E31</f>
        <v>0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/>
      <c r="F13" s="179">
        <f>'Ien.,Izd.(003)'!F35</f>
        <v>0</v>
      </c>
    </row>
    <row r="14" spans="2:6" ht="25.5">
      <c r="B14" s="176" t="s">
        <v>68</v>
      </c>
      <c r="C14" s="163" t="s">
        <v>127</v>
      </c>
      <c r="D14" s="150" t="s">
        <v>68</v>
      </c>
      <c r="E14" s="169"/>
      <c r="F14" s="75"/>
    </row>
    <row r="15" spans="2:6" ht="25.5" customHeight="1">
      <c r="B15" s="176" t="s">
        <v>75</v>
      </c>
      <c r="C15" s="163" t="s">
        <v>129</v>
      </c>
      <c r="D15" s="150" t="s">
        <v>75</v>
      </c>
      <c r="E15" s="169"/>
      <c r="F15" s="75"/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0</v>
      </c>
      <c r="F16" s="181">
        <f>F13+F14-F15</f>
        <v>0</v>
      </c>
    </row>
    <row r="17" spans="2:6" ht="12.75">
      <c r="B17" s="68" t="s">
        <v>121</v>
      </c>
      <c r="C17" s="163" t="s">
        <v>131</v>
      </c>
      <c r="D17" s="69" t="s">
        <v>121</v>
      </c>
      <c r="E17" s="430">
        <f>E12+E16</f>
        <v>0</v>
      </c>
      <c r="F17" s="431">
        <f>F12+F16</f>
        <v>0</v>
      </c>
    </row>
    <row r="18" spans="2:6" ht="12.75">
      <c r="B18" s="68" t="s">
        <v>132</v>
      </c>
      <c r="C18" s="163" t="s">
        <v>133</v>
      </c>
      <c r="D18" s="69" t="s">
        <v>132</v>
      </c>
      <c r="E18" s="432"/>
      <c r="F18" s="433"/>
    </row>
    <row r="19" spans="2:6" ht="12.75">
      <c r="B19" s="68" t="s">
        <v>134</v>
      </c>
      <c r="C19" s="163" t="s">
        <v>135</v>
      </c>
      <c r="D19" s="69" t="s">
        <v>134</v>
      </c>
      <c r="E19" s="432"/>
      <c r="F19" s="433"/>
    </row>
    <row r="20" spans="2:6" ht="25.5" customHeight="1">
      <c r="B20" s="176" t="s">
        <v>136</v>
      </c>
      <c r="C20" s="163" t="s">
        <v>137</v>
      </c>
      <c r="D20" s="150" t="s">
        <v>136</v>
      </c>
      <c r="E20" s="430">
        <f>IF(E18=0,0,E12/E18)</f>
        <v>0</v>
      </c>
      <c r="F20" s="431">
        <f>IF(F18=0,0,F12/F18)</f>
        <v>0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34">
        <f>IF(E19=0,0,E17/E19)</f>
        <v>0</v>
      </c>
      <c r="F21" s="435">
        <f>IF(F19=0,0,F17/F19)</f>
        <v>0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CONCATENATE(Nosaukumi!B28,"/")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CONCATENATE(Nosaukumi!B32,"; ",Nosaukumi!C32)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Nosaukumi!B27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"Parex ieguldījumu pārvaldes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8" t="s">
        <v>11</v>
      </c>
      <c r="C11" s="492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90" t="s">
        <v>13</v>
      </c>
      <c r="C12" s="493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150</v>
      </c>
      <c r="D16" s="213"/>
      <c r="E16" s="214"/>
      <c r="F16" s="215"/>
      <c r="G16" s="215"/>
      <c r="H16" s="233">
        <f>IF(G16=0,0,G16/'Aktivi_Saistibas(003)'!$F$19*100)</f>
        <v>0</v>
      </c>
      <c r="I16" s="31"/>
    </row>
    <row r="17" spans="2:9" ht="15">
      <c r="B17" s="211"/>
      <c r="C17" s="212" t="s">
        <v>151</v>
      </c>
      <c r="D17" s="213"/>
      <c r="E17" s="214"/>
      <c r="F17" s="215"/>
      <c r="G17" s="215"/>
      <c r="H17" s="233">
        <f>IF(G17=0,0,G17/'Aktivi_Saistibas(003)'!$F$19*100)</f>
        <v>0</v>
      </c>
      <c r="I17" s="53"/>
    </row>
    <row r="18" spans="2:9" ht="15">
      <c r="B18" s="211"/>
      <c r="C18" s="212" t="s">
        <v>152</v>
      </c>
      <c r="D18" s="213"/>
      <c r="E18" s="214"/>
      <c r="F18" s="215"/>
      <c r="G18" s="215"/>
      <c r="H18" s="233">
        <f>IF(G18=0,0,G18/'Aktivi_Saistibas(003)'!$F$19*100)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IF(G19=0,0,G19/'Aktivi_Saistibas(003)'!$F$19*100)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IF(G20=0,0,G20/'Aktivi_Saistibas(003)'!$F$19*100)</f>
        <v>0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155</v>
      </c>
      <c r="D22" s="208"/>
      <c r="E22" s="215"/>
      <c r="F22" s="215"/>
      <c r="G22" s="215"/>
      <c r="H22" s="236">
        <f>IF(G22=0,0,G22/'Aktivi_Saistibas(003)'!$F$19*100)</f>
        <v>0</v>
      </c>
      <c r="I22" s="31"/>
    </row>
    <row r="23" spans="2:9" ht="15">
      <c r="B23" s="211"/>
      <c r="C23" s="222" t="s">
        <v>156</v>
      </c>
      <c r="D23" s="208"/>
      <c r="E23" s="215"/>
      <c r="F23" s="215"/>
      <c r="G23" s="215"/>
      <c r="H23" s="236">
        <f>IF(G23=0,0,G23/'Aktivi_Saistibas(003)'!$F$19*100)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IF(G24=0,0,G24/'Aktivi_Saistibas(003)'!$F$19*100)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IF(G25=0,0,G25/'Aktivi_Saistibas(003)'!$F$19*100)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158</v>
      </c>
      <c r="D27" s="208"/>
      <c r="E27" s="215"/>
      <c r="F27" s="215"/>
      <c r="G27" s="215"/>
      <c r="H27" s="236">
        <f>IF(G27=0,0,G27/'Aktivi_Saistibas(003)'!$F$19*100)</f>
        <v>0</v>
      </c>
      <c r="I27" s="53"/>
    </row>
    <row r="28" spans="2:9" ht="15">
      <c r="B28" s="211"/>
      <c r="C28" s="222" t="s">
        <v>159</v>
      </c>
      <c r="D28" s="208"/>
      <c r="E28" s="215"/>
      <c r="F28" s="215"/>
      <c r="G28" s="215"/>
      <c r="H28" s="236">
        <f>IF(G28=0,0,G28/'Aktivi_Saistibas(003)'!$F$19*100)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IF(G29=0,0,G29/'Aktivi_Saistibas(003)'!$F$19*100)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IF(G30=0,0,G30/'Aktivi_Saistibas(003)'!$F$19*100)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IF(G31=0,0,G31/'Aktivi_Saistibas(003)'!$F$19*100)</f>
        <v>0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155</v>
      </c>
      <c r="D34" s="208"/>
      <c r="E34" s="215"/>
      <c r="F34" s="215"/>
      <c r="G34" s="215"/>
      <c r="H34" s="236">
        <f>IF(G34=0,0,G34/'Aktivi_Saistibas(003)'!$F$19*100)</f>
        <v>0</v>
      </c>
      <c r="I34" s="53"/>
    </row>
    <row r="35" spans="2:9" ht="15">
      <c r="B35" s="211"/>
      <c r="C35" s="212" t="s">
        <v>156</v>
      </c>
      <c r="D35" s="208"/>
      <c r="E35" s="215"/>
      <c r="F35" s="215"/>
      <c r="G35" s="215"/>
      <c r="H35" s="236">
        <f>IF(G35=0,0,G35/'Aktivi_Saistibas(003)'!$F$19*100)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IF(G36=0,0,G36/'Aktivi_Saistibas(003)'!$F$19*100)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IF(G37=0,0,G37/'Aktivi_Saistibas(003)'!$F$19*100)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158</v>
      </c>
      <c r="D39" s="208"/>
      <c r="E39" s="215"/>
      <c r="F39" s="215"/>
      <c r="G39" s="215"/>
      <c r="H39" s="236">
        <f>IF(G39=0,0,G39/'Aktivi_Saistibas(003)'!$F$19*100)</f>
        <v>0</v>
      </c>
      <c r="I39" s="53"/>
    </row>
    <row r="40" spans="2:9" ht="15">
      <c r="B40" s="211"/>
      <c r="C40" s="222" t="s">
        <v>159</v>
      </c>
      <c r="D40" s="208"/>
      <c r="E40" s="215"/>
      <c r="F40" s="215"/>
      <c r="G40" s="215"/>
      <c r="H40" s="236">
        <f>IF(G40=0,0,G40/'Aktivi_Saistibas(003)'!$F$19*100)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IF(G41=0,0,G41/'Aktivi_Saistibas(003)'!$F$19*100)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IF(G42=0,0,G42/'Aktivi_Saistibas(003)'!$F$19*100)</f>
        <v>0</v>
      </c>
      <c r="I42" s="53"/>
    </row>
    <row r="43" spans="2:9" ht="15.75" thickBot="1">
      <c r="B43" s="185"/>
      <c r="C43" s="251" t="s">
        <v>164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IF(G43=0,0,G43/'Aktivi_Saistibas(003)'!$F$19*100)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90" t="s">
        <v>13</v>
      </c>
      <c r="C45" s="493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168</v>
      </c>
      <c r="D47" s="208"/>
      <c r="E47" s="215"/>
      <c r="F47" s="215"/>
      <c r="G47" s="215"/>
      <c r="H47" s="236">
        <f>IF(G47=0,0,G47/'Aktivi_Saistibas(003)'!$F$19*100)</f>
        <v>0</v>
      </c>
      <c r="I47" s="53"/>
    </row>
    <row r="48" spans="2:9" ht="15">
      <c r="B48" s="211"/>
      <c r="C48" s="212" t="s">
        <v>169</v>
      </c>
      <c r="D48" s="208"/>
      <c r="E48" s="215"/>
      <c r="F48" s="215"/>
      <c r="G48" s="215"/>
      <c r="H48" s="236">
        <f>IF(G48=0,0,G48/'Aktivi_Saistibas(003)'!$F$19*100)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IF(G49=0,0,G49/'Aktivi_Saistibas(003)'!$F$19*100)</f>
        <v>0</v>
      </c>
      <c r="I49" s="53"/>
    </row>
    <row r="50" spans="2:9" ht="15">
      <c r="B50" s="166"/>
      <c r="C50" s="243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IF(G50=0,0,G50/'Aktivi_Saistibas(003)'!$F$19*100)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170</v>
      </c>
      <c r="D52" s="208"/>
      <c r="E52" s="215"/>
      <c r="F52" s="215"/>
      <c r="G52" s="215"/>
      <c r="H52" s="236">
        <f>IF(G52=0,0,G52/'Aktivi_Saistibas(003)'!$F$19*100)</f>
        <v>0</v>
      </c>
      <c r="I52" s="53"/>
    </row>
    <row r="53" spans="2:9" ht="15">
      <c r="B53" s="211"/>
      <c r="C53" s="212" t="s">
        <v>171</v>
      </c>
      <c r="D53" s="208"/>
      <c r="E53" s="215"/>
      <c r="F53" s="215"/>
      <c r="G53" s="215"/>
      <c r="H53" s="236">
        <f>IF(G53=0,0,G53/'Aktivi_Saistibas(003)'!$F$19*100)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IF(G54=0,0,G54/'Aktivi_Saistibas(003)'!$F$19*100)</f>
        <v>0</v>
      </c>
      <c r="I54" s="53"/>
    </row>
    <row r="55" spans="2:9" ht="15">
      <c r="B55" s="166"/>
      <c r="C55" s="243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IF(G55=0,0,G55/'Aktivi_Saistibas(003)'!$F$19*100)</f>
        <v>0</v>
      </c>
      <c r="I55" s="53"/>
    </row>
    <row r="56" spans="2:9" ht="38.25">
      <c r="B56" s="225"/>
      <c r="C56" s="249" t="s">
        <v>173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IF(G56=0,0,G56/'Aktivi_Saistibas(003)'!$F$19*100)</f>
        <v>0</v>
      </c>
      <c r="I56" s="53"/>
    </row>
    <row r="57" spans="2:9" ht="15">
      <c r="B57" s="230">
        <v>12000</v>
      </c>
      <c r="C57" s="248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155</v>
      </c>
      <c r="D60" s="208"/>
      <c r="E60" s="215"/>
      <c r="F60" s="215"/>
      <c r="G60" s="215"/>
      <c r="H60" s="236">
        <f>IF(G60=0,0,G60/'Aktivi_Saistibas(003)'!$F$19*100)</f>
        <v>0</v>
      </c>
      <c r="I60" s="53"/>
    </row>
    <row r="61" spans="2:9" ht="15">
      <c r="B61" s="211"/>
      <c r="C61" s="212" t="s">
        <v>156</v>
      </c>
      <c r="D61" s="208"/>
      <c r="E61" s="215"/>
      <c r="F61" s="215"/>
      <c r="G61" s="215"/>
      <c r="H61" s="236">
        <f>IF(G61=0,0,G61/'Aktivi_Saistibas(003)'!$F$19*100)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IF(G62=0,0,G62/'Aktivi_Saistibas(003)'!$F$19*100)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IF(G63=0,0,G63/'Aktivi_Saistibas(003)'!$F$19*100)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158</v>
      </c>
      <c r="D65" s="208"/>
      <c r="E65" s="215"/>
      <c r="F65" s="215"/>
      <c r="G65" s="215"/>
      <c r="H65" s="236">
        <f>IF(G65=0,0,G65/'Aktivi_Saistibas(003)'!$F$19*100)</f>
        <v>0</v>
      </c>
      <c r="I65" s="53"/>
    </row>
    <row r="66" spans="2:9" ht="15">
      <c r="B66" s="211"/>
      <c r="C66" s="212" t="s">
        <v>159</v>
      </c>
      <c r="D66" s="208"/>
      <c r="E66" s="215"/>
      <c r="F66" s="215"/>
      <c r="G66" s="215"/>
      <c r="H66" s="236">
        <f>IF(G66=0,0,G66/'Aktivi_Saistibas(003)'!$F$19*100)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IF(G67=0,0,G67/'Aktivi_Saistibas(003)'!$F$19*100)</f>
        <v>0</v>
      </c>
      <c r="I67" s="53"/>
    </row>
    <row r="68" spans="2:9" ht="15">
      <c r="B68" s="211"/>
      <c r="C68" s="212" t="s">
        <v>153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IF(G68=0,0,G68/'Aktivi_Saistibas(003)'!$F$19*100)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IF(G69=0,0,G69/'Aktivi_Saistibas(003)'!$F$19*100)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155</v>
      </c>
      <c r="D72" s="208"/>
      <c r="E72" s="215"/>
      <c r="F72" s="215"/>
      <c r="G72" s="215"/>
      <c r="H72" s="236">
        <f>IF(G72=0,0,G72/'Aktivi_Saistibas(003)'!$F$19*100)</f>
        <v>0</v>
      </c>
      <c r="I72" s="53"/>
    </row>
    <row r="73" spans="2:9" ht="15">
      <c r="B73" s="211"/>
      <c r="C73" s="212" t="s">
        <v>156</v>
      </c>
      <c r="D73" s="208"/>
      <c r="E73" s="215"/>
      <c r="F73" s="215"/>
      <c r="G73" s="215"/>
      <c r="H73" s="236">
        <f>IF(G73=0,0,G73/'Aktivi_Saistibas(003)'!$F$19*100)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IF(G74=0,0,G74/'Aktivi_Saistibas(003)'!$F$19*100)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IF(G75=0,0,G75/'Aktivi_Saistibas(003)'!$F$19*100)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158</v>
      </c>
      <c r="D77" s="208"/>
      <c r="E77" s="215"/>
      <c r="F77" s="215"/>
      <c r="G77" s="215"/>
      <c r="H77" s="236">
        <f>IF(G77=0,0,G77/'Aktivi_Saistibas(003)'!$F$19*100)</f>
        <v>0</v>
      </c>
      <c r="I77" s="53"/>
    </row>
    <row r="78" spans="2:9" ht="15">
      <c r="B78" s="211"/>
      <c r="C78" s="212" t="s">
        <v>159</v>
      </c>
      <c r="D78" s="208"/>
      <c r="E78" s="215"/>
      <c r="F78" s="215"/>
      <c r="G78" s="215"/>
      <c r="H78" s="236">
        <f>IF(G78=0,0,G78/'Aktivi_Saistibas(003)'!$F$19*100)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IF(G79=0,0,G79/'Aktivi_Saistibas(003)'!$F$19*100)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IF(G80=0,0,G80/'Aktivi_Saistibas(003)'!$F$19*100)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IF(G81=0,0,G81/'Aktivi_Saistibas(003)'!$F$19*100)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168</v>
      </c>
      <c r="D83" s="208"/>
      <c r="E83" s="215"/>
      <c r="F83" s="215"/>
      <c r="G83" s="215"/>
      <c r="H83" s="236">
        <f>IF(G83=0,0,G83/'Aktivi_Saistibas(003)'!$F$19*100)</f>
        <v>0</v>
      </c>
      <c r="I83" s="53"/>
    </row>
    <row r="84" spans="2:9" ht="15">
      <c r="B84" s="211"/>
      <c r="C84" s="212" t="s">
        <v>169</v>
      </c>
      <c r="D84" s="208"/>
      <c r="E84" s="215"/>
      <c r="F84" s="215"/>
      <c r="G84" s="215"/>
      <c r="H84" s="236">
        <f>IF(G84=0,0,G84/'Aktivi_Saistibas(003)'!$F$19*100)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IF(G85=0,0,G85/'Aktivi_Saistibas(003)'!$F$19*100)</f>
        <v>0</v>
      </c>
      <c r="I85" s="53"/>
    </row>
    <row r="86" spans="2:9" ht="15">
      <c r="B86" s="166"/>
      <c r="C86" s="243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IF(G86=0,0,G86/'Aktivi_Saistibas(003)'!$F$19*100)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170</v>
      </c>
      <c r="D88" s="208"/>
      <c r="E88" s="215"/>
      <c r="F88" s="215"/>
      <c r="G88" s="215"/>
      <c r="H88" s="236">
        <f>IF(G88=0,0,G88/'Aktivi_Saistibas(003)'!$F$19*100)</f>
        <v>0</v>
      </c>
      <c r="I88" s="53"/>
    </row>
    <row r="89" spans="2:9" ht="15">
      <c r="B89" s="211"/>
      <c r="C89" s="212" t="s">
        <v>171</v>
      </c>
      <c r="D89" s="208"/>
      <c r="E89" s="215"/>
      <c r="F89" s="215"/>
      <c r="G89" s="215"/>
      <c r="H89" s="236">
        <f>IF(G89=0,0,G89/'Aktivi_Saistibas(003)'!$F$19*100)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IF(G90=0,0,G90/'Aktivi_Saistibas(003)'!$F$19*100)</f>
        <v>0</v>
      </c>
      <c r="I90" s="53"/>
    </row>
    <row r="91" spans="2:9" ht="15.75" thickBot="1">
      <c r="B91" s="185"/>
      <c r="C91" s="254" t="s">
        <v>153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IF(G91=0,0,G91/'Aktivi_Saistibas(003)'!$F$19*100)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90" t="s">
        <v>13</v>
      </c>
      <c r="C93" s="493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55" t="s">
        <v>176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IF(G94=0,0,G94/'Aktivi_Saistibas(003)'!$F$19*100)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178</v>
      </c>
      <c r="D96" s="208"/>
      <c r="E96" s="215"/>
      <c r="F96" s="215"/>
      <c r="G96" s="215"/>
      <c r="H96" s="236">
        <f>IF(G96=0,0,G96/'Aktivi_Saistibas(003)'!$F$19*100)</f>
        <v>0</v>
      </c>
      <c r="I96" s="53"/>
    </row>
    <row r="97" spans="2:9" ht="15">
      <c r="B97" s="211"/>
      <c r="C97" s="212" t="s">
        <v>179</v>
      </c>
      <c r="D97" s="208"/>
      <c r="E97" s="215"/>
      <c r="F97" s="215"/>
      <c r="G97" s="215"/>
      <c r="H97" s="236">
        <f>IF(G97=0,0,G97/'Aktivi_Saistibas(003)'!$F$19*100)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IF(G98=0,0,G98/'Aktivi_Saistibas(003)'!$F$19*100)</f>
        <v>0</v>
      </c>
      <c r="I98" s="53"/>
    </row>
    <row r="99" spans="2:9" ht="15">
      <c r="B99" s="166"/>
      <c r="C99" s="243" t="s">
        <v>153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IF(G99=0,0,G99/'Aktivi_Saistibas(003)'!$F$19*100)</f>
        <v>0</v>
      </c>
      <c r="I99" s="53"/>
    </row>
    <row r="100" spans="2:9" ht="26.25" thickBot="1">
      <c r="B100" s="184"/>
      <c r="C100" s="256" t="s">
        <v>180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IF(G100=0,0,G100/'Aktivi_Saistibas(003)'!$F$19*100)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8" t="s">
        <v>11</v>
      </c>
      <c r="C2" s="489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90" t="s">
        <v>13</v>
      </c>
      <c r="C3" s="491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185</v>
      </c>
      <c r="D7" s="213"/>
      <c r="E7" s="266"/>
      <c r="F7" s="215"/>
      <c r="G7" s="215"/>
      <c r="H7" s="215"/>
      <c r="I7" s="236">
        <f>IF(H7=0,0,H7/'Aktivi_Saistibas(003)'!$F$19*100)</f>
        <v>0</v>
      </c>
    </row>
    <row r="8" spans="1:9" ht="12.75">
      <c r="A8" s="1"/>
      <c r="B8" s="211"/>
      <c r="C8" s="212" t="s">
        <v>151</v>
      </c>
      <c r="D8" s="213"/>
      <c r="E8" s="266"/>
      <c r="F8" s="215"/>
      <c r="G8" s="215"/>
      <c r="H8" s="215"/>
      <c r="I8" s="236">
        <f>IF(H8=0,0,H8/'Aktivi_Saistibas(003)'!$F$19*100)</f>
        <v>0</v>
      </c>
    </row>
    <row r="9" spans="1:9" ht="12.75">
      <c r="A9" s="1"/>
      <c r="B9" s="211"/>
      <c r="C9" s="212" t="s">
        <v>152</v>
      </c>
      <c r="D9" s="213"/>
      <c r="E9" s="266"/>
      <c r="F9" s="215"/>
      <c r="G9" s="215"/>
      <c r="H9" s="215"/>
      <c r="I9" s="236">
        <f>IF(H9=0,0,H9/'Aktivi_Saistibas(003)'!$F$19*100)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IF(H10=0,0,H10/'Aktivi_Saistibas(003)'!$F$19*100)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IF(H11=0,0,H11/'Aktivi_Saistibas(003)'!$F$19*100)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27"/>
      <c r="F12" s="210"/>
      <c r="G12" s="210"/>
      <c r="H12" s="210"/>
      <c r="I12" s="224"/>
    </row>
    <row r="13" spans="1:9" ht="12.75">
      <c r="A13" s="1"/>
      <c r="B13" s="211"/>
      <c r="C13" s="222" t="s">
        <v>155</v>
      </c>
      <c r="D13" s="208"/>
      <c r="E13" s="266"/>
      <c r="F13" s="215"/>
      <c r="G13" s="215"/>
      <c r="H13" s="215"/>
      <c r="I13" s="236">
        <f>IF(H13=0,0,H13/'Aktivi_Saistibas(003)'!$F$19*100)</f>
        <v>0</v>
      </c>
    </row>
    <row r="14" spans="1:9" ht="12.75">
      <c r="A14" s="1"/>
      <c r="B14" s="211"/>
      <c r="C14" s="222" t="s">
        <v>156</v>
      </c>
      <c r="D14" s="208"/>
      <c r="E14" s="266"/>
      <c r="F14" s="215"/>
      <c r="G14" s="215"/>
      <c r="H14" s="215"/>
      <c r="I14" s="236">
        <f>IF(H14=0,0,H14/'Aktivi_Saistibas(003)'!$F$19*100)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IF(H15=0,0,H15/'Aktivi_Saistibas(003)'!$F$19*100)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IF(H16=0,0,H16/'Aktivi_Saistibas(003)'!$F$19*100)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27"/>
      <c r="F17" s="210"/>
      <c r="G17" s="210"/>
      <c r="H17" s="210"/>
      <c r="I17" s="224"/>
    </row>
    <row r="18" spans="1:9" ht="12.75">
      <c r="A18" s="1"/>
      <c r="B18" s="211"/>
      <c r="C18" s="222" t="s">
        <v>158</v>
      </c>
      <c r="D18" s="208"/>
      <c r="E18" s="266"/>
      <c r="F18" s="215"/>
      <c r="G18" s="215"/>
      <c r="H18" s="215"/>
      <c r="I18" s="236">
        <f>IF(H18=0,0,H18/'Aktivi_Saistibas(003)'!$F$19*100)</f>
        <v>0</v>
      </c>
    </row>
    <row r="19" spans="1:9" ht="12.75">
      <c r="A19" s="1"/>
      <c r="B19" s="211"/>
      <c r="C19" s="222" t="s">
        <v>159</v>
      </c>
      <c r="D19" s="208"/>
      <c r="E19" s="266"/>
      <c r="F19" s="215"/>
      <c r="G19" s="215"/>
      <c r="H19" s="215"/>
      <c r="I19" s="236">
        <f>IF(H19=0,0,H19/'Aktivi_Saistibas(003)'!$F$19*100)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IF(H20=0,0,H20/'Aktivi_Saistibas(003)'!$F$19*100)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IF(H21=0,0,H21/'Aktivi_Saistibas(003)'!$F$19*100)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IF(H22=0,0,H22/'Aktivi_Saistibas(003)'!$F$19*100)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2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27"/>
      <c r="F24" s="210"/>
      <c r="G24" s="210"/>
      <c r="H24" s="210"/>
      <c r="I24" s="224"/>
    </row>
    <row r="25" spans="1:9" ht="12.75">
      <c r="A25" s="1"/>
      <c r="B25" s="211"/>
      <c r="C25" s="212" t="s">
        <v>155</v>
      </c>
      <c r="D25" s="208"/>
      <c r="E25" s="266"/>
      <c r="F25" s="215"/>
      <c r="G25" s="215"/>
      <c r="H25" s="215"/>
      <c r="I25" s="236">
        <f>IF(H25=0,0,H25/'Aktivi_Saistibas(003)'!$F$19*100)</f>
        <v>0</v>
      </c>
    </row>
    <row r="26" spans="1:9" ht="12.75">
      <c r="A26" s="1"/>
      <c r="B26" s="211"/>
      <c r="C26" s="212" t="s">
        <v>156</v>
      </c>
      <c r="D26" s="208"/>
      <c r="E26" s="266"/>
      <c r="F26" s="215"/>
      <c r="G26" s="215"/>
      <c r="H26" s="215"/>
      <c r="I26" s="236">
        <f>IF(H26=0,0,H26/'Aktivi_Saistibas(003)'!$F$19*100)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IF(H27=0,0,H27/'Aktivi_Saistibas(003)'!$F$19*100)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IF(H28=0,0,H28/'Aktivi_Saistibas(003)'!$F$19*100)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27"/>
      <c r="F29" s="210"/>
      <c r="G29" s="210"/>
      <c r="H29" s="210"/>
      <c r="I29" s="224"/>
    </row>
    <row r="30" spans="1:9" ht="12.75">
      <c r="A30" s="1"/>
      <c r="B30" s="211"/>
      <c r="C30" s="222" t="s">
        <v>158</v>
      </c>
      <c r="D30" s="208"/>
      <c r="E30" s="266"/>
      <c r="F30" s="215"/>
      <c r="G30" s="215"/>
      <c r="H30" s="215"/>
      <c r="I30" s="236">
        <f>IF(H30=0,0,H30/'Aktivi_Saistibas(003)'!$F$19*100)</f>
        <v>0</v>
      </c>
    </row>
    <row r="31" spans="1:9" ht="12.75">
      <c r="A31" s="1"/>
      <c r="B31" s="211"/>
      <c r="C31" s="222" t="s">
        <v>159</v>
      </c>
      <c r="D31" s="208"/>
      <c r="E31" s="266"/>
      <c r="F31" s="215"/>
      <c r="G31" s="215"/>
      <c r="H31" s="215"/>
      <c r="I31" s="236">
        <f>IF(H31=0,0,H31/'Aktivi_Saistibas(003)'!$F$19*100)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IF(H32=0,0,H32/'Aktivi_Saistibas(003)'!$F$19*100)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IF(H33=0,0,H33/'Aktivi_Saistibas(003)'!$F$19*100)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IF(H34=0,0,H34/'Aktivi_Saistibas(003)'!$F$19*100)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28"/>
      <c r="F35" s="226"/>
      <c r="G35" s="226"/>
      <c r="H35" s="226"/>
      <c r="I35" s="232"/>
    </row>
    <row r="36" spans="1:9" ht="12.75">
      <c r="A36" s="1"/>
      <c r="B36" s="211"/>
      <c r="C36" s="212" t="s">
        <v>168</v>
      </c>
      <c r="D36" s="208"/>
      <c r="E36" s="266"/>
      <c r="F36" s="215"/>
      <c r="G36" s="215"/>
      <c r="H36" s="215"/>
      <c r="I36" s="236">
        <f>IF(H36=0,0,H36/'Aktivi_Saistibas(003)'!$F$19*100)</f>
        <v>0</v>
      </c>
    </row>
    <row r="37" spans="1:9" ht="12.75">
      <c r="A37" s="1"/>
      <c r="B37" s="211"/>
      <c r="C37" s="212" t="s">
        <v>169</v>
      </c>
      <c r="D37" s="208"/>
      <c r="E37" s="266"/>
      <c r="F37" s="215"/>
      <c r="G37" s="215"/>
      <c r="H37" s="215"/>
      <c r="I37" s="236">
        <f>IF(H37=0,0,H37/'Aktivi_Saistibas(003)'!$F$19*100)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IF(H38=0,0,H38/'Aktivi_Saistibas(003)'!$F$19*100)</f>
        <v>0</v>
      </c>
    </row>
    <row r="39" spans="1:9" ht="12.75">
      <c r="A39" s="1"/>
      <c r="B39" s="166"/>
      <c r="C39" s="243" t="s">
        <v>153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IF(H39=0,0,H39/'Aktivi_Saistibas(003)'!$F$19*100)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28"/>
      <c r="F40" s="226"/>
      <c r="G40" s="226"/>
      <c r="H40" s="226"/>
      <c r="I40" s="232"/>
    </row>
    <row r="41" spans="1:9" ht="12.75">
      <c r="A41" s="1"/>
      <c r="B41" s="211"/>
      <c r="C41" s="212" t="s">
        <v>170</v>
      </c>
      <c r="D41" s="208"/>
      <c r="E41" s="266"/>
      <c r="F41" s="215"/>
      <c r="G41" s="215"/>
      <c r="H41" s="215"/>
      <c r="I41" s="236">
        <f>IF(H41=0,0,H41/'Aktivi_Saistibas(003)'!$F$19*100)</f>
        <v>0</v>
      </c>
    </row>
    <row r="42" spans="1:9" ht="12.75">
      <c r="A42" s="1"/>
      <c r="B42" s="211"/>
      <c r="C42" s="212" t="s">
        <v>171</v>
      </c>
      <c r="D42" s="208"/>
      <c r="E42" s="266"/>
      <c r="F42" s="215"/>
      <c r="G42" s="215"/>
      <c r="H42" s="215"/>
      <c r="I42" s="236">
        <f>IF(H42=0,0,H42/'Aktivi_Saistibas(003)'!$F$19*100)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IF(H43=0,0,H43/'Aktivi_Saistibas(003)'!$F$19*100)</f>
        <v>0</v>
      </c>
    </row>
    <row r="44" spans="1:9" ht="12.75">
      <c r="A44" s="1"/>
      <c r="B44" s="166"/>
      <c r="C44" s="243" t="s">
        <v>153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IF(H44=0,0,H44/'Aktivi_Saistibas(003)'!$F$19*100)</f>
        <v>0</v>
      </c>
    </row>
    <row r="45" spans="1:9" ht="41.25" customHeight="1" thickBot="1">
      <c r="A45" s="1"/>
      <c r="B45" s="184"/>
      <c r="C45" s="268" t="s">
        <v>188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IF(H45=0,0,H45/'Aktivi_Saistibas(003)'!$F$19*100)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90" t="s">
        <v>13</v>
      </c>
      <c r="C47" s="491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48" t="s">
        <v>189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148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149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185</v>
      </c>
      <c r="D51" s="213"/>
      <c r="E51" s="283"/>
      <c r="F51" s="283"/>
      <c r="G51" s="283"/>
      <c r="H51" s="283"/>
      <c r="I51" s="236">
        <f>IF(H51=0,0,H51/'Aktivi_Saistibas(003)'!$F$19*100)</f>
        <v>0</v>
      </c>
    </row>
    <row r="52" spans="1:9" ht="12.75">
      <c r="A52" s="1"/>
      <c r="B52" s="211"/>
      <c r="C52" s="212" t="s">
        <v>151</v>
      </c>
      <c r="D52" s="213"/>
      <c r="E52" s="283"/>
      <c r="F52" s="283"/>
      <c r="G52" s="283"/>
      <c r="H52" s="283"/>
      <c r="I52" s="236">
        <f>IF(H52=0,0,H52/'Aktivi_Saistibas(003)'!$F$19*100)</f>
        <v>0</v>
      </c>
    </row>
    <row r="53" spans="1:9" ht="12.75">
      <c r="A53" s="1"/>
      <c r="B53" s="211"/>
      <c r="C53" s="212" t="s">
        <v>152</v>
      </c>
      <c r="D53" s="213"/>
      <c r="E53" s="283"/>
      <c r="F53" s="283"/>
      <c r="G53" s="283"/>
      <c r="H53" s="283"/>
      <c r="I53" s="236">
        <f>IF(H53=0,0,H53/'Aktivi_Saistibas(003)'!$F$19*100)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IF(H54=0,0,H54/'Aktivi_Saistibas(003)'!$F$19*100)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IF(H55=0,0,H55/'Aktivi_Saistibas(003)'!$F$19*100)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155</v>
      </c>
      <c r="D57" s="208"/>
      <c r="E57" s="283"/>
      <c r="F57" s="283"/>
      <c r="G57" s="283"/>
      <c r="H57" s="283"/>
      <c r="I57" s="236">
        <f>IF(H57=0,0,H57/'Aktivi_Saistibas(003)'!$F$19*100)</f>
        <v>0</v>
      </c>
    </row>
    <row r="58" spans="1:9" ht="12.75">
      <c r="A58" s="1"/>
      <c r="B58" s="211"/>
      <c r="C58" s="212" t="s">
        <v>156</v>
      </c>
      <c r="D58" s="208"/>
      <c r="E58" s="283"/>
      <c r="F58" s="283"/>
      <c r="G58" s="283"/>
      <c r="H58" s="283"/>
      <c r="I58" s="236">
        <f>IF(H58=0,0,H58/'Aktivi_Saistibas(003)'!$F$19*100)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IF(H59=0,0,H59/'Aktivi_Saistibas(003)'!$F$19*100)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IF(H60=0,0,H60/'Aktivi_Saistibas(003)'!$F$19*100)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158</v>
      </c>
      <c r="D62" s="208"/>
      <c r="E62" s="283"/>
      <c r="F62" s="283"/>
      <c r="G62" s="283"/>
      <c r="H62" s="283"/>
      <c r="I62" s="236">
        <f>IF(H62=0,0,H62/'Aktivi_Saistibas(003)'!$F$19*100)</f>
        <v>0</v>
      </c>
    </row>
    <row r="63" spans="1:9" ht="12.75">
      <c r="A63" s="1"/>
      <c r="B63" s="211"/>
      <c r="C63" s="212" t="s">
        <v>159</v>
      </c>
      <c r="D63" s="208"/>
      <c r="E63" s="283"/>
      <c r="F63" s="283"/>
      <c r="G63" s="283"/>
      <c r="H63" s="283"/>
      <c r="I63" s="236">
        <f>IF(H63=0,0,H63/'Aktivi_Saistibas(003)'!$F$19*100)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IF(H64=0,0,H64/'Aktivi_Saistibas(003)'!$F$19*100)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IF(H65=0,0,H65/'Aktivi_Saistibas(003)'!$F$19*100)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IF(H66=0,0,H66/'Aktivi_Saistibas(003)'!$F$19*100)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162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155</v>
      </c>
      <c r="D69" s="208"/>
      <c r="E69" s="283"/>
      <c r="F69" s="283"/>
      <c r="G69" s="283"/>
      <c r="H69" s="283"/>
      <c r="I69" s="236">
        <f>IF(H69=0,0,H69/'Aktivi_Saistibas(003)'!$F$19*100)</f>
        <v>0</v>
      </c>
    </row>
    <row r="70" spans="1:9" ht="12.75">
      <c r="A70" s="1"/>
      <c r="B70" s="211"/>
      <c r="C70" s="212" t="s">
        <v>156</v>
      </c>
      <c r="D70" s="208"/>
      <c r="E70" s="283"/>
      <c r="F70" s="283"/>
      <c r="G70" s="283"/>
      <c r="H70" s="283"/>
      <c r="I70" s="236">
        <f>IF(H70=0,0,H70/'Aktivi_Saistibas(003)'!$F$19*100)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IF(H71=0,0,H71/'Aktivi_Saistibas(003)'!$F$19*100)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IF(H72=0,0,H72/'Aktivi_Saistibas(003)'!$F$19*100)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158</v>
      </c>
      <c r="D74" s="208"/>
      <c r="E74" s="283"/>
      <c r="F74" s="283"/>
      <c r="G74" s="283"/>
      <c r="H74" s="283"/>
      <c r="I74" s="236">
        <f>IF(H74=0,0,H74/'Aktivi_Saistibas(003)'!$F$19*100)</f>
        <v>0</v>
      </c>
    </row>
    <row r="75" spans="1:9" ht="12.75">
      <c r="A75" s="1"/>
      <c r="B75" s="211"/>
      <c r="C75" s="222" t="s">
        <v>159</v>
      </c>
      <c r="D75" s="208"/>
      <c r="E75" s="283"/>
      <c r="F75" s="283"/>
      <c r="G75" s="283"/>
      <c r="H75" s="283"/>
      <c r="I75" s="236">
        <f>IF(H75=0,0,H75/'Aktivi_Saistibas(003)'!$F$19*100)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IF(H76=0,0,H76/'Aktivi_Saistibas(003)'!$F$19*100)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IF(H77=0,0,H77/'Aktivi_Saistibas(003)'!$F$19*100)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IF(H78=0,0,H78/'Aktivi_Saistibas(003)'!$F$19*100)</f>
        <v>0</v>
      </c>
    </row>
    <row r="79" spans="1:9" ht="25.5">
      <c r="A79" s="1"/>
      <c r="B79" s="200">
        <v>22300</v>
      </c>
      <c r="C79" s="201" t="s">
        <v>167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168</v>
      </c>
      <c r="D80" s="208"/>
      <c r="E80" s="283"/>
      <c r="F80" s="283"/>
      <c r="G80" s="283"/>
      <c r="H80" s="283"/>
      <c r="I80" s="236">
        <f>IF(H80=0,0,H80/'Aktivi_Saistibas(003)'!$F$19*100)</f>
        <v>0</v>
      </c>
    </row>
    <row r="81" spans="1:9" ht="12.75">
      <c r="A81" s="1"/>
      <c r="B81" s="211"/>
      <c r="C81" s="212" t="s">
        <v>169</v>
      </c>
      <c r="D81" s="208"/>
      <c r="E81" s="283"/>
      <c r="F81" s="283"/>
      <c r="G81" s="283"/>
      <c r="H81" s="283"/>
      <c r="I81" s="236">
        <f>IF(H81=0,0,H81/'Aktivi_Saistibas(003)'!$F$19*100)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IF(H82=0,0,H82/'Aktivi_Saistibas(003)'!$F$19*100)</f>
        <v>0</v>
      </c>
    </row>
    <row r="83" spans="1:9" ht="12.75">
      <c r="A83" s="1"/>
      <c r="B83" s="166"/>
      <c r="C83" s="243" t="s">
        <v>153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IF(H83=0,0,H83/'Aktivi_Saistibas(003)'!$F$19*100)</f>
        <v>0</v>
      </c>
    </row>
    <row r="84" spans="1:9" ht="12.75">
      <c r="A84" s="1"/>
      <c r="B84" s="230">
        <v>22400</v>
      </c>
      <c r="C84" s="231" t="s">
        <v>80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170</v>
      </c>
      <c r="D85" s="208"/>
      <c r="E85" s="283"/>
      <c r="F85" s="283"/>
      <c r="G85" s="283"/>
      <c r="H85" s="283"/>
      <c r="I85" s="236">
        <f>IF(H85=0,0,H85/'Aktivi_Saistibas(003)'!$F$19*100)</f>
        <v>0</v>
      </c>
    </row>
    <row r="86" spans="1:9" ht="12.75">
      <c r="A86" s="1"/>
      <c r="B86" s="211"/>
      <c r="C86" s="212" t="s">
        <v>171</v>
      </c>
      <c r="D86" s="208"/>
      <c r="E86" s="266"/>
      <c r="F86" s="215"/>
      <c r="G86" s="215"/>
      <c r="H86" s="215"/>
      <c r="I86" s="236">
        <f>IF(H86=0,0,H86/'Aktivi_Saistibas(003)'!$F$19*100)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IF(H87=0,0,H87/'Aktivi_Saistibas(003)'!$F$19*100)</f>
        <v>0</v>
      </c>
    </row>
    <row r="88" spans="1:9" ht="12.75">
      <c r="A88" s="1"/>
      <c r="B88" s="166"/>
      <c r="C88" s="243" t="s">
        <v>153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IF(H88=0,0,H88/'Aktivi_Saistibas(003)'!$F$19*100)</f>
        <v>0</v>
      </c>
    </row>
    <row r="89" spans="1:9" ht="51">
      <c r="A89" s="1"/>
      <c r="B89" s="183"/>
      <c r="C89" s="191" t="s">
        <v>191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IF(H89=0,0,H89/'Aktivi_Saistibas(003)'!$F$19*100)</f>
        <v>0</v>
      </c>
    </row>
    <row r="90" spans="1:9" ht="12.75">
      <c r="A90" s="1"/>
      <c r="B90" s="200">
        <v>23000</v>
      </c>
      <c r="C90" s="288" t="s">
        <v>192</v>
      </c>
      <c r="D90" s="238"/>
      <c r="E90" s="42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148</v>
      </c>
      <c r="D91" s="208"/>
      <c r="E91" s="42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90" t="s">
        <v>13</v>
      </c>
      <c r="C93" s="491"/>
      <c r="D93" s="67" t="s">
        <v>63</v>
      </c>
      <c r="E93" s="67" t="s">
        <v>62</v>
      </c>
      <c r="F93" s="67" t="s">
        <v>65</v>
      </c>
      <c r="G93" s="67" t="s">
        <v>165</v>
      </c>
      <c r="H93" s="67" t="s">
        <v>166</v>
      </c>
      <c r="I93" s="187" t="s">
        <v>182</v>
      </c>
    </row>
    <row r="94" spans="1:9" ht="25.5">
      <c r="A94" s="1"/>
      <c r="B94" s="200">
        <v>23110</v>
      </c>
      <c r="C94" s="207" t="s">
        <v>149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185</v>
      </c>
      <c r="D95" s="213"/>
      <c r="E95" s="266"/>
      <c r="F95" s="215"/>
      <c r="G95" s="215"/>
      <c r="H95" s="215"/>
      <c r="I95" s="236">
        <f>IF(H95=0,0,H95/'Aktivi_Saistibas(003)'!$F$19*100)</f>
        <v>0</v>
      </c>
    </row>
    <row r="96" spans="1:9" ht="12.75">
      <c r="A96" s="1"/>
      <c r="B96" s="211"/>
      <c r="C96" s="212" t="s">
        <v>151</v>
      </c>
      <c r="D96" s="213"/>
      <c r="E96" s="266"/>
      <c r="F96" s="215"/>
      <c r="G96" s="215"/>
      <c r="H96" s="215"/>
      <c r="I96" s="236">
        <f>IF(H96=0,0,H96/'Aktivi_Saistibas(003)'!$F$19*100)</f>
        <v>0</v>
      </c>
    </row>
    <row r="97" spans="1:9" ht="12.75">
      <c r="A97" s="1"/>
      <c r="B97" s="211"/>
      <c r="C97" s="212" t="s">
        <v>152</v>
      </c>
      <c r="D97" s="213"/>
      <c r="E97" s="266"/>
      <c r="F97" s="215"/>
      <c r="G97" s="215"/>
      <c r="H97" s="215"/>
      <c r="I97" s="236">
        <f>IF(H97=0,0,H97/'Aktivi_Saistibas(003)'!$F$19*100)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IF(H98=0,0,H98/'Aktivi_Saistibas(003)'!$F$19*100)</f>
        <v>0</v>
      </c>
    </row>
    <row r="99" spans="1:9" ht="12.75">
      <c r="A99" s="1"/>
      <c r="B99" s="211"/>
      <c r="C99" s="212" t="s">
        <v>153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IF(H99=0,0,H99/'Aktivi_Saistibas(003)'!$F$19*100)</f>
        <v>0</v>
      </c>
    </row>
    <row r="100" spans="1:9" ht="25.5">
      <c r="A100" s="1"/>
      <c r="B100" s="200">
        <v>23120</v>
      </c>
      <c r="C100" s="207" t="s">
        <v>154</v>
      </c>
      <c r="D100" s="219"/>
      <c r="E100" s="427"/>
      <c r="F100" s="210"/>
      <c r="G100" s="210"/>
      <c r="H100" s="210"/>
      <c r="I100" s="224"/>
    </row>
    <row r="101" spans="1:9" ht="12.75">
      <c r="A101" s="1"/>
      <c r="B101" s="211"/>
      <c r="C101" s="212" t="s">
        <v>155</v>
      </c>
      <c r="D101" s="208"/>
      <c r="E101" s="266"/>
      <c r="F101" s="215"/>
      <c r="G101" s="215"/>
      <c r="H101" s="215"/>
      <c r="I101" s="236">
        <f>IF(H101=0,0,H101/'Aktivi_Saistibas(003)'!$F$19*100)</f>
        <v>0</v>
      </c>
    </row>
    <row r="102" spans="1:9" ht="12.75">
      <c r="A102" s="1"/>
      <c r="B102" s="211"/>
      <c r="C102" s="212" t="s">
        <v>156</v>
      </c>
      <c r="D102" s="208"/>
      <c r="E102" s="266"/>
      <c r="F102" s="215"/>
      <c r="G102" s="215"/>
      <c r="H102" s="215"/>
      <c r="I102" s="236">
        <f>IF(H102=0,0,H102/'Aktivi_Saistibas(003)'!$F$19*100)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IF(H103=0,0,H103/'Aktivi_Saistibas(003)'!$F$19*100)</f>
        <v>0</v>
      </c>
    </row>
    <row r="104" spans="1:9" ht="12.75">
      <c r="A104" s="1"/>
      <c r="B104" s="211"/>
      <c r="C104" s="212" t="s">
        <v>153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IF(H104=0,0,H104/'Aktivi_Saistibas(003)'!$F$19*100)</f>
        <v>0</v>
      </c>
    </row>
    <row r="105" spans="1:9" ht="25.5">
      <c r="A105" s="1"/>
      <c r="B105" s="200">
        <v>23130</v>
      </c>
      <c r="C105" s="207" t="s">
        <v>157</v>
      </c>
      <c r="D105" s="208"/>
      <c r="E105" s="427"/>
      <c r="F105" s="210"/>
      <c r="G105" s="210"/>
      <c r="H105" s="210"/>
      <c r="I105" s="224"/>
    </row>
    <row r="106" spans="1:9" ht="12.75">
      <c r="A106" s="1"/>
      <c r="B106" s="211"/>
      <c r="C106" s="212" t="s">
        <v>158</v>
      </c>
      <c r="D106" s="208"/>
      <c r="E106" s="266"/>
      <c r="F106" s="215"/>
      <c r="G106" s="215"/>
      <c r="H106" s="215"/>
      <c r="I106" s="236">
        <f>IF(H106=0,0,H106/'Aktivi_Saistibas(003)'!$F$19*100)</f>
        <v>0</v>
      </c>
    </row>
    <row r="107" spans="1:9" ht="12.75">
      <c r="A107" s="1"/>
      <c r="B107" s="211"/>
      <c r="C107" s="212" t="s">
        <v>159</v>
      </c>
      <c r="D107" s="208"/>
      <c r="E107" s="266"/>
      <c r="F107" s="215"/>
      <c r="G107" s="215"/>
      <c r="H107" s="215"/>
      <c r="I107" s="236">
        <f>IF(H107=0,0,H107/'Aktivi_Saistibas(003)'!$F$19*100)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IF(H108=0,0,H108/'Aktivi_Saistibas(003)'!$F$19*100)</f>
        <v>0</v>
      </c>
    </row>
    <row r="109" spans="1:9" ht="12.75">
      <c r="A109" s="1"/>
      <c r="B109" s="211"/>
      <c r="C109" s="212" t="s">
        <v>153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IF(H109=0,0,H109/'Aktivi_Saistibas(003)'!$F$19*100)</f>
        <v>0</v>
      </c>
    </row>
    <row r="110" spans="1:9" ht="12.75">
      <c r="A110" s="1"/>
      <c r="B110" s="166"/>
      <c r="C110" s="190" t="s">
        <v>193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IF(H110=0,0,H110/'Aktivi_Saistibas(003)'!$F$19*100)</f>
        <v>0</v>
      </c>
    </row>
    <row r="111" spans="1:9" ht="25.5">
      <c r="A111" s="1"/>
      <c r="B111" s="230">
        <v>23200</v>
      </c>
      <c r="C111" s="231" t="s">
        <v>161</v>
      </c>
      <c r="D111" s="238"/>
      <c r="E111" s="42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162</v>
      </c>
      <c r="D112" s="208"/>
      <c r="E112" s="427"/>
      <c r="F112" s="210"/>
      <c r="G112" s="210"/>
      <c r="H112" s="210"/>
      <c r="I112" s="224"/>
    </row>
    <row r="113" spans="1:9" ht="12.75">
      <c r="A113" s="1"/>
      <c r="B113" s="211"/>
      <c r="C113" s="212" t="s">
        <v>155</v>
      </c>
      <c r="D113" s="208"/>
      <c r="E113" s="266"/>
      <c r="F113" s="215"/>
      <c r="G113" s="215"/>
      <c r="H113" s="215"/>
      <c r="I113" s="236">
        <f>IF(H113=0,0,H113/'Aktivi_Saistibas(003)'!$F$19*100)</f>
        <v>0</v>
      </c>
    </row>
    <row r="114" spans="1:9" ht="12.75">
      <c r="A114" s="1"/>
      <c r="B114" s="211"/>
      <c r="C114" s="212" t="s">
        <v>156</v>
      </c>
      <c r="D114" s="208"/>
      <c r="E114" s="266"/>
      <c r="F114" s="215"/>
      <c r="G114" s="215"/>
      <c r="H114" s="215"/>
      <c r="I114" s="236">
        <f>IF(H114=0,0,H114/'Aktivi_Saistibas(003)'!$F$19*100)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IF(H115=0,0,H115/'Aktivi_Saistibas(003)'!$F$19*100)</f>
        <v>0</v>
      </c>
    </row>
    <row r="116" spans="1:9" ht="12.75">
      <c r="A116" s="1"/>
      <c r="B116" s="211"/>
      <c r="C116" s="212" t="s">
        <v>153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IF(H116=0,0,H116/'Aktivi_Saistibas(003)'!$F$19*100)</f>
        <v>0</v>
      </c>
    </row>
    <row r="117" spans="1:9" ht="25.5">
      <c r="A117" s="1"/>
      <c r="B117" s="200">
        <v>23220</v>
      </c>
      <c r="C117" s="207" t="s">
        <v>163</v>
      </c>
      <c r="D117" s="208"/>
      <c r="E117" s="427"/>
      <c r="F117" s="210"/>
      <c r="G117" s="210"/>
      <c r="H117" s="210"/>
      <c r="I117" s="224"/>
    </row>
    <row r="118" spans="1:9" ht="12.75">
      <c r="A118" s="1"/>
      <c r="B118" s="211"/>
      <c r="C118" s="222" t="s">
        <v>158</v>
      </c>
      <c r="D118" s="208"/>
      <c r="E118" s="266"/>
      <c r="F118" s="215"/>
      <c r="G118" s="215"/>
      <c r="H118" s="215"/>
      <c r="I118" s="236">
        <f>IF(H118=0,0,H118/'Aktivi_Saistibas(003)'!$F$19*100)</f>
        <v>0</v>
      </c>
    </row>
    <row r="119" spans="1:9" ht="12.75">
      <c r="A119" s="1"/>
      <c r="B119" s="211"/>
      <c r="C119" s="222" t="s">
        <v>159</v>
      </c>
      <c r="D119" s="208"/>
      <c r="E119" s="266"/>
      <c r="F119" s="215"/>
      <c r="G119" s="215"/>
      <c r="H119" s="215"/>
      <c r="I119" s="236">
        <f>IF(H119=0,0,H119/'Aktivi_Saistibas(003)'!$F$19*100)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IF(H120=0,0,H120/'Aktivi_Saistibas(003)'!$F$19*100)</f>
        <v>0</v>
      </c>
    </row>
    <row r="121" spans="1:9" ht="12.75">
      <c r="A121" s="1"/>
      <c r="B121" s="211"/>
      <c r="C121" s="212" t="s">
        <v>153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IF(H121=0,0,H121/'Aktivi_Saistibas(003)'!$F$19*100)</f>
        <v>0</v>
      </c>
    </row>
    <row r="122" spans="1:9" ht="12.75">
      <c r="A122" s="1"/>
      <c r="B122" s="166"/>
      <c r="C122" s="190" t="s">
        <v>187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IF(H122=0,0,H122/'Aktivi_Saistibas(003)'!$F$19*100)</f>
        <v>0</v>
      </c>
    </row>
    <row r="123" spans="1:9" ht="25.5">
      <c r="A123" s="1"/>
      <c r="B123" s="200">
        <v>23300</v>
      </c>
      <c r="C123" s="201" t="s">
        <v>167</v>
      </c>
      <c r="D123" s="208"/>
      <c r="E123" s="428"/>
      <c r="F123" s="226"/>
      <c r="G123" s="226"/>
      <c r="H123" s="226"/>
      <c r="I123" s="232"/>
    </row>
    <row r="124" spans="1:9" ht="12.75">
      <c r="A124" s="1"/>
      <c r="B124" s="211"/>
      <c r="C124" s="212" t="s">
        <v>168</v>
      </c>
      <c r="D124" s="208"/>
      <c r="E124" s="266"/>
      <c r="F124" s="215"/>
      <c r="G124" s="215"/>
      <c r="H124" s="215"/>
      <c r="I124" s="236">
        <f>IF(H124=0,0,H124/'Aktivi_Saistibas(003)'!$F$19*100)</f>
        <v>0</v>
      </c>
    </row>
    <row r="125" spans="1:9" ht="12.75">
      <c r="A125" s="1"/>
      <c r="B125" s="211"/>
      <c r="C125" s="212" t="s">
        <v>169</v>
      </c>
      <c r="D125" s="208"/>
      <c r="E125" s="266"/>
      <c r="F125" s="215"/>
      <c r="G125" s="215"/>
      <c r="H125" s="215"/>
      <c r="I125" s="236">
        <f>IF(H125=0,0,H125/'Aktivi_Saistibas(003)'!$F$19*100)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IF(H126=0,0,H126/'Aktivi_Saistibas(003)'!$F$19*100)</f>
        <v>0</v>
      </c>
    </row>
    <row r="127" spans="1:9" ht="12.75">
      <c r="A127" s="1"/>
      <c r="B127" s="166"/>
      <c r="C127" s="243" t="s">
        <v>153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IF(H127=0,0,H127/'Aktivi_Saistibas(003)'!$F$19*100)</f>
        <v>0</v>
      </c>
    </row>
    <row r="128" spans="1:9" ht="12.75">
      <c r="A128" s="1"/>
      <c r="B128" s="230">
        <v>23400</v>
      </c>
      <c r="C128" s="231" t="s">
        <v>80</v>
      </c>
      <c r="D128" s="238"/>
      <c r="E128" s="428"/>
      <c r="F128" s="226"/>
      <c r="G128" s="226"/>
      <c r="H128" s="226"/>
      <c r="I128" s="232"/>
    </row>
    <row r="129" spans="1:9" ht="12.75">
      <c r="A129" s="1"/>
      <c r="B129" s="211"/>
      <c r="C129" s="212" t="s">
        <v>170</v>
      </c>
      <c r="D129" s="208"/>
      <c r="E129" s="264"/>
      <c r="F129" s="215"/>
      <c r="G129" s="215"/>
      <c r="H129" s="215"/>
      <c r="I129" s="236">
        <f>IF(H129=0,0,H129/'Aktivi_Saistibas(003)'!$F$19*100)</f>
        <v>0</v>
      </c>
    </row>
    <row r="130" spans="1:9" ht="12.75">
      <c r="A130" s="1"/>
      <c r="B130" s="211"/>
      <c r="C130" s="212" t="s">
        <v>171</v>
      </c>
      <c r="D130" s="208"/>
      <c r="E130" s="264"/>
      <c r="F130" s="215"/>
      <c r="G130" s="215"/>
      <c r="H130" s="215"/>
      <c r="I130" s="236">
        <f>IF(H130=0,0,H130/'Aktivi_Saistibas(003)'!$F$19*100)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IF(H131=0,0,H131/'Aktivi_Saistibas(003)'!$F$19*100)</f>
        <v>0</v>
      </c>
    </row>
    <row r="132" spans="1:9" ht="12.75">
      <c r="A132" s="1"/>
      <c r="B132" s="166"/>
      <c r="C132" s="243" t="s">
        <v>153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IF(H132=0,0,H132/'Aktivi_Saistibas(003)'!$F$19*100)</f>
        <v>0</v>
      </c>
    </row>
    <row r="133" spans="1:9" ht="25.5">
      <c r="A133" s="1"/>
      <c r="B133" s="183"/>
      <c r="C133" s="191" t="s">
        <v>194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IF(H133=0,0,H133/'Aktivi_Saistibas(003)'!$F$19*100)</f>
        <v>0</v>
      </c>
    </row>
    <row r="134" spans="1:9" ht="25.5">
      <c r="A134" s="1"/>
      <c r="B134" s="200">
        <v>24000</v>
      </c>
      <c r="C134" s="231" t="s">
        <v>177</v>
      </c>
      <c r="D134" s="238"/>
      <c r="E134" s="428"/>
      <c r="F134" s="226"/>
      <c r="G134" s="226"/>
      <c r="H134" s="226"/>
      <c r="I134" s="232"/>
    </row>
    <row r="135" spans="1:9" ht="12.75">
      <c r="A135" s="1"/>
      <c r="B135" s="211"/>
      <c r="C135" s="212" t="s">
        <v>178</v>
      </c>
      <c r="D135" s="208"/>
      <c r="E135" s="266"/>
      <c r="F135" s="215"/>
      <c r="G135" s="215"/>
      <c r="H135" s="215"/>
      <c r="I135" s="236">
        <f>IF(H135=0,0,H135/'Aktivi_Saistibas(003)'!$F$19*100)</f>
        <v>0</v>
      </c>
    </row>
    <row r="136" spans="1:9" ht="12.75">
      <c r="A136" s="1"/>
      <c r="B136" s="211"/>
      <c r="C136" s="212" t="s">
        <v>179</v>
      </c>
      <c r="D136" s="208"/>
      <c r="E136" s="266"/>
      <c r="F136" s="215"/>
      <c r="G136" s="215"/>
      <c r="H136" s="215"/>
      <c r="I136" s="236">
        <f>IF(H136=0,0,H136/'Aktivi_Saistibas(003)'!$F$19*100)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IF(H137=0,0,H137/'Aktivi_Saistibas(003)'!$F$19*100)</f>
        <v>0</v>
      </c>
    </row>
    <row r="138" spans="1:9" ht="12.75">
      <c r="A138" s="1"/>
      <c r="B138" s="166"/>
      <c r="C138" s="243" t="s">
        <v>153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IF(H138=0,0,H138/'Aktivi_Saistibas(003)'!$F$19*100)</f>
        <v>0</v>
      </c>
    </row>
    <row r="139" spans="1:9" ht="25.5">
      <c r="A139" s="1"/>
      <c r="B139" s="183"/>
      <c r="C139" s="191" t="s">
        <v>195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IF(H139=0,0,H139/'Aktivi_Saistibas(003)'!$F$19*100)</f>
        <v>0</v>
      </c>
    </row>
    <row r="140" spans="1:9" ht="26.25" thickBot="1">
      <c r="A140" s="1"/>
      <c r="B140" s="294">
        <v>30000</v>
      </c>
      <c r="C140" s="256" t="s">
        <v>196</v>
      </c>
      <c r="D140" s="79">
        <v>30000</v>
      </c>
      <c r="E140" s="429"/>
      <c r="F140" s="262">
        <f>'Portfelis(001-1)'!E139+'Portfelis(001-2)'!F145</f>
        <v>157603.446262</v>
      </c>
      <c r="G140" s="262">
        <f>'Portfelis(001-1)'!F139+'Portfelis(001-2)'!G145</f>
        <v>3838956.61</v>
      </c>
      <c r="H140" s="262">
        <f>'Portfelis(001-1)'!G139+'Portfelis(001-2)'!H145</f>
        <v>3885682.717741</v>
      </c>
      <c r="I140" s="263" t="e">
        <f>IF(H140=0,0,H140/'Aktivi_Saistibas(003)'!$F$19*100)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Roberts Idelsons,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Nosaukumi!B34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7" t="s">
        <v>11</v>
      </c>
      <c r="C10" s="486"/>
      <c r="D10" s="4" t="s">
        <v>12</v>
      </c>
      <c r="E10" s="4" t="s">
        <v>64</v>
      </c>
      <c r="F10" s="5" t="str">
        <f>CONCATENATE("Atlikumi ",Parametri!A15)</f>
        <v>Atlikumi 2004. gada 30.09.</v>
      </c>
      <c r="G10" s="25"/>
    </row>
    <row r="11" spans="2:7" ht="13.5" customHeight="1" thickBot="1">
      <c r="B11" s="485" t="s">
        <v>13</v>
      </c>
      <c r="C11" s="486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/>
      <c r="G12" s="24"/>
    </row>
    <row r="13" spans="2:7" ht="15">
      <c r="B13" s="91" t="s">
        <v>66</v>
      </c>
      <c r="C13" s="92" t="s">
        <v>19</v>
      </c>
      <c r="D13" s="93" t="s">
        <v>66</v>
      </c>
      <c r="E13" s="94"/>
      <c r="F13" s="36"/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94"/>
      <c r="F16" s="36"/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7" t="s">
        <v>11</v>
      </c>
      <c r="C22" s="486"/>
      <c r="D22" s="4" t="s">
        <v>12</v>
      </c>
      <c r="E22" s="4" t="s">
        <v>64</v>
      </c>
      <c r="F22" s="5" t="str">
        <f>F10</f>
        <v>Atlikumi 2004. gada 30.09.</v>
      </c>
      <c r="G22" s="26"/>
    </row>
    <row r="23" spans="2:7" ht="13.5" customHeight="1" thickBot="1">
      <c r="B23" s="485" t="s">
        <v>13</v>
      </c>
      <c r="C23" s="486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CONCATENATE(Nosaukumi!B35,"/")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CONCATENATE(Nosaukumi!B37,"; ",Nosaukumi!C37)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Nosaukumi!B34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8" t="s">
        <v>11</v>
      </c>
      <c r="C10" s="492"/>
      <c r="D10" s="65" t="s">
        <v>12</v>
      </c>
      <c r="E10" s="65" t="s">
        <v>88</v>
      </c>
      <c r="F10" s="66" t="str">
        <f>CONCATENATE("Atlikumi ",Parametri!A15)</f>
        <v>Atlikumi 2004. gada 30.09.</v>
      </c>
    </row>
    <row r="11" spans="2:6" ht="16.5" customHeight="1" thickBot="1">
      <c r="B11" s="490" t="s">
        <v>13</v>
      </c>
      <c r="C11" s="492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11"/>
      <c r="F12" s="245"/>
    </row>
    <row r="13" spans="2:6" ht="12.75">
      <c r="B13" s="71"/>
      <c r="C13" s="160" t="s">
        <v>90</v>
      </c>
      <c r="D13" s="137" t="s">
        <v>91</v>
      </c>
      <c r="E13" s="138"/>
      <c r="F13" s="139"/>
    </row>
    <row r="14" spans="2:6" ht="12.75">
      <c r="B14" s="71"/>
      <c r="C14" s="160" t="s">
        <v>94</v>
      </c>
      <c r="D14" s="137" t="s">
        <v>92</v>
      </c>
      <c r="E14" s="138"/>
      <c r="F14" s="139"/>
    </row>
    <row r="15" spans="2:6" ht="12.75">
      <c r="B15" s="71"/>
      <c r="C15" s="160" t="s">
        <v>95</v>
      </c>
      <c r="D15" s="137" t="s">
        <v>93</v>
      </c>
      <c r="E15" s="138"/>
      <c r="F15" s="140"/>
    </row>
    <row r="16" spans="2:6" ht="12.75">
      <c r="B16" s="71"/>
      <c r="C16" s="160" t="s">
        <v>17</v>
      </c>
      <c r="D16" s="137" t="s">
        <v>96</v>
      </c>
      <c r="E16" s="138"/>
      <c r="F16" s="140"/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0</v>
      </c>
    </row>
    <row r="18" spans="2:6" ht="12.75">
      <c r="B18" s="70" t="s">
        <v>66</v>
      </c>
      <c r="C18" s="162" t="s">
        <v>98</v>
      </c>
      <c r="D18" s="144"/>
      <c r="E18" s="312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/>
      <c r="F20" s="139"/>
    </row>
    <row r="21" spans="2:6" ht="12.75">
      <c r="B21" s="71"/>
      <c r="C21" s="160" t="s">
        <v>105</v>
      </c>
      <c r="D21" s="137" t="s">
        <v>101</v>
      </c>
      <c r="E21" s="138"/>
      <c r="F21" s="139"/>
    </row>
    <row r="22" spans="2:6" ht="12.75">
      <c r="B22" s="71"/>
      <c r="C22" s="160" t="s">
        <v>106</v>
      </c>
      <c r="D22" s="137" t="s">
        <v>102</v>
      </c>
      <c r="E22" s="138"/>
      <c r="F22" s="139"/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68</v>
      </c>
      <c r="C25" s="162" t="s">
        <v>108</v>
      </c>
      <c r="D25" s="144"/>
      <c r="E25" s="312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/>
    </row>
    <row r="27" spans="2:6" ht="12.75">
      <c r="B27" s="71"/>
      <c r="C27" s="160" t="s">
        <v>113</v>
      </c>
      <c r="D27" s="137" t="s">
        <v>70</v>
      </c>
      <c r="E27" s="138"/>
      <c r="F27" s="139"/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115</v>
      </c>
      <c r="D29" s="137" t="s">
        <v>110</v>
      </c>
      <c r="E29" s="138"/>
      <c r="F29" s="139"/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117</v>
      </c>
      <c r="D31" s="137" t="s">
        <v>112</v>
      </c>
      <c r="E31" s="138"/>
      <c r="F31" s="140"/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0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/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/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CONCATENATE(Nosaukumi!B35,"/")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CONCATENATE(Nosaukumi!B38,"; ",Nosaukumi!C38)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workbookViewId="0" topLeftCell="A31">
      <selection activeCell="B12" sqref="B12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391" customWidth="1"/>
    <col min="4" max="16384" width="9.140625" style="12" customWidth="1"/>
  </cols>
  <sheetData>
    <row r="1" spans="1:2" ht="15.75" customHeight="1" thickBot="1">
      <c r="A1" s="390" t="s">
        <v>1</v>
      </c>
      <c r="B1" s="390" t="s">
        <v>2</v>
      </c>
    </row>
    <row r="2" spans="1:2" ht="15.75" customHeight="1" thickTop="1">
      <c r="A2" s="392" t="str">
        <f>Parametri!A13</f>
        <v>Līdzekļu pārvaldītāja nosaukums</v>
      </c>
      <c r="B2" s="393"/>
    </row>
    <row r="3" spans="1:2" ht="15.75" customHeight="1">
      <c r="A3" s="392" t="str">
        <f>Parametri!A16</f>
        <v>Adrese</v>
      </c>
      <c r="B3" s="394"/>
    </row>
    <row r="4" spans="1:2" ht="15.75" customHeight="1">
      <c r="A4" s="392" t="str">
        <f>Parametri!A17</f>
        <v>Reģistrācijas numurs </v>
      </c>
      <c r="B4" s="420">
        <f>Parametri!A27</f>
        <v>40003577500</v>
      </c>
    </row>
    <row r="5" spans="1:3" ht="15.75" customHeight="1" thickBot="1">
      <c r="A5" s="390" t="s">
        <v>3</v>
      </c>
      <c r="B5" s="390" t="str">
        <f>Parametri!A22</f>
        <v>vārds</v>
      </c>
      <c r="C5" s="390" t="str">
        <f>Parametri!A23</f>
        <v>uzvārds</v>
      </c>
    </row>
    <row r="6" spans="1:3" ht="15.75" customHeight="1" thickTop="1">
      <c r="A6" s="392" t="str">
        <f>Parametri!A18</f>
        <v>Līdzekļu pārvaldītāja valdes priekšsēdētājs </v>
      </c>
      <c r="B6" s="395" t="s">
        <v>229</v>
      </c>
      <c r="C6" s="395"/>
    </row>
    <row r="7" spans="1:3" ht="15.75" customHeight="1" thickBot="1">
      <c r="A7" s="390" t="str">
        <f>Parametri!A21</f>
        <v>Izpildītājs</v>
      </c>
      <c r="B7" s="390" t="str">
        <f>CONCATENATE(B5,", ",C5)</f>
        <v>vārds, uzvārds</v>
      </c>
      <c r="C7" s="390" t="str">
        <f>Parametri!A24</f>
        <v>tālruņa numurs</v>
      </c>
    </row>
    <row r="8" spans="1:3" ht="15.75" customHeight="1" thickTop="1">
      <c r="A8" s="396" t="s">
        <v>53</v>
      </c>
      <c r="B8" s="397" t="s">
        <v>230</v>
      </c>
      <c r="C8" s="397">
        <v>7010172</v>
      </c>
    </row>
    <row r="9" spans="1:2" ht="15.75" customHeight="1" thickBot="1">
      <c r="A9" s="390" t="s">
        <v>4</v>
      </c>
      <c r="B9" s="390" t="s">
        <v>2</v>
      </c>
    </row>
    <row r="10" spans="1:2" ht="15.75" customHeight="1" thickTop="1">
      <c r="A10" s="392" t="s">
        <v>5</v>
      </c>
      <c r="B10" s="395"/>
    </row>
    <row r="11" spans="1:2" ht="21.75" customHeight="1" thickBot="1">
      <c r="A11" s="398" t="s">
        <v>51</v>
      </c>
      <c r="B11" s="399"/>
    </row>
    <row r="12" spans="1:3" ht="21.75" customHeight="1" thickBot="1">
      <c r="A12" s="390" t="s">
        <v>52</v>
      </c>
      <c r="B12" s="390" t="s">
        <v>2</v>
      </c>
      <c r="C12" s="387"/>
    </row>
    <row r="13" spans="1:3" ht="15.75" customHeight="1" thickTop="1">
      <c r="A13" s="392" t="s">
        <v>37</v>
      </c>
      <c r="B13" s="407" t="s">
        <v>231</v>
      </c>
      <c r="C13" s="400" t="s">
        <v>204</v>
      </c>
    </row>
    <row r="14" spans="1:3" ht="15.75" customHeight="1">
      <c r="A14" s="392" t="str">
        <f>Parametri!A$19</f>
        <v>Ieguldījumu plāna pārvaldnieks  </v>
      </c>
      <c r="B14" s="401" t="s">
        <v>263</v>
      </c>
      <c r="C14" s="402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388" t="s">
        <v>54</v>
      </c>
      <c r="B16" s="403" t="str">
        <f>B$8</f>
        <v>Svetlana Korhova</v>
      </c>
      <c r="C16" s="403">
        <f>C$8</f>
        <v>7010172</v>
      </c>
    </row>
    <row r="17" spans="1:3" ht="15.75" customHeight="1">
      <c r="A17" s="388" t="s">
        <v>55</v>
      </c>
      <c r="B17" s="403" t="str">
        <f aca="true" t="shared" si="0" ref="B17:C19">B$8</f>
        <v>Svetlana Korhova</v>
      </c>
      <c r="C17" s="403">
        <f t="shared" si="0"/>
        <v>7010172</v>
      </c>
    </row>
    <row r="18" spans="1:3" ht="15.75" customHeight="1">
      <c r="A18" s="388" t="s">
        <v>56</v>
      </c>
      <c r="B18" s="403" t="str">
        <f t="shared" si="0"/>
        <v>Svetlana Korhova</v>
      </c>
      <c r="C18" s="403">
        <f t="shared" si="0"/>
        <v>7010172</v>
      </c>
    </row>
    <row r="19" spans="1:3" ht="15.75" customHeight="1" thickBot="1">
      <c r="A19" s="389" t="s">
        <v>57</v>
      </c>
      <c r="B19" s="404" t="str">
        <f t="shared" si="0"/>
        <v>Svetlana Korhova</v>
      </c>
      <c r="C19" s="404">
        <f t="shared" si="0"/>
        <v>7010172</v>
      </c>
    </row>
    <row r="20" spans="1:3" ht="15.75" customHeight="1">
      <c r="A20" s="392" t="s">
        <v>37</v>
      </c>
      <c r="B20" s="407" t="s">
        <v>232</v>
      </c>
      <c r="C20" s="400" t="s">
        <v>205</v>
      </c>
    </row>
    <row r="21" spans="1:3" ht="15.75" customHeight="1">
      <c r="A21" s="392" t="str">
        <f>Parametri!A$19</f>
        <v>Ieguldījumu plāna pārvaldnieks  </v>
      </c>
      <c r="B21" s="401" t="s">
        <v>263</v>
      </c>
      <c r="C21" s="402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388" t="s">
        <v>54</v>
      </c>
      <c r="B23" s="403" t="str">
        <f>B$8</f>
        <v>Svetlana Korhova</v>
      </c>
      <c r="C23" s="403">
        <f>C$8</f>
        <v>7010172</v>
      </c>
    </row>
    <row r="24" spans="1:3" ht="15.75" customHeight="1">
      <c r="A24" s="388" t="s">
        <v>55</v>
      </c>
      <c r="B24" s="403" t="str">
        <f aca="true" t="shared" si="1" ref="B24:C26">B$8</f>
        <v>Svetlana Korhova</v>
      </c>
      <c r="C24" s="403">
        <f t="shared" si="1"/>
        <v>7010172</v>
      </c>
    </row>
    <row r="25" spans="1:3" ht="15.75" customHeight="1">
      <c r="A25" s="388" t="s">
        <v>56</v>
      </c>
      <c r="B25" s="403" t="str">
        <f t="shared" si="1"/>
        <v>Svetlana Korhova</v>
      </c>
      <c r="C25" s="403">
        <f t="shared" si="1"/>
        <v>7010172</v>
      </c>
    </row>
    <row r="26" spans="1:3" ht="15.75" customHeight="1" thickBot="1">
      <c r="A26" s="389" t="s">
        <v>57</v>
      </c>
      <c r="B26" s="404" t="str">
        <f t="shared" si="1"/>
        <v>Svetlana Korhova</v>
      </c>
      <c r="C26" s="404">
        <f t="shared" si="1"/>
        <v>7010172</v>
      </c>
    </row>
    <row r="27" spans="1:3" ht="15.75" customHeight="1">
      <c r="A27" s="392" t="s">
        <v>37</v>
      </c>
      <c r="B27" s="407" t="s">
        <v>37</v>
      </c>
      <c r="C27" s="400" t="s">
        <v>206</v>
      </c>
    </row>
    <row r="28" spans="1:3" ht="15.75" customHeight="1">
      <c r="A28" s="392" t="str">
        <f>Parametri!A$19</f>
        <v>Ieguldījumu plāna pārvaldnieks  </v>
      </c>
      <c r="B28" s="401" t="str">
        <f>B7</f>
        <v>vārds, uzvārds</v>
      </c>
      <c r="C28" s="402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388" t="s">
        <v>54</v>
      </c>
      <c r="B30" s="403" t="str">
        <f>B$8</f>
        <v>Svetlana Korhova</v>
      </c>
      <c r="C30" s="403">
        <f>C$8</f>
        <v>7010172</v>
      </c>
    </row>
    <row r="31" spans="1:3" ht="15.75" customHeight="1">
      <c r="A31" s="388" t="s">
        <v>55</v>
      </c>
      <c r="B31" s="403" t="str">
        <f aca="true" t="shared" si="2" ref="B31:C33">B$8</f>
        <v>Svetlana Korhova</v>
      </c>
      <c r="C31" s="403">
        <f t="shared" si="2"/>
        <v>7010172</v>
      </c>
    </row>
    <row r="32" spans="1:3" ht="15.75" customHeight="1">
      <c r="A32" s="388" t="s">
        <v>56</v>
      </c>
      <c r="B32" s="403" t="str">
        <f t="shared" si="2"/>
        <v>Svetlana Korhova</v>
      </c>
      <c r="C32" s="403">
        <f t="shared" si="2"/>
        <v>7010172</v>
      </c>
    </row>
    <row r="33" spans="1:3" ht="15.75" customHeight="1" thickBot="1">
      <c r="A33" s="389" t="s">
        <v>57</v>
      </c>
      <c r="B33" s="404" t="str">
        <f t="shared" si="2"/>
        <v>Svetlana Korhova</v>
      </c>
      <c r="C33" s="404">
        <f t="shared" si="2"/>
        <v>7010172</v>
      </c>
    </row>
    <row r="34" spans="1:3" ht="15.75" customHeight="1">
      <c r="A34" s="392" t="s">
        <v>37</v>
      </c>
      <c r="B34" s="407" t="s">
        <v>37</v>
      </c>
      <c r="C34" s="400" t="s">
        <v>207</v>
      </c>
    </row>
    <row r="35" spans="1:3" ht="15.75" customHeight="1">
      <c r="A35" s="392" t="str">
        <f>Parametri!A$19</f>
        <v>Ieguldījumu plāna pārvaldnieks  </v>
      </c>
      <c r="B35" s="401" t="str">
        <f>B7</f>
        <v>vārds, uzvārds</v>
      </c>
      <c r="C35" s="402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388" t="s">
        <v>54</v>
      </c>
      <c r="B37" s="403" t="str">
        <f>B$8</f>
        <v>Svetlana Korhova</v>
      </c>
      <c r="C37" s="403">
        <f>C$8</f>
        <v>7010172</v>
      </c>
    </row>
    <row r="38" spans="1:3" ht="15.75" customHeight="1">
      <c r="A38" s="388" t="s">
        <v>55</v>
      </c>
      <c r="B38" s="403" t="str">
        <f aca="true" t="shared" si="3" ref="B38:C40">B$8</f>
        <v>Svetlana Korhova</v>
      </c>
      <c r="C38" s="403">
        <f t="shared" si="3"/>
        <v>7010172</v>
      </c>
    </row>
    <row r="39" spans="1:3" ht="15.75" customHeight="1">
      <c r="A39" s="388" t="s">
        <v>56</v>
      </c>
      <c r="B39" s="403" t="str">
        <f t="shared" si="3"/>
        <v>Svetlana Korhova</v>
      </c>
      <c r="C39" s="403">
        <f t="shared" si="3"/>
        <v>7010172</v>
      </c>
    </row>
    <row r="40" spans="1:3" ht="15.75" customHeight="1" thickBot="1">
      <c r="A40" s="389" t="s">
        <v>57</v>
      </c>
      <c r="B40" s="404" t="str">
        <f t="shared" si="3"/>
        <v>Svetlana Korhova</v>
      </c>
      <c r="C40" s="404">
        <f t="shared" si="3"/>
        <v>7010172</v>
      </c>
    </row>
    <row r="41" spans="1:3" ht="15.75" customHeight="1">
      <c r="A41" s="392" t="s">
        <v>37</v>
      </c>
      <c r="B41" s="407" t="s">
        <v>37</v>
      </c>
      <c r="C41" s="400" t="s">
        <v>208</v>
      </c>
    </row>
    <row r="42" spans="1:3" ht="15.75" customHeight="1">
      <c r="A42" s="392" t="str">
        <f>Parametri!A$19</f>
        <v>Ieguldījumu plāna pārvaldnieks  </v>
      </c>
      <c r="B42" s="401" t="str">
        <f>B7</f>
        <v>vārds, uzvārds</v>
      </c>
      <c r="C42" s="402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388" t="s">
        <v>54</v>
      </c>
      <c r="B44" s="403" t="str">
        <f>B$8</f>
        <v>Svetlana Korhova</v>
      </c>
      <c r="C44" s="403">
        <f>C$8</f>
        <v>7010172</v>
      </c>
    </row>
    <row r="45" spans="1:3" ht="15.75" customHeight="1">
      <c r="A45" s="388" t="s">
        <v>55</v>
      </c>
      <c r="B45" s="403" t="str">
        <f aca="true" t="shared" si="4" ref="B45:C47">B$8</f>
        <v>Svetlana Korhova</v>
      </c>
      <c r="C45" s="403">
        <f t="shared" si="4"/>
        <v>7010172</v>
      </c>
    </row>
    <row r="46" spans="1:3" ht="15.75" customHeight="1">
      <c r="A46" s="388" t="s">
        <v>56</v>
      </c>
      <c r="B46" s="403" t="str">
        <f t="shared" si="4"/>
        <v>Svetlana Korhova</v>
      </c>
      <c r="C46" s="403">
        <f t="shared" si="4"/>
        <v>7010172</v>
      </c>
    </row>
    <row r="47" spans="1:3" ht="15.75" customHeight="1" thickBot="1">
      <c r="A47" s="389" t="s">
        <v>57</v>
      </c>
      <c r="B47" s="404" t="str">
        <f t="shared" si="4"/>
        <v>Svetlana Korhova</v>
      </c>
      <c r="C47" s="404">
        <f t="shared" si="4"/>
        <v>7010172</v>
      </c>
    </row>
    <row r="48" spans="1:3" ht="15.75" customHeight="1">
      <c r="A48" s="405"/>
      <c r="B48" s="406"/>
      <c r="C48" s="402"/>
    </row>
    <row r="49" spans="1:2" ht="15.75" customHeight="1">
      <c r="A49" s="392"/>
      <c r="B49" s="406"/>
    </row>
    <row r="50" spans="1:2" ht="15.75" customHeight="1">
      <c r="A50" s="392"/>
      <c r="B50" s="406"/>
    </row>
    <row r="51" spans="1:2" ht="15.75" customHeight="1">
      <c r="A51" s="392"/>
      <c r="B51" s="406"/>
    </row>
    <row r="52" spans="1:2" ht="15.75" customHeight="1">
      <c r="A52" s="392"/>
      <c r="B52" s="406"/>
    </row>
    <row r="53" spans="1:2" ht="15.75" customHeight="1">
      <c r="A53" s="392"/>
      <c r="B53" s="406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Nosaukumi!B34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"Parex ieguldījumu pārvaldes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8" t="s">
        <v>11</v>
      </c>
      <c r="C10" s="492"/>
      <c r="D10" s="65" t="s">
        <v>12</v>
      </c>
      <c r="E10" s="65" t="s">
        <v>64</v>
      </c>
      <c r="F10" s="66" t="str">
        <f>CONCATENATE("Atlikumi ",Parametri!A15)</f>
        <v>Atlikumi 2004. gada 30.09.</v>
      </c>
    </row>
    <row r="11" spans="2:6" ht="13.5" thickBot="1">
      <c r="B11" s="490" t="s">
        <v>13</v>
      </c>
      <c r="C11" s="492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21"/>
      <c r="F12" s="178">
        <f>'Aktivi_Saistibas(004)'!E31</f>
        <v>0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/>
      <c r="F13" s="179">
        <f>'Ien.,Izd.(004)'!F35</f>
        <v>0</v>
      </c>
    </row>
    <row r="14" spans="2:6" ht="25.5">
      <c r="B14" s="176" t="s">
        <v>68</v>
      </c>
      <c r="C14" s="163" t="s">
        <v>127</v>
      </c>
      <c r="D14" s="150" t="s">
        <v>68</v>
      </c>
      <c r="E14" s="169"/>
      <c r="F14" s="75"/>
    </row>
    <row r="15" spans="2:6" ht="25.5" customHeight="1">
      <c r="B15" s="176" t="s">
        <v>75</v>
      </c>
      <c r="C15" s="163" t="s">
        <v>129</v>
      </c>
      <c r="D15" s="150" t="s">
        <v>75</v>
      </c>
      <c r="E15" s="169"/>
      <c r="F15" s="75"/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0</v>
      </c>
      <c r="F16" s="181">
        <f>F13+F14-F15</f>
        <v>0</v>
      </c>
    </row>
    <row r="17" spans="2:6" ht="12.75">
      <c r="B17" s="68" t="s">
        <v>121</v>
      </c>
      <c r="C17" s="163" t="s">
        <v>131</v>
      </c>
      <c r="D17" s="69" t="s">
        <v>121</v>
      </c>
      <c r="E17" s="430">
        <f>E12+E16</f>
        <v>0</v>
      </c>
      <c r="F17" s="431">
        <f>F12+F16</f>
        <v>0</v>
      </c>
    </row>
    <row r="18" spans="2:6" ht="12.75">
      <c r="B18" s="68" t="s">
        <v>132</v>
      </c>
      <c r="C18" s="163" t="s">
        <v>133</v>
      </c>
      <c r="D18" s="69" t="s">
        <v>132</v>
      </c>
      <c r="E18" s="432"/>
      <c r="F18" s="433"/>
    </row>
    <row r="19" spans="2:6" ht="12.75">
      <c r="B19" s="68" t="s">
        <v>134</v>
      </c>
      <c r="C19" s="163" t="s">
        <v>135</v>
      </c>
      <c r="D19" s="69" t="s">
        <v>134</v>
      </c>
      <c r="E19" s="432"/>
      <c r="F19" s="433"/>
    </row>
    <row r="20" spans="2:6" ht="25.5" customHeight="1">
      <c r="B20" s="176" t="s">
        <v>136</v>
      </c>
      <c r="C20" s="163" t="s">
        <v>137</v>
      </c>
      <c r="D20" s="150" t="s">
        <v>136</v>
      </c>
      <c r="E20" s="430">
        <f>IF(E18=0,0,E12/E18)</f>
        <v>0</v>
      </c>
      <c r="F20" s="431">
        <f>IF(F18=0,0,F12/F18)</f>
        <v>0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34">
        <f>IF(E19=0,0,E17/E19)</f>
        <v>0</v>
      </c>
      <c r="F21" s="435">
        <f>IF(F19=0,0,F17/F19)</f>
        <v>0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CONCATENATE(Nosaukumi!B35,"/")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CONCATENATE(Nosaukumi!B39,"; ",Nosaukumi!C39)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Nosaukumi!B34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"Parex ieguldījumu pārvaldes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8" t="s">
        <v>11</v>
      </c>
      <c r="C11" s="492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90" t="s">
        <v>13</v>
      </c>
      <c r="C12" s="493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150</v>
      </c>
      <c r="D16" s="213"/>
      <c r="E16" s="214"/>
      <c r="F16" s="215"/>
      <c r="G16" s="215"/>
      <c r="H16" s="233">
        <f>IF(G16=0,0,G16/'Aktivi_Saistibas(004)'!$F$19*100)</f>
        <v>0</v>
      </c>
      <c r="I16" s="31"/>
    </row>
    <row r="17" spans="2:9" ht="15">
      <c r="B17" s="211"/>
      <c r="C17" s="212" t="s">
        <v>151</v>
      </c>
      <c r="D17" s="213"/>
      <c r="E17" s="214"/>
      <c r="F17" s="215"/>
      <c r="G17" s="215"/>
      <c r="H17" s="233">
        <f>IF(G17=0,0,G17/'Aktivi_Saistibas(004)'!$F$19*100)</f>
        <v>0</v>
      </c>
      <c r="I17" s="53"/>
    </row>
    <row r="18" spans="2:9" ht="15">
      <c r="B18" s="211"/>
      <c r="C18" s="212" t="s">
        <v>152</v>
      </c>
      <c r="D18" s="213"/>
      <c r="E18" s="214"/>
      <c r="F18" s="215"/>
      <c r="G18" s="215"/>
      <c r="H18" s="233">
        <f>IF(G18=0,0,G18/'Aktivi_Saistibas(004)'!$F$19*100)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IF(G19=0,0,G19/'Aktivi_Saistibas(004)'!$F$19*100)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IF(G20=0,0,G20/'Aktivi_Saistibas(004)'!$F$19*100)</f>
        <v>0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155</v>
      </c>
      <c r="D22" s="208"/>
      <c r="E22" s="215"/>
      <c r="F22" s="215"/>
      <c r="G22" s="215"/>
      <c r="H22" s="236">
        <f>IF(G22=0,0,G22/'Aktivi_Saistibas(004)'!$F$19*100)</f>
        <v>0</v>
      </c>
      <c r="I22" s="31"/>
    </row>
    <row r="23" spans="2:9" ht="15">
      <c r="B23" s="211"/>
      <c r="C23" s="222" t="s">
        <v>156</v>
      </c>
      <c r="D23" s="208"/>
      <c r="E23" s="215"/>
      <c r="F23" s="215"/>
      <c r="G23" s="215"/>
      <c r="H23" s="236">
        <f>IF(G23=0,0,G23/'Aktivi_Saistibas(004)'!$F$19*100)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IF(G24=0,0,G24/'Aktivi_Saistibas(004)'!$F$19*100)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IF(G25=0,0,G25/'Aktivi_Saistibas(004)'!$F$19*100)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158</v>
      </c>
      <c r="D27" s="208"/>
      <c r="E27" s="215"/>
      <c r="F27" s="215"/>
      <c r="G27" s="215"/>
      <c r="H27" s="236">
        <f>IF(G27=0,0,G27/'Aktivi_Saistibas(004)'!$F$19*100)</f>
        <v>0</v>
      </c>
      <c r="I27" s="53"/>
    </row>
    <row r="28" spans="2:9" ht="15">
      <c r="B28" s="211"/>
      <c r="C28" s="222" t="s">
        <v>159</v>
      </c>
      <c r="D28" s="208"/>
      <c r="E28" s="215"/>
      <c r="F28" s="215"/>
      <c r="G28" s="215"/>
      <c r="H28" s="236">
        <f>IF(G28=0,0,G28/'Aktivi_Saistibas(004)'!$F$19*100)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IF(G29=0,0,G29/'Aktivi_Saistibas(004)'!$F$19*100)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IF(G30=0,0,G30/'Aktivi_Saistibas(004)'!$F$19*100)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IF(G31=0,0,G31/'Aktivi_Saistibas(004)'!$F$19*100)</f>
        <v>0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155</v>
      </c>
      <c r="D34" s="208"/>
      <c r="E34" s="215"/>
      <c r="F34" s="215"/>
      <c r="G34" s="215"/>
      <c r="H34" s="236">
        <f>IF(G34=0,0,G34/'Aktivi_Saistibas(004)'!$F$19*100)</f>
        <v>0</v>
      </c>
      <c r="I34" s="53"/>
    </row>
    <row r="35" spans="2:9" ht="15">
      <c r="B35" s="211"/>
      <c r="C35" s="212" t="s">
        <v>156</v>
      </c>
      <c r="D35" s="208"/>
      <c r="E35" s="215"/>
      <c r="F35" s="215"/>
      <c r="G35" s="215"/>
      <c r="H35" s="236">
        <f>IF(G35=0,0,G35/'Aktivi_Saistibas(004)'!$F$19*100)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IF(G36=0,0,G36/'Aktivi_Saistibas(004)'!$F$19*100)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IF(G37=0,0,G37/'Aktivi_Saistibas(004)'!$F$19*100)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158</v>
      </c>
      <c r="D39" s="208"/>
      <c r="E39" s="215"/>
      <c r="F39" s="215"/>
      <c r="G39" s="215"/>
      <c r="H39" s="236">
        <f>IF(G39=0,0,G39/'Aktivi_Saistibas(004)'!$F$19*100)</f>
        <v>0</v>
      </c>
      <c r="I39" s="53"/>
    </row>
    <row r="40" spans="2:9" ht="15">
      <c r="B40" s="211"/>
      <c r="C40" s="222" t="s">
        <v>159</v>
      </c>
      <c r="D40" s="208"/>
      <c r="E40" s="215"/>
      <c r="F40" s="215"/>
      <c r="G40" s="215"/>
      <c r="H40" s="236">
        <f>IF(G40=0,0,G40/'Aktivi_Saistibas(004)'!$F$19*100)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IF(G41=0,0,G41/'Aktivi_Saistibas(004)'!$F$19*100)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IF(G42=0,0,G42/'Aktivi_Saistibas(004)'!$F$19*100)</f>
        <v>0</v>
      </c>
      <c r="I42" s="53"/>
    </row>
    <row r="43" spans="2:9" ht="15.75" thickBot="1">
      <c r="B43" s="185"/>
      <c r="C43" s="251" t="s">
        <v>164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IF(G43=0,0,G43/'Aktivi_Saistibas(004)'!$F$19*100)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90" t="s">
        <v>13</v>
      </c>
      <c r="C45" s="493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168</v>
      </c>
      <c r="D47" s="208"/>
      <c r="E47" s="215"/>
      <c r="F47" s="215"/>
      <c r="G47" s="215"/>
      <c r="H47" s="236">
        <f>IF(G47=0,0,G47/'Aktivi_Saistibas(004)'!$F$19*100)</f>
        <v>0</v>
      </c>
      <c r="I47" s="53"/>
    </row>
    <row r="48" spans="2:9" ht="15">
      <c r="B48" s="211"/>
      <c r="C48" s="212" t="s">
        <v>169</v>
      </c>
      <c r="D48" s="208"/>
      <c r="E48" s="215"/>
      <c r="F48" s="215"/>
      <c r="G48" s="215"/>
      <c r="H48" s="236">
        <f>IF(G48=0,0,G48/'Aktivi_Saistibas(004)'!$F$19*100)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IF(G49=0,0,G49/'Aktivi_Saistibas(004)'!$F$19*100)</f>
        <v>0</v>
      </c>
      <c r="I49" s="53"/>
    </row>
    <row r="50" spans="2:9" ht="15">
      <c r="B50" s="166"/>
      <c r="C50" s="243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IF(G50=0,0,G50/'Aktivi_Saistibas(004)'!$F$19*100)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170</v>
      </c>
      <c r="D52" s="208"/>
      <c r="E52" s="215"/>
      <c r="F52" s="215"/>
      <c r="G52" s="215"/>
      <c r="H52" s="236">
        <f>IF(G52=0,0,G52/'Aktivi_Saistibas(004)'!$F$19*100)</f>
        <v>0</v>
      </c>
      <c r="I52" s="53"/>
    </row>
    <row r="53" spans="2:9" ht="15">
      <c r="B53" s="211"/>
      <c r="C53" s="212" t="s">
        <v>171</v>
      </c>
      <c r="D53" s="208"/>
      <c r="E53" s="215"/>
      <c r="F53" s="215"/>
      <c r="G53" s="215"/>
      <c r="H53" s="236">
        <f>IF(G53=0,0,G53/'Aktivi_Saistibas(004)'!$F$19*100)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IF(G54=0,0,G54/'Aktivi_Saistibas(004)'!$F$19*100)</f>
        <v>0</v>
      </c>
      <c r="I54" s="53"/>
    </row>
    <row r="55" spans="2:9" ht="15">
      <c r="B55" s="166"/>
      <c r="C55" s="243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IF(G55=0,0,G55/'Aktivi_Saistibas(004)'!$F$19*100)</f>
        <v>0</v>
      </c>
      <c r="I55" s="53"/>
    </row>
    <row r="56" spans="2:9" ht="38.25">
      <c r="B56" s="225"/>
      <c r="C56" s="249" t="s">
        <v>173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IF(G56=0,0,G56/'Aktivi_Saistibas(004)'!$F$19*100)</f>
        <v>0</v>
      </c>
      <c r="I56" s="53"/>
    </row>
    <row r="57" spans="2:9" ht="15">
      <c r="B57" s="230">
        <v>12000</v>
      </c>
      <c r="C57" s="248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155</v>
      </c>
      <c r="D60" s="208"/>
      <c r="E60" s="215"/>
      <c r="F60" s="215"/>
      <c r="G60" s="215"/>
      <c r="H60" s="236">
        <f>IF(G60=0,0,G60/'Aktivi_Saistibas(004)'!$F$19*100)</f>
        <v>0</v>
      </c>
      <c r="I60" s="53"/>
    </row>
    <row r="61" spans="2:9" ht="15">
      <c r="B61" s="211"/>
      <c r="C61" s="212" t="s">
        <v>156</v>
      </c>
      <c r="D61" s="208"/>
      <c r="E61" s="215"/>
      <c r="F61" s="215"/>
      <c r="G61" s="215"/>
      <c r="H61" s="236">
        <f>IF(G61=0,0,G61/'Aktivi_Saistibas(004)'!$F$19*100)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IF(G62=0,0,G62/'Aktivi_Saistibas(004)'!$F$19*100)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IF(G63=0,0,G63/'Aktivi_Saistibas(004)'!$F$19*100)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158</v>
      </c>
      <c r="D65" s="208"/>
      <c r="E65" s="215"/>
      <c r="F65" s="215"/>
      <c r="G65" s="215"/>
      <c r="H65" s="236">
        <f>IF(G65=0,0,G65/'Aktivi_Saistibas(004)'!$F$19*100)</f>
        <v>0</v>
      </c>
      <c r="I65" s="53"/>
    </row>
    <row r="66" spans="2:9" ht="15">
      <c r="B66" s="211"/>
      <c r="C66" s="212" t="s">
        <v>159</v>
      </c>
      <c r="D66" s="208"/>
      <c r="E66" s="215"/>
      <c r="F66" s="215"/>
      <c r="G66" s="215"/>
      <c r="H66" s="236">
        <f>IF(G66=0,0,G66/'Aktivi_Saistibas(004)'!$F$19*100)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IF(G67=0,0,G67/'Aktivi_Saistibas(004)'!$F$19*100)</f>
        <v>0</v>
      </c>
      <c r="I67" s="53"/>
    </row>
    <row r="68" spans="2:9" ht="15">
      <c r="B68" s="211"/>
      <c r="C68" s="212" t="s">
        <v>153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IF(G68=0,0,G68/'Aktivi_Saistibas(004)'!$F$19*100)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IF(G69=0,0,G69/'Aktivi_Saistibas(004)'!$F$19*100)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155</v>
      </c>
      <c r="D72" s="208"/>
      <c r="E72" s="215"/>
      <c r="F72" s="215"/>
      <c r="G72" s="215"/>
      <c r="H72" s="236">
        <f>IF(G72=0,0,G72/'Aktivi_Saistibas(004)'!$F$19*100)</f>
        <v>0</v>
      </c>
      <c r="I72" s="53"/>
    </row>
    <row r="73" spans="2:9" ht="15">
      <c r="B73" s="211"/>
      <c r="C73" s="212" t="s">
        <v>156</v>
      </c>
      <c r="D73" s="208"/>
      <c r="E73" s="215"/>
      <c r="F73" s="215"/>
      <c r="G73" s="215"/>
      <c r="H73" s="236">
        <f>IF(G73=0,0,G73/'Aktivi_Saistibas(004)'!$F$19*100)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IF(G74=0,0,G74/'Aktivi_Saistibas(004)'!$F$19*100)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IF(G75=0,0,G75/'Aktivi_Saistibas(004)'!$F$19*100)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158</v>
      </c>
      <c r="D77" s="208"/>
      <c r="E77" s="215"/>
      <c r="F77" s="215"/>
      <c r="G77" s="215"/>
      <c r="H77" s="236">
        <f>IF(G77=0,0,G77/'Aktivi_Saistibas(004)'!$F$19*100)</f>
        <v>0</v>
      </c>
      <c r="I77" s="53"/>
    </row>
    <row r="78" spans="2:9" ht="15">
      <c r="B78" s="211"/>
      <c r="C78" s="212" t="s">
        <v>159</v>
      </c>
      <c r="D78" s="208"/>
      <c r="E78" s="215"/>
      <c r="F78" s="215"/>
      <c r="G78" s="215"/>
      <c r="H78" s="236">
        <f>IF(G78=0,0,G78/'Aktivi_Saistibas(004)'!$F$19*100)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IF(G79=0,0,G79/'Aktivi_Saistibas(004)'!$F$19*100)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IF(G80=0,0,G80/'Aktivi_Saistibas(004)'!$F$19*100)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IF(G81=0,0,G81/'Aktivi_Saistibas(004)'!$F$19*100)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168</v>
      </c>
      <c r="D83" s="208"/>
      <c r="E83" s="215"/>
      <c r="F83" s="215"/>
      <c r="G83" s="215"/>
      <c r="H83" s="236">
        <f>IF(G83=0,0,G83/'Aktivi_Saistibas(004)'!$F$19*100)</f>
        <v>0</v>
      </c>
      <c r="I83" s="53"/>
    </row>
    <row r="84" spans="2:9" ht="15">
      <c r="B84" s="211"/>
      <c r="C84" s="212" t="s">
        <v>169</v>
      </c>
      <c r="D84" s="208"/>
      <c r="E84" s="215"/>
      <c r="F84" s="215"/>
      <c r="G84" s="215"/>
      <c r="H84" s="236">
        <f>IF(G84=0,0,G84/'Aktivi_Saistibas(004)'!$F$19*100)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IF(G85=0,0,G85/'Aktivi_Saistibas(004)'!$F$19*100)</f>
        <v>0</v>
      </c>
      <c r="I85" s="53"/>
    </row>
    <row r="86" spans="2:9" ht="15">
      <c r="B86" s="166"/>
      <c r="C86" s="243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IF(G86=0,0,G86/'Aktivi_Saistibas(004)'!$F$19*100)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170</v>
      </c>
      <c r="D88" s="208"/>
      <c r="E88" s="215"/>
      <c r="F88" s="215"/>
      <c r="G88" s="215"/>
      <c r="H88" s="236">
        <f>IF(G88=0,0,G88/'Aktivi_Saistibas(004)'!$F$19*100)</f>
        <v>0</v>
      </c>
      <c r="I88" s="53"/>
    </row>
    <row r="89" spans="2:9" ht="15">
      <c r="B89" s="211"/>
      <c r="C89" s="212" t="s">
        <v>171</v>
      </c>
      <c r="D89" s="208"/>
      <c r="E89" s="215"/>
      <c r="F89" s="215"/>
      <c r="G89" s="215"/>
      <c r="H89" s="236">
        <f>IF(G89=0,0,G89/'Aktivi_Saistibas(004)'!$F$19*100)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IF(G90=0,0,G90/'Aktivi_Saistibas(004)'!$F$19*100)</f>
        <v>0</v>
      </c>
      <c r="I90" s="53"/>
    </row>
    <row r="91" spans="2:9" ht="15.75" thickBot="1">
      <c r="B91" s="185"/>
      <c r="C91" s="254" t="s">
        <v>153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IF(G91=0,0,G91/'Aktivi_Saistibas(004)'!$F$19*100)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90" t="s">
        <v>13</v>
      </c>
      <c r="C93" s="493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55" t="s">
        <v>176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IF(G94=0,0,G94/'Aktivi_Saistibas(004)'!$F$19*100)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178</v>
      </c>
      <c r="D96" s="208"/>
      <c r="E96" s="215"/>
      <c r="F96" s="215"/>
      <c r="G96" s="215"/>
      <c r="H96" s="236">
        <f>IF(G96=0,0,G96/'Aktivi_Saistibas(004)'!$F$19*100)</f>
        <v>0</v>
      </c>
      <c r="I96" s="53"/>
    </row>
    <row r="97" spans="2:9" ht="15">
      <c r="B97" s="211"/>
      <c r="C97" s="212" t="s">
        <v>179</v>
      </c>
      <c r="D97" s="208"/>
      <c r="E97" s="215"/>
      <c r="F97" s="215"/>
      <c r="G97" s="215"/>
      <c r="H97" s="236">
        <f>IF(G97=0,0,G97/'Aktivi_Saistibas(004)'!$F$19*100)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IF(G98=0,0,G98/'Aktivi_Saistibas(004)'!$F$19*100)</f>
        <v>0</v>
      </c>
      <c r="I98" s="53"/>
    </row>
    <row r="99" spans="2:9" ht="15">
      <c r="B99" s="166"/>
      <c r="C99" s="243" t="s">
        <v>153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IF(G99=0,0,G99/'Aktivi_Saistibas(004)'!$F$19*100)</f>
        <v>0</v>
      </c>
      <c r="I99" s="53"/>
    </row>
    <row r="100" spans="2:9" ht="26.25" thickBot="1">
      <c r="B100" s="184"/>
      <c r="C100" s="256" t="s">
        <v>180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IF(G100=0,0,G100/'Aktivi_Saistibas(004)'!$F$19*100)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8" t="s">
        <v>11</v>
      </c>
      <c r="C2" s="489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90" t="s">
        <v>13</v>
      </c>
      <c r="C3" s="491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185</v>
      </c>
      <c r="D7" s="213"/>
      <c r="E7" s="266"/>
      <c r="F7" s="215"/>
      <c r="G7" s="215"/>
      <c r="H7" s="215"/>
      <c r="I7" s="236">
        <f>IF(H7=0,0,H7/'Aktivi_Saistibas(004)'!$F$19*100)</f>
        <v>0</v>
      </c>
    </row>
    <row r="8" spans="1:9" ht="12.75">
      <c r="A8" s="1"/>
      <c r="B8" s="211"/>
      <c r="C8" s="212" t="s">
        <v>151</v>
      </c>
      <c r="D8" s="213"/>
      <c r="E8" s="266"/>
      <c r="F8" s="215"/>
      <c r="G8" s="215"/>
      <c r="H8" s="215"/>
      <c r="I8" s="236">
        <f>IF(H8=0,0,H8/'Aktivi_Saistibas(004)'!$F$19*100)</f>
        <v>0</v>
      </c>
    </row>
    <row r="9" spans="1:9" ht="12.75">
      <c r="A9" s="1"/>
      <c r="B9" s="211"/>
      <c r="C9" s="212" t="s">
        <v>152</v>
      </c>
      <c r="D9" s="213"/>
      <c r="E9" s="266"/>
      <c r="F9" s="215"/>
      <c r="G9" s="215"/>
      <c r="H9" s="215"/>
      <c r="I9" s="236">
        <f>IF(H9=0,0,H9/'Aktivi_Saistibas(004)'!$F$19*100)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IF(H10=0,0,H10/'Aktivi_Saistibas(004)'!$F$19*100)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IF(H11=0,0,H11/'Aktivi_Saistibas(004)'!$F$19*100)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27"/>
      <c r="F12" s="210"/>
      <c r="G12" s="210"/>
      <c r="H12" s="210"/>
      <c r="I12" s="224"/>
    </row>
    <row r="13" spans="1:9" ht="12.75">
      <c r="A13" s="1"/>
      <c r="B13" s="211"/>
      <c r="C13" s="222" t="s">
        <v>155</v>
      </c>
      <c r="D13" s="208"/>
      <c r="E13" s="266"/>
      <c r="F13" s="215"/>
      <c r="G13" s="215"/>
      <c r="H13" s="215"/>
      <c r="I13" s="236">
        <f>IF(H13=0,0,H13/'Aktivi_Saistibas(004)'!$F$19*100)</f>
        <v>0</v>
      </c>
    </row>
    <row r="14" spans="1:9" ht="12.75">
      <c r="A14" s="1"/>
      <c r="B14" s="211"/>
      <c r="C14" s="222" t="s">
        <v>156</v>
      </c>
      <c r="D14" s="208"/>
      <c r="E14" s="266"/>
      <c r="F14" s="215"/>
      <c r="G14" s="215"/>
      <c r="H14" s="215"/>
      <c r="I14" s="236">
        <f>IF(H14=0,0,H14/'Aktivi_Saistibas(004)'!$F$19*100)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IF(H15=0,0,H15/'Aktivi_Saistibas(004)'!$F$19*100)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IF(H16=0,0,H16/'Aktivi_Saistibas(004)'!$F$19*100)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27"/>
      <c r="F17" s="210"/>
      <c r="G17" s="210"/>
      <c r="H17" s="210"/>
      <c r="I17" s="224"/>
    </row>
    <row r="18" spans="1:9" ht="12.75">
      <c r="A18" s="1"/>
      <c r="B18" s="211"/>
      <c r="C18" s="222" t="s">
        <v>158</v>
      </c>
      <c r="D18" s="208"/>
      <c r="E18" s="266"/>
      <c r="F18" s="215"/>
      <c r="G18" s="215"/>
      <c r="H18" s="215"/>
      <c r="I18" s="236">
        <f>IF(H18=0,0,H18/'Aktivi_Saistibas(004)'!$F$19*100)</f>
        <v>0</v>
      </c>
    </row>
    <row r="19" spans="1:9" ht="12.75">
      <c r="A19" s="1"/>
      <c r="B19" s="211"/>
      <c r="C19" s="222" t="s">
        <v>159</v>
      </c>
      <c r="D19" s="208"/>
      <c r="E19" s="266"/>
      <c r="F19" s="215"/>
      <c r="G19" s="215"/>
      <c r="H19" s="215"/>
      <c r="I19" s="236">
        <f>IF(H19=0,0,H19/'Aktivi_Saistibas(004)'!$F$19*100)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IF(H20=0,0,H20/'Aktivi_Saistibas(004)'!$F$19*100)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IF(H21=0,0,H21/'Aktivi_Saistibas(004)'!$F$19*100)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IF(H22=0,0,H22/'Aktivi_Saistibas(004)'!$F$19*100)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2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27"/>
      <c r="F24" s="210"/>
      <c r="G24" s="210"/>
      <c r="H24" s="210"/>
      <c r="I24" s="224"/>
    </row>
    <row r="25" spans="1:9" ht="12.75">
      <c r="A25" s="1"/>
      <c r="B25" s="211"/>
      <c r="C25" s="212" t="s">
        <v>155</v>
      </c>
      <c r="D25" s="208"/>
      <c r="E25" s="266"/>
      <c r="F25" s="215"/>
      <c r="G25" s="215"/>
      <c r="H25" s="215"/>
      <c r="I25" s="236">
        <f>IF(H25=0,0,H25/'Aktivi_Saistibas(004)'!$F$19*100)</f>
        <v>0</v>
      </c>
    </row>
    <row r="26" spans="1:9" ht="12.75">
      <c r="A26" s="1"/>
      <c r="B26" s="211"/>
      <c r="C26" s="212" t="s">
        <v>156</v>
      </c>
      <c r="D26" s="208"/>
      <c r="E26" s="266"/>
      <c r="F26" s="215"/>
      <c r="G26" s="215"/>
      <c r="H26" s="215"/>
      <c r="I26" s="236">
        <f>IF(H26=0,0,H26/'Aktivi_Saistibas(004)'!$F$19*100)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IF(H27=0,0,H27/'Aktivi_Saistibas(004)'!$F$19*100)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IF(H28=0,0,H28/'Aktivi_Saistibas(004)'!$F$19*100)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27"/>
      <c r="F29" s="210"/>
      <c r="G29" s="210"/>
      <c r="H29" s="210"/>
      <c r="I29" s="224"/>
    </row>
    <row r="30" spans="1:9" ht="12.75">
      <c r="A30" s="1"/>
      <c r="B30" s="211"/>
      <c r="C30" s="222" t="s">
        <v>158</v>
      </c>
      <c r="D30" s="208"/>
      <c r="E30" s="266"/>
      <c r="F30" s="215"/>
      <c r="G30" s="215"/>
      <c r="H30" s="215"/>
      <c r="I30" s="236">
        <f>IF(H30=0,0,H30/'Aktivi_Saistibas(004)'!$F$19*100)</f>
        <v>0</v>
      </c>
    </row>
    <row r="31" spans="1:9" ht="12.75">
      <c r="A31" s="1"/>
      <c r="B31" s="211"/>
      <c r="C31" s="222" t="s">
        <v>159</v>
      </c>
      <c r="D31" s="208"/>
      <c r="E31" s="266"/>
      <c r="F31" s="215"/>
      <c r="G31" s="215"/>
      <c r="H31" s="215"/>
      <c r="I31" s="236">
        <f>IF(H31=0,0,H31/'Aktivi_Saistibas(004)'!$F$19*100)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IF(H32=0,0,H32/'Aktivi_Saistibas(004)'!$F$19*100)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IF(H33=0,0,H33/'Aktivi_Saistibas(004)'!$F$19*100)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IF(H34=0,0,H34/'Aktivi_Saistibas(004)'!$F$19*100)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28"/>
      <c r="F35" s="226"/>
      <c r="G35" s="226"/>
      <c r="H35" s="226"/>
      <c r="I35" s="232"/>
    </row>
    <row r="36" spans="1:9" ht="12.75">
      <c r="A36" s="1"/>
      <c r="B36" s="211"/>
      <c r="C36" s="212" t="s">
        <v>168</v>
      </c>
      <c r="D36" s="208"/>
      <c r="E36" s="266"/>
      <c r="F36" s="215"/>
      <c r="G36" s="215"/>
      <c r="H36" s="215"/>
      <c r="I36" s="236">
        <f>IF(H36=0,0,H36/'Aktivi_Saistibas(004)'!$F$19*100)</f>
        <v>0</v>
      </c>
    </row>
    <row r="37" spans="1:9" ht="12.75">
      <c r="A37" s="1"/>
      <c r="B37" s="211"/>
      <c r="C37" s="212" t="s">
        <v>169</v>
      </c>
      <c r="D37" s="208"/>
      <c r="E37" s="266"/>
      <c r="F37" s="215"/>
      <c r="G37" s="215"/>
      <c r="H37" s="215"/>
      <c r="I37" s="236">
        <f>IF(H37=0,0,H37/'Aktivi_Saistibas(004)'!$F$19*100)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IF(H38=0,0,H38/'Aktivi_Saistibas(004)'!$F$19*100)</f>
        <v>0</v>
      </c>
    </row>
    <row r="39" spans="1:9" ht="12.75">
      <c r="A39" s="1"/>
      <c r="B39" s="166"/>
      <c r="C39" s="243" t="s">
        <v>153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IF(H39=0,0,H39/'Aktivi_Saistibas(004)'!$F$19*100)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28"/>
      <c r="F40" s="226"/>
      <c r="G40" s="226"/>
      <c r="H40" s="226"/>
      <c r="I40" s="232"/>
    </row>
    <row r="41" spans="1:9" ht="12.75">
      <c r="A41" s="1"/>
      <c r="B41" s="211"/>
      <c r="C41" s="212" t="s">
        <v>170</v>
      </c>
      <c r="D41" s="208"/>
      <c r="E41" s="266"/>
      <c r="F41" s="215"/>
      <c r="G41" s="215"/>
      <c r="H41" s="215"/>
      <c r="I41" s="236">
        <f>IF(H41=0,0,H41/'Aktivi_Saistibas(004)'!$F$19*100)</f>
        <v>0</v>
      </c>
    </row>
    <row r="42" spans="1:9" ht="12.75">
      <c r="A42" s="1"/>
      <c r="B42" s="211"/>
      <c r="C42" s="212" t="s">
        <v>171</v>
      </c>
      <c r="D42" s="208"/>
      <c r="E42" s="266"/>
      <c r="F42" s="215"/>
      <c r="G42" s="215"/>
      <c r="H42" s="215"/>
      <c r="I42" s="236">
        <f>IF(H42=0,0,H42/'Aktivi_Saistibas(004)'!$F$19*100)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IF(H43=0,0,H43/'Aktivi_Saistibas(004)'!$F$19*100)</f>
        <v>0</v>
      </c>
    </row>
    <row r="44" spans="1:9" ht="12.75">
      <c r="A44" s="1"/>
      <c r="B44" s="166"/>
      <c r="C44" s="243" t="s">
        <v>153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IF(H44=0,0,H44/'Aktivi_Saistibas(004)'!$F$19*100)</f>
        <v>0</v>
      </c>
    </row>
    <row r="45" spans="1:9" ht="41.25" customHeight="1" thickBot="1">
      <c r="A45" s="1"/>
      <c r="B45" s="184"/>
      <c r="C45" s="268" t="s">
        <v>188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IF(H45=0,0,H45/'Aktivi_Saistibas(004)'!$F$19*100)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90" t="s">
        <v>13</v>
      </c>
      <c r="C47" s="491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48" t="s">
        <v>189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148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149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185</v>
      </c>
      <c r="D51" s="213"/>
      <c r="E51" s="283"/>
      <c r="F51" s="283"/>
      <c r="G51" s="283"/>
      <c r="H51" s="283"/>
      <c r="I51" s="236">
        <f>IF(H51=0,0,H51/'Aktivi_Saistibas(004)'!$F$19*100)</f>
        <v>0</v>
      </c>
    </row>
    <row r="52" spans="1:9" ht="12.75">
      <c r="A52" s="1"/>
      <c r="B52" s="211"/>
      <c r="C52" s="212" t="s">
        <v>151</v>
      </c>
      <c r="D52" s="213"/>
      <c r="E52" s="283"/>
      <c r="F52" s="283"/>
      <c r="G52" s="283"/>
      <c r="H52" s="283"/>
      <c r="I52" s="236">
        <f>IF(H52=0,0,H52/'Aktivi_Saistibas(004)'!$F$19*100)</f>
        <v>0</v>
      </c>
    </row>
    <row r="53" spans="1:9" ht="12.75">
      <c r="A53" s="1"/>
      <c r="B53" s="211"/>
      <c r="C53" s="212" t="s">
        <v>152</v>
      </c>
      <c r="D53" s="213"/>
      <c r="E53" s="283"/>
      <c r="F53" s="283"/>
      <c r="G53" s="283"/>
      <c r="H53" s="283"/>
      <c r="I53" s="236">
        <f>IF(H53=0,0,H53/'Aktivi_Saistibas(004)'!$F$19*100)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IF(H54=0,0,H54/'Aktivi_Saistibas(004)'!$F$19*100)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IF(H55=0,0,H55/'Aktivi_Saistibas(004)'!$F$19*100)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155</v>
      </c>
      <c r="D57" s="208"/>
      <c r="E57" s="283"/>
      <c r="F57" s="283"/>
      <c r="G57" s="283"/>
      <c r="H57" s="283"/>
      <c r="I57" s="236">
        <f>IF(H57=0,0,H57/'Aktivi_Saistibas(004)'!$F$19*100)</f>
        <v>0</v>
      </c>
    </row>
    <row r="58" spans="1:9" ht="12.75">
      <c r="A58" s="1"/>
      <c r="B58" s="211"/>
      <c r="C58" s="212" t="s">
        <v>156</v>
      </c>
      <c r="D58" s="208"/>
      <c r="E58" s="283"/>
      <c r="F58" s="283"/>
      <c r="G58" s="283"/>
      <c r="H58" s="283"/>
      <c r="I58" s="236">
        <f>IF(H58=0,0,H58/'Aktivi_Saistibas(004)'!$F$19*100)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IF(H59=0,0,H59/'Aktivi_Saistibas(004)'!$F$19*100)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IF(H60=0,0,H60/'Aktivi_Saistibas(004)'!$F$19*100)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158</v>
      </c>
      <c r="D62" s="208"/>
      <c r="E62" s="283"/>
      <c r="F62" s="283"/>
      <c r="G62" s="283"/>
      <c r="H62" s="283"/>
      <c r="I62" s="236">
        <f>IF(H62=0,0,H62/'Aktivi_Saistibas(004)'!$F$19*100)</f>
        <v>0</v>
      </c>
    </row>
    <row r="63" spans="1:9" ht="12.75">
      <c r="A63" s="1"/>
      <c r="B63" s="211"/>
      <c r="C63" s="212" t="s">
        <v>159</v>
      </c>
      <c r="D63" s="208"/>
      <c r="E63" s="283"/>
      <c r="F63" s="283"/>
      <c r="G63" s="283"/>
      <c r="H63" s="283"/>
      <c r="I63" s="236">
        <f>IF(H63=0,0,H63/'Aktivi_Saistibas(004)'!$F$19*100)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IF(H64=0,0,H64/'Aktivi_Saistibas(004)'!$F$19*100)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IF(H65=0,0,H65/'Aktivi_Saistibas(004)'!$F$19*100)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IF(H66=0,0,H66/'Aktivi_Saistibas(004)'!$F$19*100)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162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155</v>
      </c>
      <c r="D69" s="208"/>
      <c r="E69" s="283"/>
      <c r="F69" s="283"/>
      <c r="G69" s="283"/>
      <c r="H69" s="283"/>
      <c r="I69" s="236">
        <f>IF(H69=0,0,H69/'Aktivi_Saistibas(004)'!$F$19*100)</f>
        <v>0</v>
      </c>
    </row>
    <row r="70" spans="1:9" ht="12.75">
      <c r="A70" s="1"/>
      <c r="B70" s="211"/>
      <c r="C70" s="212" t="s">
        <v>156</v>
      </c>
      <c r="D70" s="208"/>
      <c r="E70" s="283"/>
      <c r="F70" s="283"/>
      <c r="G70" s="283"/>
      <c r="H70" s="283"/>
      <c r="I70" s="236">
        <f>IF(H70=0,0,H70/'Aktivi_Saistibas(004)'!$F$19*100)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IF(H71=0,0,H71/'Aktivi_Saistibas(004)'!$F$19*100)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IF(H72=0,0,H72/'Aktivi_Saistibas(004)'!$F$19*100)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158</v>
      </c>
      <c r="D74" s="208"/>
      <c r="E74" s="283"/>
      <c r="F74" s="283"/>
      <c r="G74" s="283"/>
      <c r="H74" s="283"/>
      <c r="I74" s="236">
        <f>IF(H74=0,0,H74/'Aktivi_Saistibas(004)'!$F$19*100)</f>
        <v>0</v>
      </c>
    </row>
    <row r="75" spans="1:9" ht="12.75">
      <c r="A75" s="1"/>
      <c r="B75" s="211"/>
      <c r="C75" s="222" t="s">
        <v>159</v>
      </c>
      <c r="D75" s="208"/>
      <c r="E75" s="283"/>
      <c r="F75" s="283"/>
      <c r="G75" s="283"/>
      <c r="H75" s="283"/>
      <c r="I75" s="236">
        <f>IF(H75=0,0,H75/'Aktivi_Saistibas(004)'!$F$19*100)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IF(H76=0,0,H76/'Aktivi_Saistibas(004)'!$F$19*100)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IF(H77=0,0,H77/'Aktivi_Saistibas(004)'!$F$19*100)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IF(H78=0,0,H78/'Aktivi_Saistibas(004)'!$F$19*100)</f>
        <v>0</v>
      </c>
    </row>
    <row r="79" spans="1:9" ht="25.5">
      <c r="A79" s="1"/>
      <c r="B79" s="200">
        <v>22300</v>
      </c>
      <c r="C79" s="201" t="s">
        <v>167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168</v>
      </c>
      <c r="D80" s="208"/>
      <c r="E80" s="283"/>
      <c r="F80" s="283"/>
      <c r="G80" s="283"/>
      <c r="H80" s="283"/>
      <c r="I80" s="236">
        <f>IF(H80=0,0,H80/'Aktivi_Saistibas(004)'!$F$19*100)</f>
        <v>0</v>
      </c>
    </row>
    <row r="81" spans="1:9" ht="12.75">
      <c r="A81" s="1"/>
      <c r="B81" s="211"/>
      <c r="C81" s="212" t="s">
        <v>169</v>
      </c>
      <c r="D81" s="208"/>
      <c r="E81" s="283"/>
      <c r="F81" s="283"/>
      <c r="G81" s="283"/>
      <c r="H81" s="283"/>
      <c r="I81" s="236">
        <f>IF(H81=0,0,H81/'Aktivi_Saistibas(004)'!$F$19*100)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IF(H82=0,0,H82/'Aktivi_Saistibas(004)'!$F$19*100)</f>
        <v>0</v>
      </c>
    </row>
    <row r="83" spans="1:9" ht="12.75">
      <c r="A83" s="1"/>
      <c r="B83" s="166"/>
      <c r="C83" s="243" t="s">
        <v>153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IF(H83=0,0,H83/'Aktivi_Saistibas(004)'!$F$19*100)</f>
        <v>0</v>
      </c>
    </row>
    <row r="84" spans="1:9" ht="12.75">
      <c r="A84" s="1"/>
      <c r="B84" s="230">
        <v>22400</v>
      </c>
      <c r="C84" s="231" t="s">
        <v>80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170</v>
      </c>
      <c r="D85" s="208"/>
      <c r="E85" s="283"/>
      <c r="F85" s="283"/>
      <c r="G85" s="283"/>
      <c r="H85" s="283"/>
      <c r="I85" s="236">
        <f>IF(H85=0,0,H85/'Aktivi_Saistibas(004)'!$F$19*100)</f>
        <v>0</v>
      </c>
    </row>
    <row r="86" spans="1:9" ht="12.75">
      <c r="A86" s="1"/>
      <c r="B86" s="211"/>
      <c r="C86" s="212" t="s">
        <v>171</v>
      </c>
      <c r="D86" s="208"/>
      <c r="E86" s="266"/>
      <c r="F86" s="215"/>
      <c r="G86" s="215"/>
      <c r="H86" s="215"/>
      <c r="I86" s="236">
        <f>IF(H86=0,0,H86/'Aktivi_Saistibas(004)'!$F$19*100)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IF(H87=0,0,H87/'Aktivi_Saistibas(004)'!$F$19*100)</f>
        <v>0</v>
      </c>
    </row>
    <row r="88" spans="1:9" ht="12.75">
      <c r="A88" s="1"/>
      <c r="B88" s="166"/>
      <c r="C88" s="243" t="s">
        <v>153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IF(H88=0,0,H88/'Aktivi_Saistibas(004)'!$F$19*100)</f>
        <v>0</v>
      </c>
    </row>
    <row r="89" spans="1:9" ht="51">
      <c r="A89" s="1"/>
      <c r="B89" s="183"/>
      <c r="C89" s="191" t="s">
        <v>191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IF(H89=0,0,H89/'Aktivi_Saistibas(004)'!$F$19*100)</f>
        <v>0</v>
      </c>
    </row>
    <row r="90" spans="1:9" ht="12.75">
      <c r="A90" s="1"/>
      <c r="B90" s="200">
        <v>23000</v>
      </c>
      <c r="C90" s="288" t="s">
        <v>192</v>
      </c>
      <c r="D90" s="238"/>
      <c r="E90" s="42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148</v>
      </c>
      <c r="D91" s="208"/>
      <c r="E91" s="42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90" t="s">
        <v>13</v>
      </c>
      <c r="C93" s="491"/>
      <c r="D93" s="67" t="s">
        <v>63</v>
      </c>
      <c r="E93" s="67" t="s">
        <v>62</v>
      </c>
      <c r="F93" s="67" t="s">
        <v>65</v>
      </c>
      <c r="G93" s="67" t="s">
        <v>165</v>
      </c>
      <c r="H93" s="67" t="s">
        <v>166</v>
      </c>
      <c r="I93" s="187" t="s">
        <v>182</v>
      </c>
    </row>
    <row r="94" spans="1:9" ht="25.5">
      <c r="A94" s="1"/>
      <c r="B94" s="200">
        <v>23110</v>
      </c>
      <c r="C94" s="207" t="s">
        <v>149</v>
      </c>
      <c r="D94" s="208"/>
      <c r="E94" s="427"/>
      <c r="F94" s="210"/>
      <c r="G94" s="210"/>
      <c r="H94" s="210"/>
      <c r="I94" s="224"/>
    </row>
    <row r="95" spans="1:9" ht="12.75">
      <c r="A95" s="1"/>
      <c r="B95" s="211"/>
      <c r="C95" s="212" t="s">
        <v>185</v>
      </c>
      <c r="D95" s="213"/>
      <c r="E95" s="266"/>
      <c r="F95" s="215"/>
      <c r="G95" s="215"/>
      <c r="H95" s="215"/>
      <c r="I95" s="236">
        <f>IF(H95=0,0,H95/'Aktivi_Saistibas(004)'!$F$19*100)</f>
        <v>0</v>
      </c>
    </row>
    <row r="96" spans="1:9" ht="12.75">
      <c r="A96" s="1"/>
      <c r="B96" s="211"/>
      <c r="C96" s="212" t="s">
        <v>151</v>
      </c>
      <c r="D96" s="213"/>
      <c r="E96" s="266"/>
      <c r="F96" s="215"/>
      <c r="G96" s="215"/>
      <c r="H96" s="215"/>
      <c r="I96" s="236">
        <f>IF(H96=0,0,H96/'Aktivi_Saistibas(004)'!$F$19*100)</f>
        <v>0</v>
      </c>
    </row>
    <row r="97" spans="1:9" ht="12.75">
      <c r="A97" s="1"/>
      <c r="B97" s="211"/>
      <c r="C97" s="212" t="s">
        <v>152</v>
      </c>
      <c r="D97" s="213"/>
      <c r="E97" s="266"/>
      <c r="F97" s="215"/>
      <c r="G97" s="215"/>
      <c r="H97" s="215"/>
      <c r="I97" s="236">
        <f>IF(H97=0,0,H97/'Aktivi_Saistibas(004)'!$F$19*100)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IF(H98=0,0,H98/'Aktivi_Saistibas(004)'!$F$19*100)</f>
        <v>0</v>
      </c>
    </row>
    <row r="99" spans="1:9" ht="12.75">
      <c r="A99" s="1"/>
      <c r="B99" s="211"/>
      <c r="C99" s="212" t="s">
        <v>153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IF(H99=0,0,H99/'Aktivi_Saistibas(004)'!$F$19*100)</f>
        <v>0</v>
      </c>
    </row>
    <row r="100" spans="1:9" ht="25.5">
      <c r="A100" s="1"/>
      <c r="B100" s="200">
        <v>23120</v>
      </c>
      <c r="C100" s="207" t="s">
        <v>154</v>
      </c>
      <c r="D100" s="219"/>
      <c r="E100" s="427"/>
      <c r="F100" s="210"/>
      <c r="G100" s="210"/>
      <c r="H100" s="210"/>
      <c r="I100" s="224"/>
    </row>
    <row r="101" spans="1:9" ht="12.75">
      <c r="A101" s="1"/>
      <c r="B101" s="211"/>
      <c r="C101" s="212" t="s">
        <v>155</v>
      </c>
      <c r="D101" s="208"/>
      <c r="E101" s="266"/>
      <c r="F101" s="215"/>
      <c r="G101" s="215"/>
      <c r="H101" s="215"/>
      <c r="I101" s="236">
        <f>IF(H101=0,0,H101/'Aktivi_Saistibas(004)'!$F$19*100)</f>
        <v>0</v>
      </c>
    </row>
    <row r="102" spans="1:9" ht="12.75">
      <c r="A102" s="1"/>
      <c r="B102" s="211"/>
      <c r="C102" s="212" t="s">
        <v>156</v>
      </c>
      <c r="D102" s="208"/>
      <c r="E102" s="266"/>
      <c r="F102" s="215"/>
      <c r="G102" s="215"/>
      <c r="H102" s="215"/>
      <c r="I102" s="236">
        <f>IF(H102=0,0,H102/'Aktivi_Saistibas(004)'!$F$19*100)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IF(H103=0,0,H103/'Aktivi_Saistibas(004)'!$F$19*100)</f>
        <v>0</v>
      </c>
    </row>
    <row r="104" spans="1:9" ht="12.75">
      <c r="A104" s="1"/>
      <c r="B104" s="211"/>
      <c r="C104" s="212" t="s">
        <v>153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IF(H104=0,0,H104/'Aktivi_Saistibas(004)'!$F$19*100)</f>
        <v>0</v>
      </c>
    </row>
    <row r="105" spans="1:9" ht="25.5">
      <c r="A105" s="1"/>
      <c r="B105" s="200">
        <v>23130</v>
      </c>
      <c r="C105" s="207" t="s">
        <v>157</v>
      </c>
      <c r="D105" s="208"/>
      <c r="E105" s="427"/>
      <c r="F105" s="210"/>
      <c r="G105" s="210"/>
      <c r="H105" s="210"/>
      <c r="I105" s="224"/>
    </row>
    <row r="106" spans="1:9" ht="12.75">
      <c r="A106" s="1"/>
      <c r="B106" s="211"/>
      <c r="C106" s="212" t="s">
        <v>158</v>
      </c>
      <c r="D106" s="208"/>
      <c r="E106" s="266"/>
      <c r="F106" s="215"/>
      <c r="G106" s="215"/>
      <c r="H106" s="215"/>
      <c r="I106" s="236">
        <f>IF(H106=0,0,H106/'Aktivi_Saistibas(004)'!$F$19*100)</f>
        <v>0</v>
      </c>
    </row>
    <row r="107" spans="1:9" ht="12.75">
      <c r="A107" s="1"/>
      <c r="B107" s="211"/>
      <c r="C107" s="212" t="s">
        <v>159</v>
      </c>
      <c r="D107" s="208"/>
      <c r="E107" s="266"/>
      <c r="F107" s="215"/>
      <c r="G107" s="215"/>
      <c r="H107" s="215"/>
      <c r="I107" s="236">
        <f>IF(H107=0,0,H107/'Aktivi_Saistibas(004)'!$F$19*100)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IF(H108=0,0,H108/'Aktivi_Saistibas(004)'!$F$19*100)</f>
        <v>0</v>
      </c>
    </row>
    <row r="109" spans="1:9" ht="12.75">
      <c r="A109" s="1"/>
      <c r="B109" s="211"/>
      <c r="C109" s="212" t="s">
        <v>153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IF(H109=0,0,H109/'Aktivi_Saistibas(004)'!$F$19*100)</f>
        <v>0</v>
      </c>
    </row>
    <row r="110" spans="1:9" ht="12.75">
      <c r="A110" s="1"/>
      <c r="B110" s="166"/>
      <c r="C110" s="190" t="s">
        <v>193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IF(H110=0,0,H110/'Aktivi_Saistibas(004)'!$F$19*100)</f>
        <v>0</v>
      </c>
    </row>
    <row r="111" spans="1:9" ht="25.5">
      <c r="A111" s="1"/>
      <c r="B111" s="230">
        <v>23200</v>
      </c>
      <c r="C111" s="231" t="s">
        <v>161</v>
      </c>
      <c r="D111" s="238"/>
      <c r="E111" s="42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162</v>
      </c>
      <c r="D112" s="208"/>
      <c r="E112" s="427"/>
      <c r="F112" s="210"/>
      <c r="G112" s="210"/>
      <c r="H112" s="210"/>
      <c r="I112" s="224"/>
    </row>
    <row r="113" spans="1:9" ht="12.75">
      <c r="A113" s="1"/>
      <c r="B113" s="211"/>
      <c r="C113" s="212" t="s">
        <v>155</v>
      </c>
      <c r="D113" s="208"/>
      <c r="E113" s="266"/>
      <c r="F113" s="215"/>
      <c r="G113" s="215"/>
      <c r="H113" s="215"/>
      <c r="I113" s="236">
        <f>IF(H113=0,0,H113/'Aktivi_Saistibas(004)'!$F$19*100)</f>
        <v>0</v>
      </c>
    </row>
    <row r="114" spans="1:9" ht="12.75">
      <c r="A114" s="1"/>
      <c r="B114" s="211"/>
      <c r="C114" s="212" t="s">
        <v>156</v>
      </c>
      <c r="D114" s="208"/>
      <c r="E114" s="266"/>
      <c r="F114" s="215"/>
      <c r="G114" s="215"/>
      <c r="H114" s="215"/>
      <c r="I114" s="236">
        <f>IF(H114=0,0,H114/'Aktivi_Saistibas(004)'!$F$19*100)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IF(H115=0,0,H115/'Aktivi_Saistibas(004)'!$F$19*100)</f>
        <v>0</v>
      </c>
    </row>
    <row r="116" spans="1:9" ht="12.75">
      <c r="A116" s="1"/>
      <c r="B116" s="211"/>
      <c r="C116" s="212" t="s">
        <v>153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IF(H116=0,0,H116/'Aktivi_Saistibas(004)'!$F$19*100)</f>
        <v>0</v>
      </c>
    </row>
    <row r="117" spans="1:9" ht="25.5">
      <c r="A117" s="1"/>
      <c r="B117" s="200">
        <v>23220</v>
      </c>
      <c r="C117" s="207" t="s">
        <v>163</v>
      </c>
      <c r="D117" s="208"/>
      <c r="E117" s="427"/>
      <c r="F117" s="210"/>
      <c r="G117" s="210"/>
      <c r="H117" s="210"/>
      <c r="I117" s="224"/>
    </row>
    <row r="118" spans="1:9" ht="12.75">
      <c r="A118" s="1"/>
      <c r="B118" s="211"/>
      <c r="C118" s="222" t="s">
        <v>158</v>
      </c>
      <c r="D118" s="208"/>
      <c r="E118" s="266"/>
      <c r="F118" s="215"/>
      <c r="G118" s="215"/>
      <c r="H118" s="215"/>
      <c r="I118" s="236">
        <f>IF(H118=0,0,H118/'Aktivi_Saistibas(004)'!$F$19*100)</f>
        <v>0</v>
      </c>
    </row>
    <row r="119" spans="1:9" ht="12.75">
      <c r="A119" s="1"/>
      <c r="B119" s="211"/>
      <c r="C119" s="222" t="s">
        <v>159</v>
      </c>
      <c r="D119" s="208"/>
      <c r="E119" s="266"/>
      <c r="F119" s="215"/>
      <c r="G119" s="215"/>
      <c r="H119" s="215"/>
      <c r="I119" s="236">
        <f>IF(H119=0,0,H119/'Aktivi_Saistibas(004)'!$F$19*100)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IF(H120=0,0,H120/'Aktivi_Saistibas(004)'!$F$19*100)</f>
        <v>0</v>
      </c>
    </row>
    <row r="121" spans="1:9" ht="12.75">
      <c r="A121" s="1"/>
      <c r="B121" s="211"/>
      <c r="C121" s="212" t="s">
        <v>153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IF(H121=0,0,H121/'Aktivi_Saistibas(004)'!$F$19*100)</f>
        <v>0</v>
      </c>
    </row>
    <row r="122" spans="1:9" ht="12.75">
      <c r="A122" s="1"/>
      <c r="B122" s="166"/>
      <c r="C122" s="190" t="s">
        <v>187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IF(H122=0,0,H122/'Aktivi_Saistibas(004)'!$F$19*100)</f>
        <v>0</v>
      </c>
    </row>
    <row r="123" spans="1:9" ht="25.5">
      <c r="A123" s="1"/>
      <c r="B123" s="200">
        <v>23300</v>
      </c>
      <c r="C123" s="201" t="s">
        <v>167</v>
      </c>
      <c r="D123" s="208"/>
      <c r="E123" s="428"/>
      <c r="F123" s="226"/>
      <c r="G123" s="226"/>
      <c r="H123" s="226"/>
      <c r="I123" s="232"/>
    </row>
    <row r="124" spans="1:9" ht="12.75">
      <c r="A124" s="1"/>
      <c r="B124" s="211"/>
      <c r="C124" s="212" t="s">
        <v>168</v>
      </c>
      <c r="D124" s="208"/>
      <c r="E124" s="266"/>
      <c r="F124" s="215"/>
      <c r="G124" s="215"/>
      <c r="H124" s="215"/>
      <c r="I124" s="236">
        <f>IF(H124=0,0,H124/'Aktivi_Saistibas(004)'!$F$19*100)</f>
        <v>0</v>
      </c>
    </row>
    <row r="125" spans="1:9" ht="12.75">
      <c r="A125" s="1"/>
      <c r="B125" s="211"/>
      <c r="C125" s="212" t="s">
        <v>169</v>
      </c>
      <c r="D125" s="208"/>
      <c r="E125" s="266"/>
      <c r="F125" s="215"/>
      <c r="G125" s="215"/>
      <c r="H125" s="215"/>
      <c r="I125" s="236">
        <f>IF(H125=0,0,H125/'Aktivi_Saistibas(004)'!$F$19*100)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IF(H126=0,0,H126/'Aktivi_Saistibas(004)'!$F$19*100)</f>
        <v>0</v>
      </c>
    </row>
    <row r="127" spans="1:9" ht="12.75">
      <c r="A127" s="1"/>
      <c r="B127" s="166"/>
      <c r="C127" s="243" t="s">
        <v>153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IF(H127=0,0,H127/'Aktivi_Saistibas(004)'!$F$19*100)</f>
        <v>0</v>
      </c>
    </row>
    <row r="128" spans="1:9" ht="12.75">
      <c r="A128" s="1"/>
      <c r="B128" s="230">
        <v>23400</v>
      </c>
      <c r="C128" s="231" t="s">
        <v>80</v>
      </c>
      <c r="D128" s="238"/>
      <c r="E128" s="428"/>
      <c r="F128" s="226"/>
      <c r="G128" s="226"/>
      <c r="H128" s="226"/>
      <c r="I128" s="232"/>
    </row>
    <row r="129" spans="1:9" ht="12.75">
      <c r="A129" s="1"/>
      <c r="B129" s="211"/>
      <c r="C129" s="212" t="s">
        <v>170</v>
      </c>
      <c r="D129" s="208"/>
      <c r="E129" s="264"/>
      <c r="F129" s="215"/>
      <c r="G129" s="215"/>
      <c r="H129" s="215"/>
      <c r="I129" s="236">
        <f>IF(H129=0,0,H129/'Aktivi_Saistibas(004)'!$F$19*100)</f>
        <v>0</v>
      </c>
    </row>
    <row r="130" spans="1:9" ht="12.75">
      <c r="A130" s="1"/>
      <c r="B130" s="211"/>
      <c r="C130" s="212" t="s">
        <v>171</v>
      </c>
      <c r="D130" s="208"/>
      <c r="E130" s="264"/>
      <c r="F130" s="215"/>
      <c r="G130" s="215"/>
      <c r="H130" s="215"/>
      <c r="I130" s="236">
        <f>IF(H130=0,0,H130/'Aktivi_Saistibas(004)'!$F$19*100)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IF(H131=0,0,H131/'Aktivi_Saistibas(004)'!$F$19*100)</f>
        <v>0</v>
      </c>
    </row>
    <row r="132" spans="1:9" ht="12.75">
      <c r="A132" s="1"/>
      <c r="B132" s="166"/>
      <c r="C132" s="243" t="s">
        <v>153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IF(H132=0,0,H132/'Aktivi_Saistibas(004)'!$F$19*100)</f>
        <v>0</v>
      </c>
    </row>
    <row r="133" spans="1:9" ht="25.5">
      <c r="A133" s="1"/>
      <c r="B133" s="183"/>
      <c r="C133" s="191" t="s">
        <v>194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IF(H133=0,0,H133/'Aktivi_Saistibas(004)'!$F$19*100)</f>
        <v>0</v>
      </c>
    </row>
    <row r="134" spans="1:9" ht="25.5">
      <c r="A134" s="1"/>
      <c r="B134" s="200">
        <v>24000</v>
      </c>
      <c r="C134" s="231" t="s">
        <v>177</v>
      </c>
      <c r="D134" s="238"/>
      <c r="E134" s="428"/>
      <c r="F134" s="226"/>
      <c r="G134" s="226"/>
      <c r="H134" s="226"/>
      <c r="I134" s="232"/>
    </row>
    <row r="135" spans="1:9" ht="12.75">
      <c r="A135" s="1"/>
      <c r="B135" s="211"/>
      <c r="C135" s="212" t="s">
        <v>178</v>
      </c>
      <c r="D135" s="208"/>
      <c r="E135" s="266"/>
      <c r="F135" s="215"/>
      <c r="G135" s="215"/>
      <c r="H135" s="215"/>
      <c r="I135" s="236">
        <f>IF(H135=0,0,H135/'Aktivi_Saistibas(004)'!$F$19*100)</f>
        <v>0</v>
      </c>
    </row>
    <row r="136" spans="1:9" ht="12.75">
      <c r="A136" s="1"/>
      <c r="B136" s="211"/>
      <c r="C136" s="212" t="s">
        <v>179</v>
      </c>
      <c r="D136" s="208"/>
      <c r="E136" s="266"/>
      <c r="F136" s="215"/>
      <c r="G136" s="215"/>
      <c r="H136" s="215"/>
      <c r="I136" s="236">
        <f>IF(H136=0,0,H136/'Aktivi_Saistibas(004)'!$F$19*100)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IF(H137=0,0,H137/'Aktivi_Saistibas(004)'!$F$19*100)</f>
        <v>0</v>
      </c>
    </row>
    <row r="138" spans="1:9" ht="12.75">
      <c r="A138" s="1"/>
      <c r="B138" s="166"/>
      <c r="C138" s="243" t="s">
        <v>153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IF(H138=0,0,H138/'Aktivi_Saistibas(004)'!$F$19*100)</f>
        <v>0</v>
      </c>
    </row>
    <row r="139" spans="1:9" ht="25.5">
      <c r="A139" s="1"/>
      <c r="B139" s="183"/>
      <c r="C139" s="191" t="s">
        <v>195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IF(H139=0,0,H139/'Aktivi_Saistibas(004)'!$F$19*100)</f>
        <v>0</v>
      </c>
    </row>
    <row r="140" spans="1:9" ht="26.25" thickBot="1">
      <c r="A140" s="1"/>
      <c r="B140" s="294">
        <v>30000</v>
      </c>
      <c r="C140" s="256" t="s">
        <v>196</v>
      </c>
      <c r="D140" s="79">
        <v>30000</v>
      </c>
      <c r="E140" s="429"/>
      <c r="F140" s="262">
        <f>'Portfelis(001-1)'!E139+'Portfelis(001-2)'!F145</f>
        <v>157603.446262</v>
      </c>
      <c r="G140" s="262">
        <f>'Portfelis(001-1)'!F139+'Portfelis(001-2)'!G145</f>
        <v>3838956.61</v>
      </c>
      <c r="H140" s="262">
        <f>'Portfelis(001-1)'!G139+'Portfelis(001-2)'!H145</f>
        <v>3885682.717741</v>
      </c>
      <c r="I140" s="263" t="e">
        <f>IF(H140=0,0,H140/'Aktivi_Saistibas(004)'!$F$19*100)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Roberts Idelsons,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Nosaukumi!B41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7" t="s">
        <v>11</v>
      </c>
      <c r="C10" s="486"/>
      <c r="D10" s="4" t="s">
        <v>12</v>
      </c>
      <c r="E10" s="4" t="s">
        <v>64</v>
      </c>
      <c r="F10" s="5" t="str">
        <f>CONCATENATE("Atlikumi ",Parametri!A15)</f>
        <v>Atlikumi 2004. gada 30.09.</v>
      </c>
      <c r="G10" s="25"/>
    </row>
    <row r="11" spans="2:7" ht="13.5" customHeight="1" thickBot="1">
      <c r="B11" s="485" t="s">
        <v>13</v>
      </c>
      <c r="C11" s="486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/>
      <c r="G12" s="24"/>
    </row>
    <row r="13" spans="2:7" ht="15">
      <c r="B13" s="91" t="s">
        <v>66</v>
      </c>
      <c r="C13" s="92" t="s">
        <v>19</v>
      </c>
      <c r="D13" s="93" t="s">
        <v>66</v>
      </c>
      <c r="E13" s="94"/>
      <c r="F13" s="36"/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94"/>
      <c r="F16" s="36"/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7" t="s">
        <v>11</v>
      </c>
      <c r="C22" s="486"/>
      <c r="D22" s="4" t="s">
        <v>12</v>
      </c>
      <c r="E22" s="4" t="s">
        <v>64</v>
      </c>
      <c r="F22" s="5" t="str">
        <f>F10</f>
        <v>Atlikumi 2004. gada 30.09.</v>
      </c>
      <c r="G22" s="26"/>
    </row>
    <row r="23" spans="2:7" ht="13.5" customHeight="1" thickBot="1">
      <c r="B23" s="485" t="s">
        <v>13</v>
      </c>
      <c r="C23" s="486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CONCATENATE(Nosaukumi!B42,"/")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CONCATENATE(Nosaukumi!B44,"; ",Nosaukumi!C44)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Nosaukumi!B41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8" t="s">
        <v>11</v>
      </c>
      <c r="C10" s="492"/>
      <c r="D10" s="65" t="s">
        <v>12</v>
      </c>
      <c r="E10" s="65" t="s">
        <v>88</v>
      </c>
      <c r="F10" s="66" t="str">
        <f>CONCATENATE("Atlikumi ",Parametri!A15)</f>
        <v>Atlikumi 2004. gada 30.09.</v>
      </c>
    </row>
    <row r="11" spans="2:6" ht="16.5" customHeight="1" thickBot="1">
      <c r="B11" s="490" t="s">
        <v>13</v>
      </c>
      <c r="C11" s="492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11"/>
      <c r="F12" s="245"/>
    </row>
    <row r="13" spans="2:6" ht="12.75">
      <c r="B13" s="71"/>
      <c r="C13" s="160" t="s">
        <v>90</v>
      </c>
      <c r="D13" s="137" t="s">
        <v>91</v>
      </c>
      <c r="E13" s="138"/>
      <c r="F13" s="139"/>
    </row>
    <row r="14" spans="2:6" ht="12.75">
      <c r="B14" s="71"/>
      <c r="C14" s="160" t="s">
        <v>94</v>
      </c>
      <c r="D14" s="137" t="s">
        <v>92</v>
      </c>
      <c r="E14" s="138"/>
      <c r="F14" s="139"/>
    </row>
    <row r="15" spans="2:6" ht="12.75">
      <c r="B15" s="71"/>
      <c r="C15" s="160" t="s">
        <v>95</v>
      </c>
      <c r="D15" s="137" t="s">
        <v>93</v>
      </c>
      <c r="E15" s="138"/>
      <c r="F15" s="140"/>
    </row>
    <row r="16" spans="2:6" ht="12.75">
      <c r="B16" s="71"/>
      <c r="C16" s="160" t="s">
        <v>17</v>
      </c>
      <c r="D16" s="137" t="s">
        <v>96</v>
      </c>
      <c r="E16" s="138"/>
      <c r="F16" s="140"/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0</v>
      </c>
    </row>
    <row r="18" spans="2:6" ht="12.75">
      <c r="B18" s="70" t="s">
        <v>66</v>
      </c>
      <c r="C18" s="162" t="s">
        <v>98</v>
      </c>
      <c r="D18" s="144"/>
      <c r="E18" s="312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/>
      <c r="F20" s="139"/>
    </row>
    <row r="21" spans="2:6" ht="12.75">
      <c r="B21" s="71"/>
      <c r="C21" s="160" t="s">
        <v>105</v>
      </c>
      <c r="D21" s="137" t="s">
        <v>101</v>
      </c>
      <c r="E21" s="138"/>
      <c r="F21" s="139"/>
    </row>
    <row r="22" spans="2:6" ht="12.75">
      <c r="B22" s="71"/>
      <c r="C22" s="160" t="s">
        <v>106</v>
      </c>
      <c r="D22" s="137" t="s">
        <v>102</v>
      </c>
      <c r="E22" s="138"/>
      <c r="F22" s="139"/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68</v>
      </c>
      <c r="C25" s="162" t="s">
        <v>108</v>
      </c>
      <c r="D25" s="144"/>
      <c r="E25" s="312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/>
    </row>
    <row r="27" spans="2:6" ht="12.75">
      <c r="B27" s="71"/>
      <c r="C27" s="160" t="s">
        <v>113</v>
      </c>
      <c r="D27" s="137" t="s">
        <v>70</v>
      </c>
      <c r="E27" s="138"/>
      <c r="F27" s="139"/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115</v>
      </c>
      <c r="D29" s="137" t="s">
        <v>110</v>
      </c>
      <c r="E29" s="138"/>
      <c r="F29" s="139"/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117</v>
      </c>
      <c r="D31" s="137" t="s">
        <v>112</v>
      </c>
      <c r="E31" s="138"/>
      <c r="F31" s="140"/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0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/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/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CONCATENATE(Nosaukumi!B42,"/")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CONCATENATE(Nosaukumi!B45,"; ",Nosaukumi!C45)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Nosaukumi!B41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"Parex ieguldījumu pārvaldes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8" t="s">
        <v>11</v>
      </c>
      <c r="C10" s="492"/>
      <c r="D10" s="65" t="s">
        <v>12</v>
      </c>
      <c r="E10" s="65" t="s">
        <v>64</v>
      </c>
      <c r="F10" s="66" t="str">
        <f>CONCATENATE("Atlikumi ",Parametri!A15)</f>
        <v>Atlikumi 2004. gada 30.09.</v>
      </c>
    </row>
    <row r="11" spans="2:6" ht="13.5" thickBot="1">
      <c r="B11" s="490" t="s">
        <v>13</v>
      </c>
      <c r="C11" s="492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21"/>
      <c r="F12" s="178">
        <f>'Aktivi_Saistibas(005)'!E31</f>
        <v>0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/>
      <c r="F13" s="179">
        <f>'Ien.,Izd.(005)'!F35</f>
        <v>0</v>
      </c>
    </row>
    <row r="14" spans="2:6" ht="25.5">
      <c r="B14" s="176" t="s">
        <v>68</v>
      </c>
      <c r="C14" s="163" t="s">
        <v>127</v>
      </c>
      <c r="D14" s="150" t="s">
        <v>68</v>
      </c>
      <c r="E14" s="169"/>
      <c r="F14" s="75"/>
    </row>
    <row r="15" spans="2:6" ht="25.5" customHeight="1">
      <c r="B15" s="176" t="s">
        <v>75</v>
      </c>
      <c r="C15" s="163" t="s">
        <v>129</v>
      </c>
      <c r="D15" s="150" t="s">
        <v>75</v>
      </c>
      <c r="E15" s="169"/>
      <c r="F15" s="75"/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0</v>
      </c>
      <c r="F16" s="181">
        <f>F13+F14-F15</f>
        <v>0</v>
      </c>
    </row>
    <row r="17" spans="2:6" ht="12.75">
      <c r="B17" s="68" t="s">
        <v>121</v>
      </c>
      <c r="C17" s="163" t="s">
        <v>131</v>
      </c>
      <c r="D17" s="69" t="s">
        <v>121</v>
      </c>
      <c r="E17" s="430">
        <f>E12+E16</f>
        <v>0</v>
      </c>
      <c r="F17" s="431">
        <f>F12+F16</f>
        <v>0</v>
      </c>
    </row>
    <row r="18" spans="2:6" ht="12.75">
      <c r="B18" s="68" t="s">
        <v>132</v>
      </c>
      <c r="C18" s="163" t="s">
        <v>133</v>
      </c>
      <c r="D18" s="69" t="s">
        <v>132</v>
      </c>
      <c r="E18" s="432"/>
      <c r="F18" s="433"/>
    </row>
    <row r="19" spans="2:6" ht="12.75">
      <c r="B19" s="68" t="s">
        <v>134</v>
      </c>
      <c r="C19" s="163" t="s">
        <v>135</v>
      </c>
      <c r="D19" s="69" t="s">
        <v>134</v>
      </c>
      <c r="E19" s="432"/>
      <c r="F19" s="433"/>
    </row>
    <row r="20" spans="2:6" ht="25.5" customHeight="1">
      <c r="B20" s="176" t="s">
        <v>136</v>
      </c>
      <c r="C20" s="163" t="s">
        <v>137</v>
      </c>
      <c r="D20" s="150" t="s">
        <v>136</v>
      </c>
      <c r="E20" s="430">
        <f>IF(E18=0,0,E12/E18)</f>
        <v>0</v>
      </c>
      <c r="F20" s="431">
        <f>IF(F18=0,0,F12/F18)</f>
        <v>0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34">
        <f>IF(E19=0,0,E17/E19)</f>
        <v>0</v>
      </c>
      <c r="F21" s="435">
        <f>IF(F19=0,0,F17/F19)</f>
        <v>0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CONCATENATE(Nosaukumi!B42,"/")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CONCATENATE(Nosaukumi!B46,"; ",Nosaukumi!C46)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Nosaukumi!B41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"Parex ieguldījumu pārvaldes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8" t="s">
        <v>11</v>
      </c>
      <c r="C11" s="492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90" t="s">
        <v>13</v>
      </c>
      <c r="C12" s="493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150</v>
      </c>
      <c r="D16" s="213"/>
      <c r="E16" s="214"/>
      <c r="F16" s="215"/>
      <c r="G16" s="215"/>
      <c r="H16" s="233">
        <f>IF(G16=0,0,G16/'Aktivi_Saistibas(005)'!$F$19*100)</f>
        <v>0</v>
      </c>
      <c r="I16" s="31"/>
    </row>
    <row r="17" spans="2:9" ht="15">
      <c r="B17" s="211"/>
      <c r="C17" s="212" t="s">
        <v>151</v>
      </c>
      <c r="D17" s="213"/>
      <c r="E17" s="214"/>
      <c r="F17" s="215"/>
      <c r="G17" s="215"/>
      <c r="H17" s="233">
        <f>IF(G17=0,0,G17/'Aktivi_Saistibas(005)'!$F$19*100)</f>
        <v>0</v>
      </c>
      <c r="I17" s="53"/>
    </row>
    <row r="18" spans="2:9" ht="15">
      <c r="B18" s="211"/>
      <c r="C18" s="212" t="s">
        <v>152</v>
      </c>
      <c r="D18" s="213"/>
      <c r="E18" s="214"/>
      <c r="F18" s="215"/>
      <c r="G18" s="215"/>
      <c r="H18" s="233">
        <f>IF(G18=0,0,G18/'Aktivi_Saistibas(005)'!$F$19*100)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IF(G19=0,0,G19/'Aktivi_Saistibas(005)'!$F$19*100)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IF(G20=0,0,G20/'Aktivi_Saistibas(005)'!$F$19*100)</f>
        <v>0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155</v>
      </c>
      <c r="D22" s="208"/>
      <c r="E22" s="215"/>
      <c r="F22" s="215"/>
      <c r="G22" s="215"/>
      <c r="H22" s="236">
        <f>IF(G22=0,0,G22/'Aktivi_Saistibas(005)'!$F$19*100)</f>
        <v>0</v>
      </c>
      <c r="I22" s="31"/>
    </row>
    <row r="23" spans="2:9" ht="15">
      <c r="B23" s="211"/>
      <c r="C23" s="222" t="s">
        <v>156</v>
      </c>
      <c r="D23" s="208"/>
      <c r="E23" s="215"/>
      <c r="F23" s="215"/>
      <c r="G23" s="215"/>
      <c r="H23" s="236">
        <f>IF(G23=0,0,G23/'Aktivi_Saistibas(005)'!$F$19*100)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IF(G24=0,0,G24/'Aktivi_Saistibas(005)'!$F$19*100)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IF(G25=0,0,G25/'Aktivi_Saistibas(005)'!$F$19*100)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158</v>
      </c>
      <c r="D27" s="208"/>
      <c r="E27" s="215"/>
      <c r="F27" s="215"/>
      <c r="G27" s="215"/>
      <c r="H27" s="236">
        <f>IF(G27=0,0,G27/'Aktivi_Saistibas(005)'!$F$19*100)</f>
        <v>0</v>
      </c>
      <c r="I27" s="53"/>
    </row>
    <row r="28" spans="2:9" ht="15">
      <c r="B28" s="211"/>
      <c r="C28" s="222" t="s">
        <v>159</v>
      </c>
      <c r="D28" s="208"/>
      <c r="E28" s="215"/>
      <c r="F28" s="215"/>
      <c r="G28" s="215"/>
      <c r="H28" s="236">
        <f>IF(G28=0,0,G28/'Aktivi_Saistibas(005)'!$F$19*100)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IF(G29=0,0,G29/'Aktivi_Saistibas(005)'!$F$19*100)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IF(G30=0,0,G30/'Aktivi_Saistibas(005)'!$F$19*100)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IF(G31=0,0,G31/'Aktivi_Saistibas(005)'!$F$19*100)</f>
        <v>0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155</v>
      </c>
      <c r="D34" s="208"/>
      <c r="E34" s="215"/>
      <c r="F34" s="215"/>
      <c r="G34" s="215"/>
      <c r="H34" s="236">
        <f>IF(G34=0,0,G34/'Aktivi_Saistibas(005)'!$F$19*100)</f>
        <v>0</v>
      </c>
      <c r="I34" s="53"/>
    </row>
    <row r="35" spans="2:9" ht="15">
      <c r="B35" s="211"/>
      <c r="C35" s="212" t="s">
        <v>156</v>
      </c>
      <c r="D35" s="208"/>
      <c r="E35" s="215"/>
      <c r="F35" s="215"/>
      <c r="G35" s="215"/>
      <c r="H35" s="236">
        <f>IF(G35=0,0,G35/'Aktivi_Saistibas(005)'!$F$19*100)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IF(G36=0,0,G36/'Aktivi_Saistibas(005)'!$F$19*100)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IF(G37=0,0,G37/'Aktivi_Saistibas(005)'!$F$19*100)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158</v>
      </c>
      <c r="D39" s="208"/>
      <c r="E39" s="215"/>
      <c r="F39" s="215"/>
      <c r="G39" s="215"/>
      <c r="H39" s="236">
        <f>IF(G39=0,0,G39/'Aktivi_Saistibas(005)'!$F$19*100)</f>
        <v>0</v>
      </c>
      <c r="I39" s="53"/>
    </row>
    <row r="40" spans="2:9" ht="15">
      <c r="B40" s="211"/>
      <c r="C40" s="222" t="s">
        <v>159</v>
      </c>
      <c r="D40" s="208"/>
      <c r="E40" s="215"/>
      <c r="F40" s="215"/>
      <c r="G40" s="215"/>
      <c r="H40" s="236">
        <f>IF(G40=0,0,G40/'Aktivi_Saistibas(005)'!$F$19*100)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IF(G41=0,0,G41/'Aktivi_Saistibas(005)'!$F$19*100)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IF(G42=0,0,G42/'Aktivi_Saistibas(005)'!$F$19*100)</f>
        <v>0</v>
      </c>
      <c r="I42" s="53"/>
    </row>
    <row r="43" spans="2:9" ht="15.75" thickBot="1">
      <c r="B43" s="185"/>
      <c r="C43" s="251" t="s">
        <v>164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IF(G43=0,0,G43/'Aktivi_Saistibas(005)'!$F$19*100)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90" t="s">
        <v>13</v>
      </c>
      <c r="C45" s="493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168</v>
      </c>
      <c r="D47" s="208"/>
      <c r="E47" s="215"/>
      <c r="F47" s="215"/>
      <c r="G47" s="215"/>
      <c r="H47" s="236">
        <f>IF(G47=0,0,G47/'Aktivi_Saistibas(005)'!$F$19*100)</f>
        <v>0</v>
      </c>
      <c r="I47" s="53"/>
    </row>
    <row r="48" spans="2:9" ht="15">
      <c r="B48" s="211"/>
      <c r="C48" s="212" t="s">
        <v>169</v>
      </c>
      <c r="D48" s="208"/>
      <c r="E48" s="215"/>
      <c r="F48" s="215"/>
      <c r="G48" s="215"/>
      <c r="H48" s="236">
        <f>IF(G48=0,0,G48/'Aktivi_Saistibas(005)'!$F$19*100)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IF(G49=0,0,G49/'Aktivi_Saistibas(005)'!$F$19*100)</f>
        <v>0</v>
      </c>
      <c r="I49" s="53"/>
    </row>
    <row r="50" spans="2:9" ht="15">
      <c r="B50" s="166"/>
      <c r="C50" s="243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IF(G50=0,0,G50/'Aktivi_Saistibas(005)'!$F$19*100)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170</v>
      </c>
      <c r="D52" s="208"/>
      <c r="E52" s="215"/>
      <c r="F52" s="215"/>
      <c r="G52" s="215"/>
      <c r="H52" s="236">
        <f>IF(G52=0,0,G52/'Aktivi_Saistibas(005)'!$F$19*100)</f>
        <v>0</v>
      </c>
      <c r="I52" s="53"/>
    </row>
    <row r="53" spans="2:9" ht="15">
      <c r="B53" s="211"/>
      <c r="C53" s="212" t="s">
        <v>171</v>
      </c>
      <c r="D53" s="208"/>
      <c r="E53" s="215"/>
      <c r="F53" s="215"/>
      <c r="G53" s="215"/>
      <c r="H53" s="236">
        <f>IF(G53=0,0,G53/'Aktivi_Saistibas(005)'!$F$19*100)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IF(G54=0,0,G54/'Aktivi_Saistibas(005)'!$F$19*100)</f>
        <v>0</v>
      </c>
      <c r="I54" s="53"/>
    </row>
    <row r="55" spans="2:9" ht="15">
      <c r="B55" s="166"/>
      <c r="C55" s="243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IF(G55=0,0,G55/'Aktivi_Saistibas(005)'!$F$19*100)</f>
        <v>0</v>
      </c>
      <c r="I55" s="53"/>
    </row>
    <row r="56" spans="2:9" ht="38.25">
      <c r="B56" s="225"/>
      <c r="C56" s="249" t="s">
        <v>173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IF(G56=0,0,G56/'Aktivi_Saistibas(005)'!$F$19*100)</f>
        <v>0</v>
      </c>
      <c r="I56" s="53"/>
    </row>
    <row r="57" spans="2:9" ht="15">
      <c r="B57" s="230">
        <v>12000</v>
      </c>
      <c r="C57" s="248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155</v>
      </c>
      <c r="D60" s="208"/>
      <c r="E60" s="215"/>
      <c r="F60" s="215"/>
      <c r="G60" s="215"/>
      <c r="H60" s="236">
        <f>IF(G60=0,0,G60/'Aktivi_Saistibas(005)'!$F$19*100)</f>
        <v>0</v>
      </c>
      <c r="I60" s="53"/>
    </row>
    <row r="61" spans="2:9" ht="15">
      <c r="B61" s="211"/>
      <c r="C61" s="212" t="s">
        <v>156</v>
      </c>
      <c r="D61" s="208"/>
      <c r="E61" s="215"/>
      <c r="F61" s="215"/>
      <c r="G61" s="215"/>
      <c r="H61" s="236">
        <f>IF(G61=0,0,G61/'Aktivi_Saistibas(005)'!$F$19*100)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IF(G62=0,0,G62/'Aktivi_Saistibas(005)'!$F$19*100)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IF(G63=0,0,G63/'Aktivi_Saistibas(005)'!$F$19*100)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158</v>
      </c>
      <c r="D65" s="208"/>
      <c r="E65" s="215"/>
      <c r="F65" s="215"/>
      <c r="G65" s="215"/>
      <c r="H65" s="236">
        <f>IF(G65=0,0,G65/'Aktivi_Saistibas(005)'!$F$19*100)</f>
        <v>0</v>
      </c>
      <c r="I65" s="53"/>
    </row>
    <row r="66" spans="2:9" ht="15">
      <c r="B66" s="211"/>
      <c r="C66" s="212" t="s">
        <v>159</v>
      </c>
      <c r="D66" s="208"/>
      <c r="E66" s="215"/>
      <c r="F66" s="215"/>
      <c r="G66" s="215"/>
      <c r="H66" s="236">
        <f>IF(G66=0,0,G66/'Aktivi_Saistibas(005)'!$F$19*100)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IF(G67=0,0,G67/'Aktivi_Saistibas(005)'!$F$19*100)</f>
        <v>0</v>
      </c>
      <c r="I67" s="53"/>
    </row>
    <row r="68" spans="2:9" ht="15">
      <c r="B68" s="211"/>
      <c r="C68" s="212" t="s">
        <v>153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IF(G68=0,0,G68/'Aktivi_Saistibas(005)'!$F$19*100)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IF(G69=0,0,G69/'Aktivi_Saistibas(005)'!$F$19*100)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155</v>
      </c>
      <c r="D72" s="208"/>
      <c r="E72" s="215"/>
      <c r="F72" s="215"/>
      <c r="G72" s="215"/>
      <c r="H72" s="236">
        <f>IF(G72=0,0,G72/'Aktivi_Saistibas(005)'!$F$19*100)</f>
        <v>0</v>
      </c>
      <c r="I72" s="53"/>
    </row>
    <row r="73" spans="2:9" ht="15">
      <c r="B73" s="211"/>
      <c r="C73" s="212" t="s">
        <v>156</v>
      </c>
      <c r="D73" s="208"/>
      <c r="E73" s="215"/>
      <c r="F73" s="215"/>
      <c r="G73" s="215"/>
      <c r="H73" s="236">
        <f>IF(G73=0,0,G73/'Aktivi_Saistibas(005)'!$F$19*100)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IF(G74=0,0,G74/'Aktivi_Saistibas(005)'!$F$19*100)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IF(G75=0,0,G75/'Aktivi_Saistibas(005)'!$F$19*100)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158</v>
      </c>
      <c r="D77" s="208"/>
      <c r="E77" s="215"/>
      <c r="F77" s="215"/>
      <c r="G77" s="215"/>
      <c r="H77" s="236">
        <f>IF(G77=0,0,G77/'Aktivi_Saistibas(005)'!$F$19*100)</f>
        <v>0</v>
      </c>
      <c r="I77" s="53"/>
    </row>
    <row r="78" spans="2:9" ht="15">
      <c r="B78" s="211"/>
      <c r="C78" s="212" t="s">
        <v>159</v>
      </c>
      <c r="D78" s="208"/>
      <c r="E78" s="215"/>
      <c r="F78" s="215"/>
      <c r="G78" s="215"/>
      <c r="H78" s="236">
        <f>IF(G78=0,0,G78/'Aktivi_Saistibas(005)'!$F$19*100)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IF(G79=0,0,G79/'Aktivi_Saistibas(005)'!$F$19*100)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IF(G80=0,0,G80/'Aktivi_Saistibas(005)'!$F$19*100)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IF(G81=0,0,G81/'Aktivi_Saistibas(005)'!$F$19*100)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168</v>
      </c>
      <c r="D83" s="208"/>
      <c r="E83" s="215"/>
      <c r="F83" s="215"/>
      <c r="G83" s="215"/>
      <c r="H83" s="236">
        <f>IF(G83=0,0,G83/'Aktivi_Saistibas(005)'!$F$19*100)</f>
        <v>0</v>
      </c>
      <c r="I83" s="53"/>
    </row>
    <row r="84" spans="2:9" ht="15">
      <c r="B84" s="211"/>
      <c r="C84" s="212" t="s">
        <v>169</v>
      </c>
      <c r="D84" s="208"/>
      <c r="E84" s="215"/>
      <c r="F84" s="215"/>
      <c r="G84" s="215"/>
      <c r="H84" s="236">
        <f>IF(G84=0,0,G84/'Aktivi_Saistibas(005)'!$F$19*100)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IF(G85=0,0,G85/'Aktivi_Saistibas(005)'!$F$19*100)</f>
        <v>0</v>
      </c>
      <c r="I85" s="53"/>
    </row>
    <row r="86" spans="2:9" ht="15">
      <c r="B86" s="166"/>
      <c r="C86" s="243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IF(G86=0,0,G86/'Aktivi_Saistibas(005)'!$F$19*100)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170</v>
      </c>
      <c r="D88" s="208"/>
      <c r="E88" s="215"/>
      <c r="F88" s="215"/>
      <c r="G88" s="215"/>
      <c r="H88" s="236">
        <f>IF(G88=0,0,G88/'Aktivi_Saistibas(005)'!$F$19*100)</f>
        <v>0</v>
      </c>
      <c r="I88" s="53"/>
    </row>
    <row r="89" spans="2:9" ht="15">
      <c r="B89" s="211"/>
      <c r="C89" s="212" t="s">
        <v>171</v>
      </c>
      <c r="D89" s="208"/>
      <c r="E89" s="215"/>
      <c r="F89" s="215"/>
      <c r="G89" s="215"/>
      <c r="H89" s="236">
        <f>IF(G89=0,0,G89/'Aktivi_Saistibas(005)'!$F$19*100)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IF(G90=0,0,G90/'Aktivi_Saistibas(005)'!$F$19*100)</f>
        <v>0</v>
      </c>
      <c r="I90" s="53"/>
    </row>
    <row r="91" spans="2:9" ht="15.75" thickBot="1">
      <c r="B91" s="185"/>
      <c r="C91" s="254" t="s">
        <v>153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IF(G91=0,0,G91/'Aktivi_Saistibas(005)'!$F$19*100)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90" t="s">
        <v>13</v>
      </c>
      <c r="C93" s="493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55" t="s">
        <v>176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IF(G94=0,0,G94/'Aktivi_Saistibas(005)'!$F$19*100)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178</v>
      </c>
      <c r="D96" s="208"/>
      <c r="E96" s="215"/>
      <c r="F96" s="215"/>
      <c r="G96" s="215"/>
      <c r="H96" s="236">
        <f>IF(G96=0,0,G96/'Aktivi_Saistibas(005)'!$F$19*100)</f>
        <v>0</v>
      </c>
      <c r="I96" s="53"/>
    </row>
    <row r="97" spans="2:9" ht="15">
      <c r="B97" s="211"/>
      <c r="C97" s="212" t="s">
        <v>179</v>
      </c>
      <c r="D97" s="208"/>
      <c r="E97" s="215"/>
      <c r="F97" s="215"/>
      <c r="G97" s="215"/>
      <c r="H97" s="236">
        <f>IF(G97=0,0,G97/'Aktivi_Saistibas(005)'!$F$19*100)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IF(G98=0,0,G98/'Aktivi_Saistibas(005)'!$F$19*100)</f>
        <v>0</v>
      </c>
      <c r="I98" s="53"/>
    </row>
    <row r="99" spans="2:9" ht="15">
      <c r="B99" s="166"/>
      <c r="C99" s="243" t="s">
        <v>153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IF(G99=0,0,G99/'Aktivi_Saistibas(005)'!$F$19*100)</f>
        <v>0</v>
      </c>
      <c r="I99" s="53"/>
    </row>
    <row r="100" spans="2:9" ht="26.25" thickBot="1">
      <c r="B100" s="184"/>
      <c r="C100" s="256" t="s">
        <v>180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IF(G100=0,0,G100/'Aktivi_Saistibas(005)'!$F$19*100)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8" t="s">
        <v>11</v>
      </c>
      <c r="C2" s="489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90" t="s">
        <v>13</v>
      </c>
      <c r="C3" s="491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185</v>
      </c>
      <c r="D7" s="213"/>
      <c r="E7" s="266"/>
      <c r="F7" s="215"/>
      <c r="G7" s="215"/>
      <c r="H7" s="215"/>
      <c r="I7" s="236">
        <f>IF(H7=0,0,H7/'Aktivi_Saistibas(005)'!$F$19*100)</f>
        <v>0</v>
      </c>
    </row>
    <row r="8" spans="1:9" ht="12.75">
      <c r="A8" s="1"/>
      <c r="B8" s="211"/>
      <c r="C8" s="212" t="s">
        <v>151</v>
      </c>
      <c r="D8" s="213"/>
      <c r="E8" s="266"/>
      <c r="F8" s="215"/>
      <c r="G8" s="215"/>
      <c r="H8" s="215"/>
      <c r="I8" s="236">
        <f>IF(H8=0,0,H8/'Aktivi_Saistibas(005)'!$F$19*100)</f>
        <v>0</v>
      </c>
    </row>
    <row r="9" spans="1:9" ht="12.75">
      <c r="A9" s="1"/>
      <c r="B9" s="211"/>
      <c r="C9" s="212" t="s">
        <v>152</v>
      </c>
      <c r="D9" s="213"/>
      <c r="E9" s="266"/>
      <c r="F9" s="215"/>
      <c r="G9" s="215"/>
      <c r="H9" s="215"/>
      <c r="I9" s="236">
        <f>IF(H9=0,0,H9/'Aktivi_Saistibas(005)'!$F$19*100)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IF(H10=0,0,H10/'Aktivi_Saistibas(005)'!$F$19*100)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IF(H11=0,0,H11/'Aktivi_Saistibas(005)'!$F$19*100)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27"/>
      <c r="F12" s="210"/>
      <c r="G12" s="210"/>
      <c r="H12" s="210"/>
      <c r="I12" s="224"/>
    </row>
    <row r="13" spans="1:9" ht="12.75">
      <c r="A13" s="1"/>
      <c r="B13" s="211"/>
      <c r="C13" s="222" t="s">
        <v>155</v>
      </c>
      <c r="D13" s="208"/>
      <c r="E13" s="266"/>
      <c r="F13" s="215"/>
      <c r="G13" s="215"/>
      <c r="H13" s="215"/>
      <c r="I13" s="236">
        <f>IF(H13=0,0,H13/'Aktivi_Saistibas(005)'!$F$19*100)</f>
        <v>0</v>
      </c>
    </row>
    <row r="14" spans="1:9" ht="12.75">
      <c r="A14" s="1"/>
      <c r="B14" s="211"/>
      <c r="C14" s="222" t="s">
        <v>156</v>
      </c>
      <c r="D14" s="208"/>
      <c r="E14" s="266"/>
      <c r="F14" s="215"/>
      <c r="G14" s="215"/>
      <c r="H14" s="215"/>
      <c r="I14" s="236">
        <f>IF(H14=0,0,H14/'Aktivi_Saistibas(005)'!$F$19*100)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IF(H15=0,0,H15/'Aktivi_Saistibas(005)'!$F$19*100)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IF(H16=0,0,H16/'Aktivi_Saistibas(005)'!$F$19*100)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27"/>
      <c r="F17" s="210"/>
      <c r="G17" s="210"/>
      <c r="H17" s="210"/>
      <c r="I17" s="224"/>
    </row>
    <row r="18" spans="1:9" ht="12.75">
      <c r="A18" s="1"/>
      <c r="B18" s="211"/>
      <c r="C18" s="222" t="s">
        <v>158</v>
      </c>
      <c r="D18" s="208"/>
      <c r="E18" s="266"/>
      <c r="F18" s="215"/>
      <c r="G18" s="215"/>
      <c r="H18" s="215"/>
      <c r="I18" s="236">
        <f>IF(H18=0,0,H18/'Aktivi_Saistibas(005)'!$F$19*100)</f>
        <v>0</v>
      </c>
    </row>
    <row r="19" spans="1:9" ht="12.75">
      <c r="A19" s="1"/>
      <c r="B19" s="211"/>
      <c r="C19" s="222" t="s">
        <v>159</v>
      </c>
      <c r="D19" s="208"/>
      <c r="E19" s="266"/>
      <c r="F19" s="215"/>
      <c r="G19" s="215"/>
      <c r="H19" s="215"/>
      <c r="I19" s="236">
        <f>IF(H19=0,0,H19/'Aktivi_Saistibas(005)'!$F$19*100)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IF(H20=0,0,H20/'Aktivi_Saistibas(005)'!$F$19*100)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IF(H21=0,0,H21/'Aktivi_Saistibas(005)'!$F$19*100)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IF(H22=0,0,H22/'Aktivi_Saistibas(005)'!$F$19*100)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2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27"/>
      <c r="F24" s="210"/>
      <c r="G24" s="210"/>
      <c r="H24" s="210"/>
      <c r="I24" s="224"/>
    </row>
    <row r="25" spans="1:9" ht="12.75">
      <c r="A25" s="1"/>
      <c r="B25" s="211"/>
      <c r="C25" s="212" t="s">
        <v>155</v>
      </c>
      <c r="D25" s="208"/>
      <c r="E25" s="266"/>
      <c r="F25" s="215"/>
      <c r="G25" s="215"/>
      <c r="H25" s="215"/>
      <c r="I25" s="236">
        <f>IF(H25=0,0,H25/'Aktivi_Saistibas(005)'!$F$19*100)</f>
        <v>0</v>
      </c>
    </row>
    <row r="26" spans="1:9" ht="12.75">
      <c r="A26" s="1"/>
      <c r="B26" s="211"/>
      <c r="C26" s="212" t="s">
        <v>156</v>
      </c>
      <c r="D26" s="208"/>
      <c r="E26" s="266"/>
      <c r="F26" s="215"/>
      <c r="G26" s="215"/>
      <c r="H26" s="215"/>
      <c r="I26" s="236">
        <f>IF(H26=0,0,H26/'Aktivi_Saistibas(005)'!$F$19*100)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IF(H27=0,0,H27/'Aktivi_Saistibas(005)'!$F$19*100)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IF(H28=0,0,H28/'Aktivi_Saistibas(005)'!$F$19*100)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27"/>
      <c r="F29" s="210"/>
      <c r="G29" s="210"/>
      <c r="H29" s="210"/>
      <c r="I29" s="224"/>
    </row>
    <row r="30" spans="1:9" ht="12.75">
      <c r="A30" s="1"/>
      <c r="B30" s="211"/>
      <c r="C30" s="222" t="s">
        <v>158</v>
      </c>
      <c r="D30" s="208"/>
      <c r="E30" s="266"/>
      <c r="F30" s="215"/>
      <c r="G30" s="215"/>
      <c r="H30" s="215"/>
      <c r="I30" s="236">
        <f>IF(H30=0,0,H30/'Aktivi_Saistibas(005)'!$F$19*100)</f>
        <v>0</v>
      </c>
    </row>
    <row r="31" spans="1:9" ht="12.75">
      <c r="A31" s="1"/>
      <c r="B31" s="211"/>
      <c r="C31" s="222" t="s">
        <v>159</v>
      </c>
      <c r="D31" s="208"/>
      <c r="E31" s="266"/>
      <c r="F31" s="215"/>
      <c r="G31" s="215"/>
      <c r="H31" s="215"/>
      <c r="I31" s="236">
        <f>IF(H31=0,0,H31/'Aktivi_Saistibas(005)'!$F$19*100)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IF(H32=0,0,H32/'Aktivi_Saistibas(005)'!$F$19*100)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IF(H33=0,0,H33/'Aktivi_Saistibas(005)'!$F$19*100)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IF(H34=0,0,H34/'Aktivi_Saistibas(005)'!$F$19*100)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28"/>
      <c r="F35" s="226"/>
      <c r="G35" s="226"/>
      <c r="H35" s="226"/>
      <c r="I35" s="232"/>
    </row>
    <row r="36" spans="1:9" ht="12.75">
      <c r="A36" s="1"/>
      <c r="B36" s="211"/>
      <c r="C36" s="212" t="s">
        <v>168</v>
      </c>
      <c r="D36" s="208"/>
      <c r="E36" s="266"/>
      <c r="F36" s="215"/>
      <c r="G36" s="215"/>
      <c r="H36" s="215"/>
      <c r="I36" s="236">
        <f>IF(H36=0,0,H36/'Aktivi_Saistibas(005)'!$F$19*100)</f>
        <v>0</v>
      </c>
    </row>
    <row r="37" spans="1:9" ht="12.75">
      <c r="A37" s="1"/>
      <c r="B37" s="211"/>
      <c r="C37" s="212" t="s">
        <v>169</v>
      </c>
      <c r="D37" s="208"/>
      <c r="E37" s="266"/>
      <c r="F37" s="215"/>
      <c r="G37" s="215"/>
      <c r="H37" s="215"/>
      <c r="I37" s="236">
        <f>IF(H37=0,0,H37/'Aktivi_Saistibas(005)'!$F$19*100)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IF(H38=0,0,H38/'Aktivi_Saistibas(005)'!$F$19*100)</f>
        <v>0</v>
      </c>
    </row>
    <row r="39" spans="1:9" ht="12.75">
      <c r="A39" s="1"/>
      <c r="B39" s="166"/>
      <c r="C39" s="243" t="s">
        <v>153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IF(H39=0,0,H39/'Aktivi_Saistibas(005)'!$F$19*100)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28"/>
      <c r="F40" s="226"/>
      <c r="G40" s="226"/>
      <c r="H40" s="226"/>
      <c r="I40" s="232"/>
    </row>
    <row r="41" spans="1:9" ht="12.75">
      <c r="A41" s="1"/>
      <c r="B41" s="211"/>
      <c r="C41" s="212" t="s">
        <v>170</v>
      </c>
      <c r="D41" s="208"/>
      <c r="E41" s="266"/>
      <c r="F41" s="215"/>
      <c r="G41" s="215"/>
      <c r="H41" s="215"/>
      <c r="I41" s="236">
        <f>IF(H41=0,0,H41/'Aktivi_Saistibas(005)'!$F$19*100)</f>
        <v>0</v>
      </c>
    </row>
    <row r="42" spans="1:9" ht="12.75">
      <c r="A42" s="1"/>
      <c r="B42" s="211"/>
      <c r="C42" s="212" t="s">
        <v>171</v>
      </c>
      <c r="D42" s="208"/>
      <c r="E42" s="266"/>
      <c r="F42" s="215"/>
      <c r="G42" s="215"/>
      <c r="H42" s="215"/>
      <c r="I42" s="236">
        <f>IF(H42=0,0,H42/'Aktivi_Saistibas(005)'!$F$19*100)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IF(H43=0,0,H43/'Aktivi_Saistibas(005)'!$F$19*100)</f>
        <v>0</v>
      </c>
    </row>
    <row r="44" spans="1:9" ht="12.75">
      <c r="A44" s="1"/>
      <c r="B44" s="166"/>
      <c r="C44" s="243" t="s">
        <v>153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IF(H44=0,0,H44/'Aktivi_Saistibas(005)'!$F$19*100)</f>
        <v>0</v>
      </c>
    </row>
    <row r="45" spans="1:9" ht="41.25" customHeight="1" thickBot="1">
      <c r="A45" s="1"/>
      <c r="B45" s="184"/>
      <c r="C45" s="268" t="s">
        <v>188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IF(H45=0,0,H45/'Aktivi_Saistibas(005)'!$F$19*100)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90" t="s">
        <v>13</v>
      </c>
      <c r="C47" s="491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48" t="s">
        <v>189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148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149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185</v>
      </c>
      <c r="D51" s="213"/>
      <c r="E51" s="283"/>
      <c r="F51" s="283"/>
      <c r="G51" s="283"/>
      <c r="H51" s="283"/>
      <c r="I51" s="236">
        <f>IF(H51=0,0,H51/'Aktivi_Saistibas(005)'!$F$19*100)</f>
        <v>0</v>
      </c>
    </row>
    <row r="52" spans="1:9" ht="12.75">
      <c r="A52" s="1"/>
      <c r="B52" s="211"/>
      <c r="C52" s="212" t="s">
        <v>151</v>
      </c>
      <c r="D52" s="213"/>
      <c r="E52" s="283"/>
      <c r="F52" s="283"/>
      <c r="G52" s="283"/>
      <c r="H52" s="283"/>
      <c r="I52" s="236">
        <f>IF(H52=0,0,H52/'Aktivi_Saistibas(005)'!$F$19*100)</f>
        <v>0</v>
      </c>
    </row>
    <row r="53" spans="1:9" ht="12.75">
      <c r="A53" s="1"/>
      <c r="B53" s="211"/>
      <c r="C53" s="212" t="s">
        <v>152</v>
      </c>
      <c r="D53" s="213"/>
      <c r="E53" s="283"/>
      <c r="F53" s="283"/>
      <c r="G53" s="283"/>
      <c r="H53" s="283"/>
      <c r="I53" s="236">
        <f>IF(H53=0,0,H53/'Aktivi_Saistibas(005)'!$F$19*100)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IF(H54=0,0,H54/'Aktivi_Saistibas(005)'!$F$19*100)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IF(H55=0,0,H55/'Aktivi_Saistibas(005)'!$F$19*100)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155</v>
      </c>
      <c r="D57" s="208"/>
      <c r="E57" s="283"/>
      <c r="F57" s="283"/>
      <c r="G57" s="283"/>
      <c r="H57" s="283"/>
      <c r="I57" s="236">
        <f>IF(H57=0,0,H57/'Aktivi_Saistibas(005)'!$F$19*100)</f>
        <v>0</v>
      </c>
    </row>
    <row r="58" spans="1:9" ht="12.75">
      <c r="A58" s="1"/>
      <c r="B58" s="211"/>
      <c r="C58" s="212" t="s">
        <v>156</v>
      </c>
      <c r="D58" s="208"/>
      <c r="E58" s="283"/>
      <c r="F58" s="283"/>
      <c r="G58" s="283"/>
      <c r="H58" s="283"/>
      <c r="I58" s="236">
        <f>IF(H58=0,0,H58/'Aktivi_Saistibas(005)'!$F$19*100)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IF(H59=0,0,H59/'Aktivi_Saistibas(005)'!$F$19*100)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IF(H60=0,0,H60/'Aktivi_Saistibas(005)'!$F$19*100)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158</v>
      </c>
      <c r="D62" s="208"/>
      <c r="E62" s="283"/>
      <c r="F62" s="283"/>
      <c r="G62" s="283"/>
      <c r="H62" s="283"/>
      <c r="I62" s="236">
        <f>IF(H62=0,0,H62/'Aktivi_Saistibas(005)'!$F$19*100)</f>
        <v>0</v>
      </c>
    </row>
    <row r="63" spans="1:9" ht="12.75">
      <c r="A63" s="1"/>
      <c r="B63" s="211"/>
      <c r="C63" s="212" t="s">
        <v>159</v>
      </c>
      <c r="D63" s="208"/>
      <c r="E63" s="283"/>
      <c r="F63" s="283"/>
      <c r="G63" s="283"/>
      <c r="H63" s="283"/>
      <c r="I63" s="236">
        <f>IF(H63=0,0,H63/'Aktivi_Saistibas(005)'!$F$19*100)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IF(H64=0,0,H64/'Aktivi_Saistibas(005)'!$F$19*100)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IF(H65=0,0,H65/'Aktivi_Saistibas(005)'!$F$19*100)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IF(H66=0,0,H66/'Aktivi_Saistibas(005)'!$F$19*100)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162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155</v>
      </c>
      <c r="D69" s="208"/>
      <c r="E69" s="283"/>
      <c r="F69" s="283"/>
      <c r="G69" s="283"/>
      <c r="H69" s="283"/>
      <c r="I69" s="236">
        <f>IF(H69=0,0,H69/'Aktivi_Saistibas(005)'!$F$19*100)</f>
        <v>0</v>
      </c>
    </row>
    <row r="70" spans="1:9" ht="12.75">
      <c r="A70" s="1"/>
      <c r="B70" s="211"/>
      <c r="C70" s="212" t="s">
        <v>156</v>
      </c>
      <c r="D70" s="208"/>
      <c r="E70" s="283"/>
      <c r="F70" s="283"/>
      <c r="G70" s="283"/>
      <c r="H70" s="283"/>
      <c r="I70" s="236">
        <f>IF(H70=0,0,H70/'Aktivi_Saistibas(005)'!$F$19*100)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IF(H71=0,0,H71/'Aktivi_Saistibas(005)'!$F$19*100)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IF(H72=0,0,H72/'Aktivi_Saistibas(005)'!$F$19*100)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158</v>
      </c>
      <c r="D74" s="208"/>
      <c r="E74" s="283"/>
      <c r="F74" s="283"/>
      <c r="G74" s="283"/>
      <c r="H74" s="283"/>
      <c r="I74" s="236">
        <f>IF(H74=0,0,H74/'Aktivi_Saistibas(005)'!$F$19*100)</f>
        <v>0</v>
      </c>
    </row>
    <row r="75" spans="1:9" ht="12.75">
      <c r="A75" s="1"/>
      <c r="B75" s="211"/>
      <c r="C75" s="222" t="s">
        <v>159</v>
      </c>
      <c r="D75" s="208"/>
      <c r="E75" s="283"/>
      <c r="F75" s="283"/>
      <c r="G75" s="283"/>
      <c r="H75" s="283"/>
      <c r="I75" s="236">
        <f>IF(H75=0,0,H75/'Aktivi_Saistibas(005)'!$F$19*100)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IF(H76=0,0,H76/'Aktivi_Saistibas(005)'!$F$19*100)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IF(H77=0,0,H77/'Aktivi_Saistibas(005)'!$F$19*100)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IF(H78=0,0,H78/'Aktivi_Saistibas(005)'!$F$19*100)</f>
        <v>0</v>
      </c>
    </row>
    <row r="79" spans="1:9" ht="25.5">
      <c r="A79" s="1"/>
      <c r="B79" s="200">
        <v>22300</v>
      </c>
      <c r="C79" s="201" t="s">
        <v>167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168</v>
      </c>
      <c r="D80" s="208"/>
      <c r="E80" s="283"/>
      <c r="F80" s="283"/>
      <c r="G80" s="283"/>
      <c r="H80" s="283"/>
      <c r="I80" s="236">
        <f>IF(H80=0,0,H80/'Aktivi_Saistibas(005)'!$F$19*100)</f>
        <v>0</v>
      </c>
    </row>
    <row r="81" spans="1:9" ht="12.75">
      <c r="A81" s="1"/>
      <c r="B81" s="211"/>
      <c r="C81" s="212" t="s">
        <v>169</v>
      </c>
      <c r="D81" s="208"/>
      <c r="E81" s="283"/>
      <c r="F81" s="283"/>
      <c r="G81" s="283"/>
      <c r="H81" s="283"/>
      <c r="I81" s="236">
        <f>IF(H81=0,0,H81/'Aktivi_Saistibas(005)'!$F$19*100)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IF(H82=0,0,H82/'Aktivi_Saistibas(005)'!$F$19*100)</f>
        <v>0</v>
      </c>
    </row>
    <row r="83" spans="1:9" ht="12.75">
      <c r="A83" s="1"/>
      <c r="B83" s="166"/>
      <c r="C83" s="243" t="s">
        <v>153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IF(H83=0,0,H83/'Aktivi_Saistibas(005)'!$F$19*100)</f>
        <v>0</v>
      </c>
    </row>
    <row r="84" spans="1:9" ht="12.75">
      <c r="A84" s="1"/>
      <c r="B84" s="230">
        <v>22400</v>
      </c>
      <c r="C84" s="231" t="s">
        <v>80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170</v>
      </c>
      <c r="D85" s="208"/>
      <c r="E85" s="283"/>
      <c r="F85" s="283"/>
      <c r="G85" s="283"/>
      <c r="H85" s="283"/>
      <c r="I85" s="236">
        <f>IF(H85=0,0,H85/'Aktivi_Saistibas(005)'!$F$19*100)</f>
        <v>0</v>
      </c>
    </row>
    <row r="86" spans="1:9" ht="12.75">
      <c r="A86" s="1"/>
      <c r="B86" s="211"/>
      <c r="C86" s="212" t="s">
        <v>171</v>
      </c>
      <c r="D86" s="208"/>
      <c r="E86" s="266"/>
      <c r="F86" s="215"/>
      <c r="G86" s="215"/>
      <c r="H86" s="215"/>
      <c r="I86" s="236">
        <f>IF(H86=0,0,H86/'Aktivi_Saistibas(005)'!$F$19*100)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IF(H87=0,0,H87/'Aktivi_Saistibas(005)'!$F$19*100)</f>
        <v>0</v>
      </c>
    </row>
    <row r="88" spans="1:9" ht="12.75">
      <c r="A88" s="1"/>
      <c r="B88" s="166"/>
      <c r="C88" s="243" t="s">
        <v>153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IF(H88=0,0,H88/'Aktivi_Saistibas(005)'!$F$19*100)</f>
        <v>0</v>
      </c>
    </row>
    <row r="89" spans="1:9" ht="51">
      <c r="A89" s="1"/>
      <c r="B89" s="183"/>
      <c r="C89" s="191" t="s">
        <v>191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IF(H89=0,0,H89/'Aktivi_Saistibas(005)'!$F$19*100)</f>
        <v>0</v>
      </c>
    </row>
    <row r="90" spans="1:9" ht="12.75">
      <c r="A90" s="1"/>
      <c r="B90" s="200">
        <v>23000</v>
      </c>
      <c r="C90" s="288" t="s">
        <v>192</v>
      </c>
      <c r="D90" s="238"/>
      <c r="E90" s="2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148</v>
      </c>
      <c r="D91" s="208"/>
      <c r="E91" s="20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90" t="s">
        <v>13</v>
      </c>
      <c r="C93" s="491"/>
      <c r="D93" s="67" t="s">
        <v>63</v>
      </c>
      <c r="E93" s="67" t="s">
        <v>62</v>
      </c>
      <c r="F93" s="67" t="s">
        <v>65</v>
      </c>
      <c r="G93" s="67" t="s">
        <v>165</v>
      </c>
      <c r="H93" s="67" t="s">
        <v>166</v>
      </c>
      <c r="I93" s="187" t="s">
        <v>182</v>
      </c>
    </row>
    <row r="94" spans="1:9" ht="25.5">
      <c r="A94" s="1"/>
      <c r="B94" s="200">
        <v>23110</v>
      </c>
      <c r="C94" s="207" t="s">
        <v>149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185</v>
      </c>
      <c r="D95" s="213"/>
      <c r="E95" s="266"/>
      <c r="F95" s="215"/>
      <c r="G95" s="215"/>
      <c r="H95" s="215"/>
      <c r="I95" s="236">
        <f>IF(H95=0,0,H95/'Aktivi_Saistibas(005)'!$F$19*100)</f>
        <v>0</v>
      </c>
    </row>
    <row r="96" spans="1:9" ht="12.75">
      <c r="A96" s="1"/>
      <c r="B96" s="211"/>
      <c r="C96" s="212" t="s">
        <v>151</v>
      </c>
      <c r="D96" s="213"/>
      <c r="E96" s="266"/>
      <c r="F96" s="215"/>
      <c r="G96" s="215"/>
      <c r="H96" s="215"/>
      <c r="I96" s="236">
        <f>IF(H96=0,0,H96/'Aktivi_Saistibas(005)'!$F$19*100)</f>
        <v>0</v>
      </c>
    </row>
    <row r="97" spans="1:9" ht="12.75">
      <c r="A97" s="1"/>
      <c r="B97" s="211"/>
      <c r="C97" s="212" t="s">
        <v>152</v>
      </c>
      <c r="D97" s="213"/>
      <c r="E97" s="266"/>
      <c r="F97" s="215"/>
      <c r="G97" s="215"/>
      <c r="H97" s="215"/>
      <c r="I97" s="236">
        <f>IF(H97=0,0,H97/'Aktivi_Saistibas(005)'!$F$19*100)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IF(H98=0,0,H98/'Aktivi_Saistibas(005)'!$F$19*100)</f>
        <v>0</v>
      </c>
    </row>
    <row r="99" spans="1:9" ht="12.75">
      <c r="A99" s="1"/>
      <c r="B99" s="211"/>
      <c r="C99" s="212" t="s">
        <v>153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IF(H99=0,0,H99/'Aktivi_Saistibas(005)'!$F$19*100)</f>
        <v>0</v>
      </c>
    </row>
    <row r="100" spans="1:9" ht="25.5">
      <c r="A100" s="1"/>
      <c r="B100" s="200">
        <v>23120</v>
      </c>
      <c r="C100" s="207" t="s">
        <v>154</v>
      </c>
      <c r="D100" s="219"/>
      <c r="E100" s="427"/>
      <c r="F100" s="210"/>
      <c r="G100" s="210"/>
      <c r="H100" s="210"/>
      <c r="I100" s="224"/>
    </row>
    <row r="101" spans="1:9" ht="12.75">
      <c r="A101" s="1"/>
      <c r="B101" s="211"/>
      <c r="C101" s="212" t="s">
        <v>155</v>
      </c>
      <c r="D101" s="208"/>
      <c r="E101" s="266"/>
      <c r="F101" s="215"/>
      <c r="G101" s="215"/>
      <c r="H101" s="215"/>
      <c r="I101" s="236">
        <f>IF(H101=0,0,H101/'Aktivi_Saistibas(005)'!$F$19*100)</f>
        <v>0</v>
      </c>
    </row>
    <row r="102" spans="1:9" ht="12.75">
      <c r="A102" s="1"/>
      <c r="B102" s="211"/>
      <c r="C102" s="212" t="s">
        <v>156</v>
      </c>
      <c r="D102" s="208"/>
      <c r="E102" s="266"/>
      <c r="F102" s="215"/>
      <c r="G102" s="215"/>
      <c r="H102" s="215"/>
      <c r="I102" s="236">
        <f>IF(H102=0,0,H102/'Aktivi_Saistibas(005)'!$F$19*100)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IF(H103=0,0,H103/'Aktivi_Saistibas(005)'!$F$19*100)</f>
        <v>0</v>
      </c>
    </row>
    <row r="104" spans="1:9" ht="12.75">
      <c r="A104" s="1"/>
      <c r="B104" s="211"/>
      <c r="C104" s="212" t="s">
        <v>153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IF(H104=0,0,H104/'Aktivi_Saistibas(005)'!$F$19*100)</f>
        <v>0</v>
      </c>
    </row>
    <row r="105" spans="1:9" ht="25.5">
      <c r="A105" s="1"/>
      <c r="B105" s="200">
        <v>23130</v>
      </c>
      <c r="C105" s="207" t="s">
        <v>157</v>
      </c>
      <c r="D105" s="208"/>
      <c r="E105" s="427"/>
      <c r="F105" s="210"/>
      <c r="G105" s="210"/>
      <c r="H105" s="210"/>
      <c r="I105" s="224"/>
    </row>
    <row r="106" spans="1:9" ht="12.75">
      <c r="A106" s="1"/>
      <c r="B106" s="211"/>
      <c r="C106" s="212" t="s">
        <v>158</v>
      </c>
      <c r="D106" s="208"/>
      <c r="E106" s="266"/>
      <c r="F106" s="215"/>
      <c r="G106" s="215"/>
      <c r="H106" s="215"/>
      <c r="I106" s="236">
        <f>IF(H106=0,0,H106/'Aktivi_Saistibas(005)'!$F$19*100)</f>
        <v>0</v>
      </c>
    </row>
    <row r="107" spans="1:9" ht="12.75">
      <c r="A107" s="1"/>
      <c r="B107" s="211"/>
      <c r="C107" s="212" t="s">
        <v>159</v>
      </c>
      <c r="D107" s="208"/>
      <c r="E107" s="266"/>
      <c r="F107" s="215"/>
      <c r="G107" s="215"/>
      <c r="H107" s="215"/>
      <c r="I107" s="236">
        <f>IF(H107=0,0,H107/'Aktivi_Saistibas(005)'!$F$19*100)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IF(H108=0,0,H108/'Aktivi_Saistibas(005)'!$F$19*100)</f>
        <v>0</v>
      </c>
    </row>
    <row r="109" spans="1:9" ht="12.75">
      <c r="A109" s="1"/>
      <c r="B109" s="211"/>
      <c r="C109" s="212" t="s">
        <v>153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IF(H109=0,0,H109/'Aktivi_Saistibas(005)'!$F$19*100)</f>
        <v>0</v>
      </c>
    </row>
    <row r="110" spans="1:9" ht="12.75">
      <c r="A110" s="1"/>
      <c r="B110" s="166"/>
      <c r="C110" s="190" t="s">
        <v>193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IF(H110=0,0,H110/'Aktivi_Saistibas(005)'!$F$19*100)</f>
        <v>0</v>
      </c>
    </row>
    <row r="111" spans="1:9" ht="25.5">
      <c r="A111" s="1"/>
      <c r="B111" s="230">
        <v>23200</v>
      </c>
      <c r="C111" s="231" t="s">
        <v>161</v>
      </c>
      <c r="D111" s="238"/>
      <c r="E111" s="42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162</v>
      </c>
      <c r="D112" s="208"/>
      <c r="E112" s="427"/>
      <c r="F112" s="210"/>
      <c r="G112" s="210"/>
      <c r="H112" s="210"/>
      <c r="I112" s="224"/>
    </row>
    <row r="113" spans="1:9" ht="12.75">
      <c r="A113" s="1"/>
      <c r="B113" s="211"/>
      <c r="C113" s="212" t="s">
        <v>155</v>
      </c>
      <c r="D113" s="208"/>
      <c r="E113" s="266"/>
      <c r="F113" s="215"/>
      <c r="G113" s="215"/>
      <c r="H113" s="215"/>
      <c r="I113" s="236">
        <f>IF(H113=0,0,H113/'Aktivi_Saistibas(005)'!$F$19*100)</f>
        <v>0</v>
      </c>
    </row>
    <row r="114" spans="1:9" ht="12.75">
      <c r="A114" s="1"/>
      <c r="B114" s="211"/>
      <c r="C114" s="212" t="s">
        <v>156</v>
      </c>
      <c r="D114" s="208"/>
      <c r="E114" s="266"/>
      <c r="F114" s="215"/>
      <c r="G114" s="215"/>
      <c r="H114" s="215"/>
      <c r="I114" s="236">
        <f>IF(H114=0,0,H114/'Aktivi_Saistibas(005)'!$F$19*100)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IF(H115=0,0,H115/'Aktivi_Saistibas(005)'!$F$19*100)</f>
        <v>0</v>
      </c>
    </row>
    <row r="116" spans="1:9" ht="12.75">
      <c r="A116" s="1"/>
      <c r="B116" s="211"/>
      <c r="C116" s="212" t="s">
        <v>153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IF(H116=0,0,H116/'Aktivi_Saistibas(005)'!$F$19*100)</f>
        <v>0</v>
      </c>
    </row>
    <row r="117" spans="1:9" ht="25.5">
      <c r="A117" s="1"/>
      <c r="B117" s="200">
        <v>23220</v>
      </c>
      <c r="C117" s="207" t="s">
        <v>163</v>
      </c>
      <c r="D117" s="208"/>
      <c r="E117" s="427"/>
      <c r="F117" s="210"/>
      <c r="G117" s="210"/>
      <c r="H117" s="210"/>
      <c r="I117" s="224"/>
    </row>
    <row r="118" spans="1:9" ht="12.75">
      <c r="A118" s="1"/>
      <c r="B118" s="211"/>
      <c r="C118" s="222" t="s">
        <v>158</v>
      </c>
      <c r="D118" s="208"/>
      <c r="E118" s="266"/>
      <c r="F118" s="215"/>
      <c r="G118" s="215"/>
      <c r="H118" s="215"/>
      <c r="I118" s="236">
        <f>IF(H118=0,0,H118/'Aktivi_Saistibas(005)'!$F$19*100)</f>
        <v>0</v>
      </c>
    </row>
    <row r="119" spans="1:9" ht="12.75">
      <c r="A119" s="1"/>
      <c r="B119" s="211"/>
      <c r="C119" s="222" t="s">
        <v>159</v>
      </c>
      <c r="D119" s="208"/>
      <c r="E119" s="266"/>
      <c r="F119" s="215"/>
      <c r="G119" s="215"/>
      <c r="H119" s="215"/>
      <c r="I119" s="236">
        <f>IF(H119=0,0,H119/'Aktivi_Saistibas(005)'!$F$19*100)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IF(H120=0,0,H120/'Aktivi_Saistibas(005)'!$F$19*100)</f>
        <v>0</v>
      </c>
    </row>
    <row r="121" spans="1:9" ht="12.75">
      <c r="A121" s="1"/>
      <c r="B121" s="211"/>
      <c r="C121" s="212" t="s">
        <v>153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IF(H121=0,0,H121/'Aktivi_Saistibas(005)'!$F$19*100)</f>
        <v>0</v>
      </c>
    </row>
    <row r="122" spans="1:9" ht="12.75">
      <c r="A122" s="1"/>
      <c r="B122" s="166"/>
      <c r="C122" s="190" t="s">
        <v>187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IF(H122=0,0,H122/'Aktivi_Saistibas(005)'!$F$19*100)</f>
        <v>0</v>
      </c>
    </row>
    <row r="123" spans="1:9" ht="25.5">
      <c r="A123" s="1"/>
      <c r="B123" s="200">
        <v>23300</v>
      </c>
      <c r="C123" s="201" t="s">
        <v>167</v>
      </c>
      <c r="D123" s="208"/>
      <c r="E123" s="428"/>
      <c r="F123" s="226"/>
      <c r="G123" s="226"/>
      <c r="H123" s="226"/>
      <c r="I123" s="232"/>
    </row>
    <row r="124" spans="1:9" ht="12.75">
      <c r="A124" s="1"/>
      <c r="B124" s="211"/>
      <c r="C124" s="212" t="s">
        <v>168</v>
      </c>
      <c r="D124" s="208"/>
      <c r="E124" s="266"/>
      <c r="F124" s="215"/>
      <c r="G124" s="215"/>
      <c r="H124" s="215"/>
      <c r="I124" s="236">
        <f>IF(H124=0,0,H124/'Aktivi_Saistibas(005)'!$F$19*100)</f>
        <v>0</v>
      </c>
    </row>
    <row r="125" spans="1:9" ht="12.75">
      <c r="A125" s="1"/>
      <c r="B125" s="211"/>
      <c r="C125" s="212" t="s">
        <v>169</v>
      </c>
      <c r="D125" s="208"/>
      <c r="E125" s="266"/>
      <c r="F125" s="215"/>
      <c r="G125" s="215"/>
      <c r="H125" s="215"/>
      <c r="I125" s="236">
        <f>IF(H125=0,0,H125/'Aktivi_Saistibas(005)'!$F$19*100)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IF(H126=0,0,H126/'Aktivi_Saistibas(005)'!$F$19*100)</f>
        <v>0</v>
      </c>
    </row>
    <row r="127" spans="1:9" ht="12.75">
      <c r="A127" s="1"/>
      <c r="B127" s="166"/>
      <c r="C127" s="243" t="s">
        <v>153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IF(H127=0,0,H127/'Aktivi_Saistibas(005)'!$F$19*100)</f>
        <v>0</v>
      </c>
    </row>
    <row r="128" spans="1:9" ht="12.75">
      <c r="A128" s="1"/>
      <c r="B128" s="230">
        <v>23400</v>
      </c>
      <c r="C128" s="231" t="s">
        <v>80</v>
      </c>
      <c r="D128" s="238"/>
      <c r="E128" s="428"/>
      <c r="F128" s="226"/>
      <c r="G128" s="226"/>
      <c r="H128" s="226"/>
      <c r="I128" s="232"/>
    </row>
    <row r="129" spans="1:9" ht="12.75">
      <c r="A129" s="1"/>
      <c r="B129" s="211"/>
      <c r="C129" s="212" t="s">
        <v>170</v>
      </c>
      <c r="D129" s="208"/>
      <c r="E129" s="264"/>
      <c r="F129" s="215"/>
      <c r="G129" s="215"/>
      <c r="H129" s="215"/>
      <c r="I129" s="236">
        <f>IF(H129=0,0,H129/'Aktivi_Saistibas(005)'!$F$19*100)</f>
        <v>0</v>
      </c>
    </row>
    <row r="130" spans="1:9" ht="12.75">
      <c r="A130" s="1"/>
      <c r="B130" s="211"/>
      <c r="C130" s="212" t="s">
        <v>171</v>
      </c>
      <c r="D130" s="208"/>
      <c r="E130" s="264"/>
      <c r="F130" s="215"/>
      <c r="G130" s="215"/>
      <c r="H130" s="215"/>
      <c r="I130" s="236">
        <f>IF(H130=0,0,H130/'Aktivi_Saistibas(005)'!$F$19*100)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IF(H131=0,0,H131/'Aktivi_Saistibas(005)'!$F$19*100)</f>
        <v>0</v>
      </c>
    </row>
    <row r="132" spans="1:9" ht="12.75">
      <c r="A132" s="1"/>
      <c r="B132" s="166"/>
      <c r="C132" s="243" t="s">
        <v>153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IF(H132=0,0,H132/'Aktivi_Saistibas(005)'!$F$19*100)</f>
        <v>0</v>
      </c>
    </row>
    <row r="133" spans="1:9" ht="25.5">
      <c r="A133" s="1"/>
      <c r="B133" s="183"/>
      <c r="C133" s="191" t="s">
        <v>194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IF(H133=0,0,H133/'Aktivi_Saistibas(005)'!$F$19*100)</f>
        <v>0</v>
      </c>
    </row>
    <row r="134" spans="1:9" ht="25.5">
      <c r="A134" s="1"/>
      <c r="B134" s="200">
        <v>24000</v>
      </c>
      <c r="C134" s="231" t="s">
        <v>177</v>
      </c>
      <c r="D134" s="238"/>
      <c r="E134" s="428"/>
      <c r="F134" s="226"/>
      <c r="G134" s="226"/>
      <c r="H134" s="226"/>
      <c r="I134" s="232"/>
    </row>
    <row r="135" spans="1:9" ht="12.75">
      <c r="A135" s="1"/>
      <c r="B135" s="211"/>
      <c r="C135" s="212" t="s">
        <v>178</v>
      </c>
      <c r="D135" s="208"/>
      <c r="E135" s="266"/>
      <c r="F135" s="215"/>
      <c r="G135" s="215"/>
      <c r="H135" s="215"/>
      <c r="I135" s="236">
        <f>IF(H135=0,0,H135/'Aktivi_Saistibas(005)'!$F$19*100)</f>
        <v>0</v>
      </c>
    </row>
    <row r="136" spans="1:9" ht="12.75">
      <c r="A136" s="1"/>
      <c r="B136" s="211"/>
      <c r="C136" s="212" t="s">
        <v>179</v>
      </c>
      <c r="D136" s="208"/>
      <c r="E136" s="266"/>
      <c r="F136" s="215"/>
      <c r="G136" s="215"/>
      <c r="H136" s="215"/>
      <c r="I136" s="236">
        <f>IF(H136=0,0,H136/'Aktivi_Saistibas(005)'!$F$19*100)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IF(H137=0,0,H137/'Aktivi_Saistibas(005)'!$F$19*100)</f>
        <v>0</v>
      </c>
    </row>
    <row r="138" spans="1:9" ht="12.75">
      <c r="A138" s="1"/>
      <c r="B138" s="166"/>
      <c r="C138" s="243" t="s">
        <v>153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IF(H138=0,0,H138/'Aktivi_Saistibas(005)'!$F$19*100)</f>
        <v>0</v>
      </c>
    </row>
    <row r="139" spans="1:9" ht="25.5">
      <c r="A139" s="1"/>
      <c r="B139" s="183"/>
      <c r="C139" s="191" t="s">
        <v>195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IF(H139=0,0,H139/'Aktivi_Saistibas(005)'!$F$19*100)</f>
        <v>0</v>
      </c>
    </row>
    <row r="140" spans="1:9" ht="26.25" thickBot="1">
      <c r="A140" s="1"/>
      <c r="B140" s="294">
        <v>30000</v>
      </c>
      <c r="C140" s="256" t="s">
        <v>196</v>
      </c>
      <c r="D140" s="79">
        <v>30000</v>
      </c>
      <c r="E140" s="429"/>
      <c r="F140" s="262">
        <f>'Portfelis(001-1)'!E139+'Portfelis(001-2)'!F145</f>
        <v>157603.446262</v>
      </c>
      <c r="G140" s="262">
        <f>'Portfelis(001-1)'!F139+'Portfelis(001-2)'!G145</f>
        <v>3838956.61</v>
      </c>
      <c r="H140" s="262">
        <f>'Portfelis(001-1)'!G139+'Portfelis(001-2)'!H145</f>
        <v>3885682.717741</v>
      </c>
      <c r="I140" s="263" t="e">
        <f>IF(H140=0,0,H140/'Aktivi_Saistibas(005)'!$F$19*100)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Roberts Idelsons,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G31"/>
  <sheetViews>
    <sheetView workbookViewId="0" topLeftCell="A4">
      <selection activeCell="A1" sqref="A1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42"/>
      <c r="B1" s="343"/>
      <c r="C1" s="343"/>
      <c r="D1" s="343"/>
      <c r="E1" s="343"/>
      <c r="F1" s="343"/>
      <c r="G1" s="344" t="str">
        <f>Parametri!$A$2</f>
        <v>"Valsts fondēto pensiju shēmas līdzekļu pārvaldīšanas</v>
      </c>
    </row>
    <row r="2" spans="1:7" ht="21.75" customHeight="1">
      <c r="A2" s="343"/>
      <c r="B2" s="345"/>
      <c r="C2" s="346"/>
      <c r="D2" s="346"/>
      <c r="E2" s="343"/>
      <c r="F2" s="343"/>
      <c r="G2" s="344" t="str">
        <f>Parametri!$A$3</f>
        <v>pārskatu sagatavošanas noteikumu"</v>
      </c>
    </row>
    <row r="3" spans="1:7" ht="17.25" customHeight="1">
      <c r="A3" s="342" t="str">
        <f>Nosaukumi!A2</f>
        <v>Līdzekļu pārvaldītāja nosaukums</v>
      </c>
      <c r="B3" s="347"/>
      <c r="C3" s="347"/>
      <c r="D3" s="347"/>
      <c r="E3" s="343"/>
      <c r="F3" s="343"/>
      <c r="G3" s="348" t="str">
        <f>CONCATENATE(1,Parametri!$A$4)</f>
        <v>1. pielikums</v>
      </c>
    </row>
    <row r="4" spans="1:7" ht="22.5" customHeight="1">
      <c r="A4" s="343"/>
      <c r="B4" s="349" t="str">
        <f>Parametri!A14</f>
        <v>Akciju sabiedrība "Parex ieguldījumu pārvaldes sabiedrība"</v>
      </c>
      <c r="C4" s="343"/>
      <c r="D4" s="343"/>
      <c r="E4" s="343"/>
      <c r="F4" s="343"/>
      <c r="G4" s="350"/>
    </row>
    <row r="5" spans="1:7" ht="22.5" customHeight="1">
      <c r="A5" s="342" t="str">
        <f>CONCATENATE(Nosaukumi!A4,": ",Nosaukumi!B4)</f>
        <v>Reģistrācijas numurs : 40003577500</v>
      </c>
      <c r="B5" s="349"/>
      <c r="C5" s="343"/>
      <c r="D5" s="343"/>
      <c r="E5" s="343"/>
      <c r="F5" s="343"/>
      <c r="G5" s="350" t="str">
        <f>CONCATENATE(Parametri!$A$5," ",Parametri!$A$6)</f>
        <v>UPDK 0651101</v>
      </c>
    </row>
    <row r="6" spans="1:7" ht="12.75">
      <c r="A6" s="343"/>
      <c r="B6" s="343"/>
      <c r="C6" s="343"/>
      <c r="D6" s="343"/>
      <c r="E6" s="343"/>
      <c r="F6" s="343"/>
      <c r="G6" s="344"/>
    </row>
    <row r="7" spans="1:7" ht="12.75">
      <c r="A7" s="343"/>
      <c r="B7" s="343"/>
      <c r="C7" s="343"/>
      <c r="D7" s="343"/>
      <c r="E7" s="343"/>
      <c r="F7" s="343"/>
      <c r="G7" s="344"/>
    </row>
    <row r="8" spans="1:7" ht="18.75">
      <c r="A8" s="351" t="s">
        <v>209</v>
      </c>
      <c r="B8" s="352"/>
      <c r="C8" s="352"/>
      <c r="D8" s="352"/>
      <c r="E8" s="352"/>
      <c r="F8" s="352"/>
      <c r="G8" s="352"/>
    </row>
    <row r="9" spans="1:7" ht="24" customHeight="1" thickBot="1">
      <c r="A9" s="342"/>
      <c r="B9" s="353" t="s">
        <v>60</v>
      </c>
      <c r="C9" s="342"/>
      <c r="D9" s="342"/>
      <c r="E9" s="343"/>
      <c r="F9" s="344" t="str">
        <f>CONCATENATE("(",Parametri!$A$28,")")</f>
        <v>(latos)</v>
      </c>
      <c r="G9" s="343"/>
    </row>
    <row r="10" spans="2:7" ht="42" customHeight="1" thickBot="1">
      <c r="B10" s="487" t="s">
        <v>11</v>
      </c>
      <c r="C10" s="497"/>
      <c r="D10" s="4" t="s">
        <v>12</v>
      </c>
      <c r="E10" s="4" t="s">
        <v>64</v>
      </c>
      <c r="F10" s="5" t="str">
        <f>CONCATENATE("Atlikumi ",Parametri!A15)</f>
        <v>Atlikumi 2004. gada 30.09.</v>
      </c>
      <c r="G10" s="25"/>
    </row>
    <row r="11" spans="2:7" ht="13.5" customHeight="1" thickBot="1">
      <c r="B11" s="496" t="s">
        <v>13</v>
      </c>
      <c r="C11" s="497"/>
      <c r="D11" s="354" t="s">
        <v>63</v>
      </c>
      <c r="E11" s="355" t="s">
        <v>62</v>
      </c>
      <c r="F11" s="356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300">
        <f>'Aktivi_Saistibas(001)'!E12+'Aktivi_Saistibas(002)'!E12+'Aktivi_Saistibas(003)'!E12+'Aktivi_Saistibas(004)'!E12+'Aktivi_Saistibas(005)'!E12</f>
        <v>1949541.750056</v>
      </c>
      <c r="F12" s="301">
        <f>'Aktivi_Saistibas(001)'!F12+'Aktivi_Saistibas(002)'!F12+'Aktivi_Saistibas(003)'!F12+'Aktivi_Saistibas(004)'!F12+'Aktivi_Saistibas(005)'!F12</f>
        <v>4756362.377741</v>
      </c>
      <c r="G12" s="24"/>
    </row>
    <row r="13" spans="2:7" ht="15">
      <c r="B13" s="357" t="s">
        <v>66</v>
      </c>
      <c r="C13" s="358" t="s">
        <v>19</v>
      </c>
      <c r="D13" s="359" t="s">
        <v>66</v>
      </c>
      <c r="E13" s="302">
        <f>'Aktivi_Saistibas(001)'!E13+'Aktivi_Saistibas(002)'!E13+'Aktivi_Saistibas(003)'!E13+'Aktivi_Saistibas(004)'!E13+'Aktivi_Saistibas(005)'!E13</f>
        <v>45009.23999999973</v>
      </c>
      <c r="F13" s="303">
        <f>'Aktivi_Saistibas(001)'!F13+'Aktivi_Saistibas(002)'!F13+'Aktivi_Saistibas(003)'!F13+'Aktivi_Saistibas(004)'!F13+'Aktivi_Saistibas(005)'!F13</f>
        <v>300706.34999999986</v>
      </c>
      <c r="G13" s="24"/>
    </row>
    <row r="14" spans="2:7" ht="15">
      <c r="B14" s="360" t="s">
        <v>68</v>
      </c>
      <c r="C14" s="361" t="s">
        <v>14</v>
      </c>
      <c r="D14" s="362"/>
      <c r="E14" s="299"/>
      <c r="F14" s="99"/>
      <c r="G14" s="24"/>
    </row>
    <row r="15" spans="2:7" ht="15">
      <c r="B15" s="363"/>
      <c r="C15" s="361" t="s">
        <v>72</v>
      </c>
      <c r="D15" s="362" t="s">
        <v>69</v>
      </c>
      <c r="E15" s="304">
        <f>'Aktivi_Saistibas(001)'!E15+'Aktivi_Saistibas(002)'!E15+'Aktivi_Saistibas(003)'!E15+'Aktivi_Saistibas(004)'!E15+'Aktivi_Saistibas(005)'!E15</f>
        <v>0</v>
      </c>
      <c r="F15" s="305">
        <f>'Aktivi_Saistibas(001)'!F15+'Aktivi_Saistibas(002)'!F15+'Aktivi_Saistibas(003)'!F15+'Aktivi_Saistibas(004)'!F15+'Aktivi_Saistibas(005)'!F15</f>
        <v>0</v>
      </c>
      <c r="G15" s="24"/>
    </row>
    <row r="16" spans="2:7" ht="15">
      <c r="B16" s="363"/>
      <c r="C16" s="361" t="s">
        <v>73</v>
      </c>
      <c r="D16" s="362" t="s">
        <v>70</v>
      </c>
      <c r="E16" s="302">
        <f>'Aktivi_Saistibas(001)'!E16+'Aktivi_Saistibas(002)'!E16+'Aktivi_Saistibas(003)'!E16+'Aktivi_Saistibas(004)'!E16+'Aktivi_Saistibas(005)'!E16</f>
        <v>6747.1674333485535</v>
      </c>
      <c r="F16" s="303">
        <f>'Aktivi_Saistibas(001)'!F16+'Aktivi_Saistibas(002)'!F16+'Aktivi_Saistibas(003)'!F16+'Aktivi_Saistibas(004)'!F16+'Aktivi_Saistibas(005)'!F16</f>
        <v>22162.372626183405</v>
      </c>
      <c r="G16" s="24"/>
    </row>
    <row r="17" spans="2:7" ht="15">
      <c r="B17" s="364"/>
      <c r="C17" s="365" t="s">
        <v>74</v>
      </c>
      <c r="D17" s="366" t="s">
        <v>68</v>
      </c>
      <c r="E17" s="302">
        <f>SUM(E15:E16)</f>
        <v>6747.1674333485535</v>
      </c>
      <c r="F17" s="303">
        <f>SUM(F15:F16)</f>
        <v>22162.372626183405</v>
      </c>
      <c r="G17" s="24"/>
    </row>
    <row r="18" spans="2:7" ht="15">
      <c r="B18" s="357" t="s">
        <v>75</v>
      </c>
      <c r="C18" s="361" t="s">
        <v>15</v>
      </c>
      <c r="D18" s="359" t="s">
        <v>75</v>
      </c>
      <c r="E18" s="302">
        <f>'Aktivi_Saistibas(001)'!E18+'Aktivi_Saistibas(002)'!E18+'Aktivi_Saistibas(003)'!E18+'Aktivi_Saistibas(004)'!E18+'Aktivi_Saistibas(005)'!E18</f>
        <v>0</v>
      </c>
      <c r="F18" s="303">
        <f>'Aktivi_Saistibas(001)'!F18+'Aktivi_Saistibas(002)'!F18+'Aktivi_Saistibas(003)'!F18+'Aktivi_Saistibas(004)'!F18+'Aktivi_Saistibas(005)'!F18</f>
        <v>0</v>
      </c>
      <c r="G18" s="24"/>
    </row>
    <row r="19" spans="2:7" ht="15.75" thickBot="1">
      <c r="B19" s="367" t="s">
        <v>76</v>
      </c>
      <c r="C19" s="368" t="s">
        <v>77</v>
      </c>
      <c r="D19" s="369" t="s">
        <v>76</v>
      </c>
      <c r="E19" s="306">
        <f>E12+E13+E17+E18</f>
        <v>2001298.1574893482</v>
      </c>
      <c r="F19" s="307">
        <f>F12+F13+F17+F18</f>
        <v>5079231.100367183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344" t="str">
        <f>F9</f>
        <v>(latos)</v>
      </c>
      <c r="G21" s="6"/>
    </row>
    <row r="22" spans="2:7" ht="42" customHeight="1" thickBot="1">
      <c r="B22" s="487" t="s">
        <v>11</v>
      </c>
      <c r="C22" s="497"/>
      <c r="D22" s="4" t="s">
        <v>12</v>
      </c>
      <c r="E22" s="4" t="s">
        <v>64</v>
      </c>
      <c r="F22" s="5" t="str">
        <f>F10</f>
        <v>Atlikumi 2004. gada 30.09.</v>
      </c>
      <c r="G22" s="26"/>
    </row>
    <row r="23" spans="2:7" ht="13.5" customHeight="1" thickBot="1">
      <c r="B23" s="496" t="s">
        <v>13</v>
      </c>
      <c r="C23" s="497"/>
      <c r="D23" s="354" t="s">
        <v>63</v>
      </c>
      <c r="E23" s="355" t="s">
        <v>62</v>
      </c>
      <c r="F23" s="356" t="s">
        <v>65</v>
      </c>
      <c r="G23" s="26"/>
    </row>
    <row r="24" spans="2:7" ht="15">
      <c r="B24" s="370">
        <v>1000</v>
      </c>
      <c r="C24" s="371" t="s">
        <v>79</v>
      </c>
      <c r="D24" s="372">
        <v>1000</v>
      </c>
      <c r="E24" s="373">
        <f>'Aktivi_Saistibas(001)'!E24+'Aktivi_Saistibas(002)'!E24+'Aktivi_Saistibas(003)'!E24+'Aktivi_Saistibas(004)'!E24+'Aktivi_Saistibas(005)'!E24</f>
        <v>0</v>
      </c>
      <c r="F24" s="301">
        <f>'Aktivi_Saistibas(001)'!F24+'Aktivi_Saistibas(002)'!F24+'Aktivi_Saistibas(003)'!F24+'Aktivi_Saistibas(004)'!F24+'Aktivi_Saistibas(005)'!F24</f>
        <v>0</v>
      </c>
      <c r="G24" s="31"/>
    </row>
    <row r="25" spans="2:7" ht="15">
      <c r="B25" s="374">
        <v>1100</v>
      </c>
      <c r="C25" s="358" t="s">
        <v>80</v>
      </c>
      <c r="D25" s="375">
        <v>1100</v>
      </c>
      <c r="E25" s="376">
        <f>'Aktivi_Saistibas(001)'!E25+'Aktivi_Saistibas(002)'!E25+'Aktivi_Saistibas(003)'!E25+'Aktivi_Saistibas(004)'!E25+'Aktivi_Saistibas(005)'!E25</f>
        <v>1099.673</v>
      </c>
      <c r="F25" s="377">
        <f>'Aktivi_Saistibas(001)'!F25+'Aktivi_Saistibas(002)'!F25+'Aktivi_Saistibas(003)'!F25+'Aktivi_Saistibas(004)'!F25+'Aktivi_Saistibas(005)'!F25</f>
        <v>5950.621499999972</v>
      </c>
      <c r="G25" s="31"/>
    </row>
    <row r="26" spans="2:7" ht="15">
      <c r="B26" s="374">
        <v>1200</v>
      </c>
      <c r="C26" s="358" t="s">
        <v>81</v>
      </c>
      <c r="D26" s="375">
        <v>1200</v>
      </c>
      <c r="E26" s="376">
        <f>'Aktivi_Saistibas(001)'!E26+'Aktivi_Saistibas(002)'!E26+'Aktivi_Saistibas(003)'!E26+'Aktivi_Saistibas(004)'!E26+'Aktivi_Saistibas(005)'!E26</f>
        <v>0</v>
      </c>
      <c r="F26" s="377">
        <f>'Aktivi_Saistibas(001)'!F26+'Aktivi_Saistibas(002)'!F26+'Aktivi_Saistibas(003)'!F26+'Aktivi_Saistibas(004)'!F26+'Aktivi_Saistibas(005)'!F26</f>
        <v>0</v>
      </c>
      <c r="G26" s="31"/>
    </row>
    <row r="27" spans="2:7" ht="15">
      <c r="B27" s="374">
        <v>1300</v>
      </c>
      <c r="C27" s="358" t="s">
        <v>16</v>
      </c>
      <c r="D27" s="375">
        <v>1300</v>
      </c>
      <c r="E27" s="376">
        <f>'Aktivi_Saistibas(001)'!E27+'Aktivi_Saistibas(002)'!E27+'Aktivi_Saistibas(003)'!E27+'Aktivi_Saistibas(004)'!E27+'Aktivi_Saistibas(005)'!E27</f>
        <v>1488.14</v>
      </c>
      <c r="F27" s="377">
        <f>'Aktivi_Saistibas(001)'!F27+'Aktivi_Saistibas(002)'!F27+'Aktivi_Saistibas(003)'!F27+'Aktivi_Saistibas(004)'!F27+'Aktivi_Saistibas(005)'!F27</f>
        <v>3926.26</v>
      </c>
      <c r="G27" s="31"/>
    </row>
    <row r="28" spans="2:7" ht="15">
      <c r="B28" s="374">
        <v>1400</v>
      </c>
      <c r="C28" s="358" t="s">
        <v>82</v>
      </c>
      <c r="D28" s="375">
        <v>1400</v>
      </c>
      <c r="E28" s="376">
        <f>'Aktivi_Saistibas(001)'!E28+'Aktivi_Saistibas(002)'!E28+'Aktivi_Saistibas(003)'!E28+'Aktivi_Saistibas(004)'!E28+'Aktivi_Saistibas(005)'!E28</f>
        <v>0</v>
      </c>
      <c r="F28" s="377">
        <f>'Aktivi_Saistibas(001)'!F28+'Aktivi_Saistibas(002)'!F28+'Aktivi_Saistibas(003)'!F28+'Aktivi_Saistibas(004)'!F28+'Aktivi_Saistibas(005)'!F28</f>
        <v>0</v>
      </c>
      <c r="G28" s="31"/>
    </row>
    <row r="29" spans="2:7" ht="15">
      <c r="B29" s="374">
        <v>1500</v>
      </c>
      <c r="C29" s="358" t="s">
        <v>83</v>
      </c>
      <c r="D29" s="375">
        <v>1500</v>
      </c>
      <c r="E29" s="378">
        <f>'Aktivi_Saistibas(001)'!E29+'Aktivi_Saistibas(002)'!E29+'Aktivi_Saistibas(003)'!E29+'Aktivi_Saistibas(004)'!E29+'Aktivi_Saistibas(005)'!E29</f>
        <v>0</v>
      </c>
      <c r="F29" s="379">
        <f>'Aktivi_Saistibas(001)'!F29+'Aktivi_Saistibas(002)'!F29+'Aktivi_Saistibas(003)'!F29+'Aktivi_Saistibas(004)'!F29+'Aktivi_Saistibas(005)'!F29</f>
        <v>0</v>
      </c>
      <c r="G29" s="31"/>
    </row>
    <row r="30" spans="2:7" ht="15.75" thickBot="1">
      <c r="B30" s="380">
        <v>1600</v>
      </c>
      <c r="C30" s="381" t="s">
        <v>84</v>
      </c>
      <c r="D30" s="382">
        <v>1600</v>
      </c>
      <c r="E30" s="308">
        <f>SUM(E24:E29)</f>
        <v>2587.813</v>
      </c>
      <c r="F30" s="309">
        <f>SUM(F24:F29)</f>
        <v>9876.881499999972</v>
      </c>
      <c r="G30" s="31"/>
    </row>
    <row r="31" spans="2:7" ht="15.75" thickBot="1">
      <c r="B31" s="383">
        <v>1700</v>
      </c>
      <c r="C31" s="384" t="s">
        <v>85</v>
      </c>
      <c r="D31" s="385">
        <v>1700</v>
      </c>
      <c r="E31" s="386">
        <f>E19-E30</f>
        <v>1998710.3444893481</v>
      </c>
      <c r="F31" s="310">
        <f>F19-F30</f>
        <v>5069354.218867183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D7">
      <selection activeCell="E13" sqref="E1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40003577500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201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8" t="s">
        <v>11</v>
      </c>
      <c r="C10" s="492"/>
      <c r="D10" s="65" t="s">
        <v>12</v>
      </c>
      <c r="E10" s="65" t="s">
        <v>88</v>
      </c>
      <c r="F10" s="66" t="str">
        <f>CONCATENATE("Atlikumi ",Parametri!A15)</f>
        <v>Atlikumi 2004. gada 30.09.</v>
      </c>
    </row>
    <row r="11" spans="2:6" ht="16.5" customHeight="1" thickBot="1">
      <c r="B11" s="490" t="s">
        <v>13</v>
      </c>
      <c r="C11" s="492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11"/>
      <c r="F12" s="245"/>
    </row>
    <row r="13" spans="2:6" ht="12.75">
      <c r="B13" s="71"/>
      <c r="C13" s="160" t="s">
        <v>90</v>
      </c>
      <c r="D13" s="137" t="s">
        <v>91</v>
      </c>
      <c r="E13" s="313">
        <f>'Ien.,Izd.(001)'!E13+'Ien.,Izd.(002)'!E13+'Ien.,Izd.(003)'!E13+'Ien.,Izd.(004)'!E13+'Ien.,Izd.(005)'!E13</f>
        <v>7624.44468241819</v>
      </c>
      <c r="F13" s="314">
        <f>'Ien.,Izd.(001)'!F13+'Ien.,Izd.(002)'!F13+'Ien.,Izd.(003)'!F13+'Ien.,Izd.(004)'!F13+'Ien.,Izd.(005)'!F13</f>
        <v>35662.995192834846</v>
      </c>
    </row>
    <row r="14" spans="2:6" ht="12.75">
      <c r="B14" s="71"/>
      <c r="C14" s="160" t="s">
        <v>94</v>
      </c>
      <c r="D14" s="137" t="s">
        <v>92</v>
      </c>
      <c r="E14" s="313">
        <f>'Ien.,Izd.(001)'!E14+'Ien.,Izd.(002)'!E14+'Ien.,Izd.(003)'!E14+'Ien.,Izd.(004)'!E14+'Ien.,Izd.(005)'!E14</f>
        <v>16683.32469827802</v>
      </c>
      <c r="F14" s="314">
        <f>'Ien.,Izd.(001)'!F14+'Ien.,Izd.(002)'!F14+'Ien.,Izd.(003)'!F14+'Ien.,Izd.(004)'!F14+'Ien.,Izd.(005)'!F14</f>
        <v>71397.68324168367</v>
      </c>
    </row>
    <row r="15" spans="2:6" ht="12.75">
      <c r="B15" s="71"/>
      <c r="C15" s="160" t="s">
        <v>95</v>
      </c>
      <c r="D15" s="137" t="s">
        <v>93</v>
      </c>
      <c r="E15" s="313">
        <f>'Ien.,Izd.(001)'!E15+'Ien.,Izd.(002)'!E15+'Ien.,Izd.(003)'!E15+'Ien.,Izd.(004)'!E15+'Ien.,Izd.(005)'!E15</f>
        <v>405.99</v>
      </c>
      <c r="F15" s="315">
        <f>'Ien.,Izd.(001)'!F15+'Ien.,Izd.(002)'!F15+'Ien.,Izd.(003)'!F15+'Ien.,Izd.(004)'!F15+'Ien.,Izd.(005)'!F15</f>
        <v>2819.5</v>
      </c>
    </row>
    <row r="16" spans="2:6" ht="12.75">
      <c r="B16" s="71"/>
      <c r="C16" s="160" t="s">
        <v>17</v>
      </c>
      <c r="D16" s="137" t="s">
        <v>96</v>
      </c>
      <c r="E16" s="313">
        <f>'Ien.,Izd.(001)'!E16+'Ien.,Izd.(002)'!E16+'Ien.,Izd.(003)'!E16+'Ien.,Izd.(004)'!E16+'Ien.,Izd.(005)'!E16</f>
        <v>0</v>
      </c>
      <c r="F16" s="315">
        <f>'Ien.,Izd.(001)'!F16+'Ien.,Izd.(002)'!F16+'Ien.,Izd.(003)'!F16+'Ien.,Izd.(004)'!F16+'Ien.,Izd.(005)'!F16</f>
        <v>0</v>
      </c>
    </row>
    <row r="17" spans="2:6" ht="12.75">
      <c r="B17" s="166"/>
      <c r="C17" s="161" t="s">
        <v>97</v>
      </c>
      <c r="D17" s="141" t="s">
        <v>61</v>
      </c>
      <c r="E17" s="316">
        <f>SUM(E13:E16)</f>
        <v>24713.75938069621</v>
      </c>
      <c r="F17" s="317">
        <f>SUM(F13:F16)</f>
        <v>109880.17843451852</v>
      </c>
    </row>
    <row r="18" spans="2:6" ht="12.75">
      <c r="B18" s="70" t="s">
        <v>66</v>
      </c>
      <c r="C18" s="162" t="s">
        <v>98</v>
      </c>
      <c r="D18" s="144"/>
      <c r="E18" s="312"/>
      <c r="F18" s="232"/>
    </row>
    <row r="19" spans="2:6" ht="12.75">
      <c r="B19" s="71"/>
      <c r="C19" s="160" t="s">
        <v>99</v>
      </c>
      <c r="D19" s="137" t="s">
        <v>67</v>
      </c>
      <c r="E19" s="313">
        <f>'Ien.,Izd.(001)'!E19+'Ien.,Izd.(002)'!E19+'Ien.,Izd.(003)'!E19+'Ien.,Izd.(004)'!E19+'Ien.,Izd.(005)'!E19</f>
        <v>0</v>
      </c>
      <c r="F19" s="314">
        <f>'Ien.,Izd.(001)'!F19+'Ien.,Izd.(002)'!F19+'Ien.,Izd.(003)'!F19+'Ien.,Izd.(004)'!F19+'Ien.,Izd.(005)'!F19</f>
        <v>0</v>
      </c>
    </row>
    <row r="20" spans="2:6" ht="12.75">
      <c r="B20" s="71"/>
      <c r="C20" s="160" t="s">
        <v>104</v>
      </c>
      <c r="D20" s="137" t="s">
        <v>100</v>
      </c>
      <c r="E20" s="313">
        <f>'Ien.,Izd.(001)'!E20+'Ien.,Izd.(002)'!E20+'Ien.,Izd.(003)'!E20+'Ien.,Izd.(004)'!E20+'Ien.,Izd.(005)'!E20</f>
        <v>3772.26</v>
      </c>
      <c r="F20" s="314">
        <f>'Ien.,Izd.(001)'!F20+'Ien.,Izd.(002)'!F20+'Ien.,Izd.(003)'!F20+'Ien.,Izd.(004)'!F20+'Ien.,Izd.(005)'!F20</f>
        <v>19965.54</v>
      </c>
    </row>
    <row r="21" spans="2:6" ht="12.75">
      <c r="B21" s="71"/>
      <c r="C21" s="160" t="s">
        <v>105</v>
      </c>
      <c r="D21" s="137" t="s">
        <v>101</v>
      </c>
      <c r="E21" s="313">
        <f>'Ien.,Izd.(001)'!E21+'Ien.,Izd.(002)'!E21+'Ien.,Izd.(003)'!E21+'Ien.,Izd.(004)'!E21+'Ien.,Izd.(005)'!E21</f>
        <v>966.92</v>
      </c>
      <c r="F21" s="314">
        <f>'Ien.,Izd.(001)'!F21+'Ien.,Izd.(002)'!F21+'Ien.,Izd.(003)'!F21+'Ien.,Izd.(004)'!F21+'Ien.,Izd.(005)'!F21</f>
        <v>3843.48</v>
      </c>
    </row>
    <row r="22" spans="2:6" ht="12.75">
      <c r="B22" s="71"/>
      <c r="C22" s="160" t="s">
        <v>106</v>
      </c>
      <c r="D22" s="137" t="s">
        <v>102</v>
      </c>
      <c r="E22" s="313">
        <f>'Ien.,Izd.(001)'!E22+'Ien.,Izd.(002)'!E22+'Ien.,Izd.(003)'!E22+'Ien.,Izd.(004)'!E22+'Ien.,Izd.(005)'!E22</f>
        <v>0</v>
      </c>
      <c r="F22" s="314">
        <f>'Ien.,Izd.(001)'!F22+'Ien.,Izd.(002)'!F22+'Ien.,Izd.(003)'!F22+'Ien.,Izd.(004)'!F22+'Ien.,Izd.(005)'!F22</f>
        <v>1.5</v>
      </c>
    </row>
    <row r="23" spans="2:6" ht="12.75">
      <c r="B23" s="71"/>
      <c r="C23" s="160" t="s">
        <v>18</v>
      </c>
      <c r="D23" s="137" t="s">
        <v>103</v>
      </c>
      <c r="E23" s="313">
        <f>'Ien.,Izd.(001)'!E23+'Ien.,Izd.(002)'!E23+'Ien.,Izd.(003)'!E23+'Ien.,Izd.(004)'!E23+'Ien.,Izd.(005)'!E23</f>
        <v>0</v>
      </c>
      <c r="F23" s="314">
        <f>'Ien.,Izd.(001)'!F23+'Ien.,Izd.(002)'!F23+'Ien.,Izd.(003)'!F23+'Ien.,Izd.(004)'!F23+'Ien.,Izd.(005)'!F23</f>
        <v>0</v>
      </c>
    </row>
    <row r="24" spans="2:6" ht="12.75">
      <c r="B24" s="72"/>
      <c r="C24" s="161" t="s">
        <v>107</v>
      </c>
      <c r="D24" s="141" t="s">
        <v>66</v>
      </c>
      <c r="E24" s="316">
        <f>SUM(E19:E23)</f>
        <v>4739.18</v>
      </c>
      <c r="F24" s="318">
        <f>SUM(F19:F23)</f>
        <v>23810.52</v>
      </c>
    </row>
    <row r="25" spans="2:6" ht="15" customHeight="1">
      <c r="B25" s="70" t="s">
        <v>68</v>
      </c>
      <c r="C25" s="162" t="s">
        <v>108</v>
      </c>
      <c r="D25" s="144"/>
      <c r="E25" s="312"/>
      <c r="F25" s="232"/>
    </row>
    <row r="26" spans="2:6" ht="12.75">
      <c r="B26" s="71"/>
      <c r="C26" s="160" t="s">
        <v>109</v>
      </c>
      <c r="D26" s="137" t="s">
        <v>69</v>
      </c>
      <c r="E26" s="313">
        <f>'Ien.,Izd.(001)'!E26+'Ien.,Izd.(002)'!E26+'Ien.,Izd.(003)'!E26+'Ien.,Izd.(004)'!E26+'Ien.,Izd.(005)'!E26</f>
        <v>3260.1483099999996</v>
      </c>
      <c r="F26" s="314">
        <f>'Ien.,Izd.(001)'!F26+'Ien.,Izd.(002)'!F26+'Ien.,Izd.(003)'!F26+'Ien.,Izd.(004)'!F26+'Ien.,Izd.(005)'!F26</f>
        <v>437814.69</v>
      </c>
    </row>
    <row r="27" spans="2:6" ht="12.75">
      <c r="B27" s="71"/>
      <c r="C27" s="160" t="s">
        <v>113</v>
      </c>
      <c r="D27" s="137" t="s">
        <v>70</v>
      </c>
      <c r="E27" s="313">
        <f>'Ien.,Izd.(001)'!E27+'Ien.,Izd.(002)'!E27+'Ien.,Izd.(003)'!E27+'Ien.,Izd.(004)'!E27+'Ien.,Izd.(005)'!E27</f>
        <v>3707.01</v>
      </c>
      <c r="F27" s="314">
        <f>'Ien.,Izd.(001)'!F27+'Ien.,Izd.(002)'!F27+'Ien.,Izd.(003)'!F27+'Ien.,Izd.(004)'!F27+'Ien.,Izd.(005)'!F27</f>
        <v>438525.23</v>
      </c>
    </row>
    <row r="28" spans="2:6" ht="14.25" customHeight="1">
      <c r="B28" s="71"/>
      <c r="C28" s="160" t="s">
        <v>114</v>
      </c>
      <c r="D28" s="137" t="s">
        <v>71</v>
      </c>
      <c r="E28" s="313">
        <f>E26-E27</f>
        <v>-446.86169000000064</v>
      </c>
      <c r="F28" s="314">
        <f>F26-F27</f>
        <v>-710.539999999979</v>
      </c>
    </row>
    <row r="29" spans="2:6" ht="25.5">
      <c r="B29" s="71"/>
      <c r="C29" s="160" t="s">
        <v>115</v>
      </c>
      <c r="D29" s="137" t="s">
        <v>110</v>
      </c>
      <c r="E29" s="313">
        <f>'Ien.,Izd.(001)'!E29+'Ien.,Izd.(002)'!E29+'Ien.,Izd.(003)'!E29+'Ien.,Izd.(004)'!E29+'Ien.,Izd.(005)'!E29</f>
        <v>0</v>
      </c>
      <c r="F29" s="314">
        <f>'Ien.,Izd.(001)'!F29+'Ien.,Izd.(002)'!F29+'Ien.,Izd.(003)'!F29+'Ien.,Izd.(004)'!F29+'Ien.,Izd.(005)'!F29</f>
        <v>4468.409999999998</v>
      </c>
    </row>
    <row r="30" spans="2:6" ht="25.5">
      <c r="B30" s="71"/>
      <c r="C30" s="160" t="s">
        <v>116</v>
      </c>
      <c r="D30" s="137" t="s">
        <v>111</v>
      </c>
      <c r="E30" s="313">
        <f>E28+E29</f>
        <v>-446.86169000000064</v>
      </c>
      <c r="F30" s="314">
        <f>F28+F29</f>
        <v>3757.870000000019</v>
      </c>
    </row>
    <row r="31" spans="2:6" ht="12.75">
      <c r="B31" s="71"/>
      <c r="C31" s="160" t="s">
        <v>117</v>
      </c>
      <c r="D31" s="137" t="s">
        <v>112</v>
      </c>
      <c r="E31" s="313">
        <f>'Ien.,Izd.(001)'!E31+'Ien.,Izd.(002)'!E31+'Ien.,Izd.(003)'!E31+'Ien.,Izd.(004)'!E31+'Ien.,Izd.(005)'!E31</f>
        <v>7448.840399353234</v>
      </c>
      <c r="F31" s="315">
        <f>'Ien.,Izd.(001)'!F31+'Ien.,Izd.(002)'!F31+'Ien.,Izd.(003)'!F31+'Ien.,Izd.(004)'!F31+'Ien.,Izd.(005)'!F31</f>
        <v>37375.67300431634</v>
      </c>
    </row>
    <row r="32" spans="2:6" ht="12.75">
      <c r="B32" s="72"/>
      <c r="C32" s="161" t="s">
        <v>118</v>
      </c>
      <c r="D32" s="141" t="s">
        <v>68</v>
      </c>
      <c r="E32" s="316">
        <f>E30+E31</f>
        <v>7001.978709353233</v>
      </c>
      <c r="F32" s="317">
        <f>F30+F31</f>
        <v>41133.54300431636</v>
      </c>
    </row>
    <row r="33" spans="2:6" ht="12.75">
      <c r="B33" s="68" t="s">
        <v>75</v>
      </c>
      <c r="C33" s="163" t="s">
        <v>119</v>
      </c>
      <c r="D33" s="69" t="s">
        <v>75</v>
      </c>
      <c r="E33" s="321">
        <f>'Ien.,Izd.(001)'!E33+'Ien.,Izd.(002)'!E33+'Ien.,Izd.(003)'!E33+'Ien.,Izd.(004)'!E33+'Ien.,Izd.(005)'!E33</f>
        <v>1893.3099999999815</v>
      </c>
      <c r="F33" s="322">
        <f>'Ien.,Izd.(001)'!F33+'Ien.,Izd.(002)'!F33+'Ien.,Izd.(003)'!F33+'Ien.,Izd.(004)'!F33+'Ien.,Izd.(005)'!F33</f>
        <v>6911.563379000008</v>
      </c>
    </row>
    <row r="34" spans="2:6" ht="12.75">
      <c r="B34" s="68" t="s">
        <v>76</v>
      </c>
      <c r="C34" s="163" t="s">
        <v>120</v>
      </c>
      <c r="D34" s="69" t="s">
        <v>76</v>
      </c>
      <c r="E34" s="321">
        <f>'Ien.,Izd.(001)'!E34+'Ien.,Izd.(002)'!E34+'Ien.,Izd.(003)'!E34+'Ien.,Izd.(004)'!E34+'Ien.,Izd.(005)'!E34</f>
        <v>0</v>
      </c>
      <c r="F34" s="322">
        <f>'Ien.,Izd.(001)'!F34+'Ien.,Izd.(002)'!F34+'Ien.,Izd.(003)'!F34+'Ien.,Izd.(004)'!F34+'Ien.,Izd.(005)'!F34</f>
        <v>193.22</v>
      </c>
    </row>
    <row r="35" spans="2:6" ht="26.25" thickBot="1">
      <c r="B35" s="167" t="s">
        <v>121</v>
      </c>
      <c r="C35" s="164" t="s">
        <v>122</v>
      </c>
      <c r="D35" s="151" t="s">
        <v>121</v>
      </c>
      <c r="E35" s="319">
        <f>E17-E24+E32+E33-E34</f>
        <v>28869.868090049426</v>
      </c>
      <c r="F35" s="320">
        <f>F17-F24+F32+F33-F34</f>
        <v>133921.54481783486</v>
      </c>
    </row>
    <row r="36" spans="2:6" ht="13.5">
      <c r="B36" s="158"/>
      <c r="C36" s="154"/>
      <c r="D36" s="155"/>
      <c r="E36" s="156"/>
      <c r="F36" s="15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zoomScale="75" zoomScaleNormal="75" workbookViewId="0" topLeftCell="D7">
      <selection activeCell="F31" sqref="F31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 Parekss Aktīvais pensiju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7" t="s">
        <v>11</v>
      </c>
      <c r="C10" s="486"/>
      <c r="D10" s="4" t="s">
        <v>12</v>
      </c>
      <c r="E10" s="4" t="s">
        <v>64</v>
      </c>
      <c r="F10" s="5" t="str">
        <f>CONCATENATE("Atlikumi ",Parametri!A15)</f>
        <v>Atlikumi 2004. gada 30.09.</v>
      </c>
      <c r="G10" s="25"/>
    </row>
    <row r="11" spans="2:7" ht="13.5" customHeight="1" thickBot="1">
      <c r="B11" s="485" t="s">
        <v>13</v>
      </c>
      <c r="C11" s="486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113">
        <v>1572277.3732325</v>
      </c>
      <c r="F12" s="90">
        <v>3890825.980741</v>
      </c>
      <c r="G12" s="24"/>
    </row>
    <row r="13" spans="2:7" ht="15">
      <c r="B13" s="91" t="s">
        <v>66</v>
      </c>
      <c r="C13" s="92" t="s">
        <v>19</v>
      </c>
      <c r="D13" s="93" t="s">
        <v>66</v>
      </c>
      <c r="E13" s="115">
        <v>39126.80999999976</v>
      </c>
      <c r="F13" s="36">
        <v>262830.79</v>
      </c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101">
        <v>5131.285603907914</v>
      </c>
      <c r="F16" s="36">
        <v>17184.689871794137</v>
      </c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5131.285603907914</v>
      </c>
      <c r="F17" s="46">
        <f>SUM(F15:F16)</f>
        <v>17184.689871794137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1616535.4688364076</v>
      </c>
      <c r="F19" s="47">
        <f>F12+F13+F17+F18</f>
        <v>4170841.460612794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7" t="s">
        <v>11</v>
      </c>
      <c r="C22" s="486"/>
      <c r="D22" s="4" t="s">
        <v>12</v>
      </c>
      <c r="E22" s="4" t="s">
        <v>64</v>
      </c>
      <c r="F22" s="5" t="str">
        <f>F10</f>
        <v>Atlikumi 2004. gada 30.09.</v>
      </c>
      <c r="G22" s="26"/>
    </row>
    <row r="23" spans="2:7" ht="13.5" customHeight="1" thickBot="1">
      <c r="B23" s="485" t="s">
        <v>13</v>
      </c>
      <c r="C23" s="486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>
        <v>676</v>
      </c>
      <c r="F25" s="116">
        <v>5143.262999999972</v>
      </c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>
        <v>0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>
        <v>1181.4</v>
      </c>
      <c r="F27" s="116">
        <v>3301.04</v>
      </c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1857.4</v>
      </c>
      <c r="F30" s="122">
        <f>SUM(F24:F29)</f>
        <v>8444.30299999997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1614678.0688364077</v>
      </c>
      <c r="F31" s="126">
        <f>F19-F30</f>
        <v>4162397.157612794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CONCATENATE(Nosaukumi!B14,"/")</f>
        <v>Sergejs Medvedevs, Roberts Idelsons, Aija Kļaševa/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CONCATENATE(Nosaukumi!B16,"; ",Nosaukumi!C16)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 E16 E25:E27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"Parex ieguldījumu pārvaldes sabiedrība"</v>
      </c>
      <c r="C4" s="17"/>
      <c r="D4" s="17"/>
      <c r="G4" s="21"/>
    </row>
    <row r="5" spans="1:7" ht="18.75">
      <c r="A5" s="10" t="str">
        <f>CONCATENATE(Nosaukumi!A4,": ",Nosaukumi!B4)</f>
        <v>Reģistrācijas numurs : 40003577500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202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8" t="s">
        <v>11</v>
      </c>
      <c r="C10" s="492"/>
      <c r="D10" s="65" t="s">
        <v>12</v>
      </c>
      <c r="E10" s="65" t="s">
        <v>64</v>
      </c>
      <c r="F10" s="66" t="str">
        <f>CONCATENATE("Atlikumi ",Parametri!A15)</f>
        <v>Atlikumi 2004. gada 30.09.</v>
      </c>
    </row>
    <row r="11" spans="2:6" ht="13.5" thickBot="1">
      <c r="B11" s="490" t="s">
        <v>13</v>
      </c>
      <c r="C11" s="492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177">
        <f>'Neto_Aktivi(001)'!E12+'Neto_Aktivi(002)'!E12+'Neto_Aktivi(003)'!E12+'Neto_Aktivi(004)'!E12+'Neto_Aktivi(005)'!E12</f>
        <v>0</v>
      </c>
      <c r="F12" s="178">
        <f>'Neto_Aktivi(001)'!F12+'Neto_Aktivi(002)'!F12+'Neto_Aktivi(003)'!F12+'Neto_Aktivi(004)'!F12+'Neto_Aktivi(005)'!F12</f>
        <v>1998710.3444893484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323">
        <f>'Neto_Aktivi(001)'!E13+'Neto_Aktivi(002)'!E13+'Neto_Aktivi(003)'!E13+'Neto_Aktivi(004)'!E13+'Neto_Aktivi(005)'!E13</f>
        <v>57418.220299348526</v>
      </c>
      <c r="F13" s="179">
        <f>'Neto_Aktivi(001)'!F13+'Neto_Aktivi(002)'!F13+'Neto_Aktivi(003)'!F13+'Neto_Aktivi(004)'!F13+'Neto_Aktivi(005)'!F13</f>
        <v>133921.54481783486</v>
      </c>
    </row>
    <row r="14" spans="2:6" ht="25.5">
      <c r="B14" s="176" t="s">
        <v>68</v>
      </c>
      <c r="C14" s="163" t="s">
        <v>127</v>
      </c>
      <c r="D14" s="150" t="s">
        <v>68</v>
      </c>
      <c r="E14" s="323">
        <f>'Neto_Aktivi(001)'!E14+'Neto_Aktivi(002)'!E14+'Neto_Aktivi(003)'!E14+'Neto_Aktivi(004)'!E14+'Neto_Aktivi(005)'!E14</f>
        <v>1962598.81</v>
      </c>
      <c r="F14" s="179">
        <f>'Neto_Aktivi(001)'!F14+'Neto_Aktivi(002)'!F14+'Neto_Aktivi(003)'!F14+'Neto_Aktivi(004)'!F14+'Neto_Aktivi(005)'!F14</f>
        <v>3090489.02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323">
        <f>'Neto_Aktivi(001)'!E15+'Neto_Aktivi(002)'!E15+'Neto_Aktivi(003)'!E15+'Neto_Aktivi(004)'!E15+'Neto_Aktivi(005)'!E15</f>
        <v>21306.690000000002</v>
      </c>
      <c r="F15" s="179">
        <f>'Neto_Aktivi(001)'!F15+'Neto_Aktivi(002)'!F15+'Neto_Aktivi(003)'!F15+'Neto_Aktivi(004)'!F15+'Neto_Aktivi(005)'!F15</f>
        <v>153766.69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323">
        <f>E13+E14-E15</f>
        <v>1998710.3402993486</v>
      </c>
      <c r="F16" s="179">
        <f>F13+F14-F15</f>
        <v>3070643.8748178347</v>
      </c>
    </row>
    <row r="17" spans="2:6" ht="12.75">
      <c r="B17" s="68" t="s">
        <v>121</v>
      </c>
      <c r="C17" s="163" t="s">
        <v>131</v>
      </c>
      <c r="D17" s="69" t="s">
        <v>121</v>
      </c>
      <c r="E17" s="436">
        <f>E12+E16</f>
        <v>1998710.3402993486</v>
      </c>
      <c r="F17" s="437">
        <f>F12+F16</f>
        <v>5069354.219307183</v>
      </c>
    </row>
    <row r="18" spans="2:6" ht="12.75">
      <c r="B18" s="68" t="s">
        <v>132</v>
      </c>
      <c r="C18" s="163" t="s">
        <v>133</v>
      </c>
      <c r="D18" s="69" t="s">
        <v>132</v>
      </c>
      <c r="E18" s="436">
        <f>'Neto_Aktivi(001)'!E18+'Neto_Aktivi(002)'!E18+'Neto_Aktivi(003)'!E18+'Neto_Aktivi(004)'!E18+'Neto_Aktivi(005)'!E18</f>
        <v>0</v>
      </c>
      <c r="F18" s="437">
        <f>'Neto_Aktivi(001)'!F18+'Neto_Aktivi(002)'!F18+'Neto_Aktivi(003)'!F18+'Neto_Aktivi(004)'!F18+'Neto_Aktivi(005)'!F18</f>
        <v>1872470.9349868</v>
      </c>
    </row>
    <row r="19" spans="2:6" ht="12.75">
      <c r="B19" s="68" t="s">
        <v>134</v>
      </c>
      <c r="C19" s="163" t="s">
        <v>135</v>
      </c>
      <c r="D19" s="69" t="s">
        <v>134</v>
      </c>
      <c r="E19" s="436">
        <f>'Neto_Aktivi(001)'!E19+'Neto_Aktivi(002)'!E19+'Neto_Aktivi(003)'!E19+'Neto_Aktivi(004)'!E19+'Neto_Aktivi(005)'!E19</f>
        <v>1872470.9349868</v>
      </c>
      <c r="F19" s="437">
        <f>'Neto_Aktivi(001)'!F19+'Neto_Aktivi(002)'!F19+'Neto_Aktivi(003)'!F19+'Neto_Aktivi(004)'!F19+'Neto_Aktivi(005)'!F19</f>
        <v>4571125.528278099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36">
        <f>IF(E18=0,0,E12/E18)</f>
        <v>0</v>
      </c>
      <c r="F20" s="437">
        <f>IF(F18=0,0,F12/F18)</f>
        <v>1.0674186216425507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38">
        <f>IF(E19=0,0,E17/E19)</f>
        <v>1.067418619404866</v>
      </c>
      <c r="F21" s="439">
        <f>IF(F19=0,0,F17/F19)</f>
        <v>1.1089947514998044</v>
      </c>
    </row>
    <row r="22" spans="2:6" ht="25.5" customHeight="1">
      <c r="B22" s="173"/>
      <c r="C22" s="170"/>
      <c r="D22" s="171"/>
      <c r="E22" s="172"/>
      <c r="F22" s="172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"Parex ieguldījumu pārvaldes sabiedrība"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40003577500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203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8" t="s">
        <v>11</v>
      </c>
      <c r="C11" s="492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90" t="s">
        <v>13</v>
      </c>
      <c r="C12" s="493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16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14.25" customHeight="1">
      <c r="B15" s="200">
        <v>11110</v>
      </c>
      <c r="C15" s="207" t="s">
        <v>149</v>
      </c>
      <c r="D15" s="217">
        <v>11110</v>
      </c>
      <c r="E15" s="326">
        <f>'Portfelis(001-1)'!E28+'Portfelis(002-1)'!E28+'Portfelis(003-1)'!E20+'Portfelis(004-1)'!E20+'Portfelis(005-1)'!E20</f>
        <v>15389</v>
      </c>
      <c r="F15" s="326">
        <f>'Portfelis(001-1)'!F28+'Portfelis(002-1)'!F28+'Portfelis(003-1)'!F20+'Portfelis(004-1)'!F20+'Portfelis(005-1)'!F20</f>
        <v>1671661.9799999997</v>
      </c>
      <c r="G15" s="326">
        <f>'Portfelis(001-1)'!G28+'Portfelis(002-1)'!G28+'Portfelis(003-1)'!G20+'Portfelis(004-1)'!G20+'Portfelis(005-1)'!G20</f>
        <v>1675036.0899999999</v>
      </c>
      <c r="H15" s="327">
        <f>IF(G15=0,0,G15/'Aktivi_Saistibas(Kopa)'!$F$19*100)</f>
        <v>32.978142890149456</v>
      </c>
      <c r="I15" s="53"/>
    </row>
    <row r="16" spans="2:9" ht="15.75" customHeight="1">
      <c r="B16" s="200">
        <v>11120</v>
      </c>
      <c r="C16" s="221" t="s">
        <v>154</v>
      </c>
      <c r="D16" s="217">
        <v>11120</v>
      </c>
      <c r="E16" s="326">
        <f>'Portfelis(001-1)'!E36+'Portfelis(002-1)'!E37+'Portfelis(003-1)'!E25+'Portfelis(004-1)'!E25+'Portfelis(005-1)'!E25</f>
        <v>2637</v>
      </c>
      <c r="F16" s="326">
        <f>'Portfelis(001-1)'!F36+'Portfelis(002-1)'!F37+'Portfelis(003-1)'!F25+'Portfelis(004-1)'!F25+'Portfelis(005-1)'!F25</f>
        <v>280489.81</v>
      </c>
      <c r="G16" s="326">
        <f>'Portfelis(001-1)'!G36+'Portfelis(002-1)'!G37+'Portfelis(003-1)'!G25+'Portfelis(004-1)'!G25+'Portfelis(005-1)'!G25</f>
        <v>279931.13</v>
      </c>
      <c r="H16" s="328">
        <f>IF(G16=0,0,G16/'Aktivi_Saistibas(Kopa)'!$F$19*100)</f>
        <v>5.511289493792939</v>
      </c>
      <c r="I16" s="31"/>
    </row>
    <row r="17" spans="2:9" ht="15">
      <c r="B17" s="200">
        <v>11130</v>
      </c>
      <c r="C17" s="221" t="s">
        <v>157</v>
      </c>
      <c r="D17" s="217">
        <v>11130</v>
      </c>
      <c r="E17" s="326">
        <f>'Portfelis(001-1)'!E39+'Portfelis(002-1)'!E40+'Portfelis(003-1)'!E30+'Portfelis(004-1)'!E30+'Portfelis(005-1)'!E30</f>
        <v>0</v>
      </c>
      <c r="F17" s="326">
        <f>'Portfelis(001-1)'!F39+'Portfelis(002-1)'!F40+'Portfelis(003-1)'!F30+'Portfelis(004-1)'!F30+'Portfelis(005-1)'!F30</f>
        <v>0</v>
      </c>
      <c r="G17" s="326">
        <f>'Portfelis(001-1)'!G39+'Portfelis(002-1)'!G40+'Portfelis(003-1)'!G30+'Portfelis(004-1)'!G30+'Portfelis(005-1)'!G30</f>
        <v>0</v>
      </c>
      <c r="H17" s="328">
        <f>IF(G17=0,0,G17/'Aktivi_Saistibas(Kopa)'!$F$19*100)</f>
        <v>0</v>
      </c>
      <c r="I17" s="53"/>
    </row>
    <row r="18" spans="2:9" ht="15">
      <c r="B18" s="166"/>
      <c r="C18" s="161" t="s">
        <v>160</v>
      </c>
      <c r="D18" s="76">
        <v>11100</v>
      </c>
      <c r="E18" s="329">
        <f>SUM(E15:E17)</f>
        <v>18026</v>
      </c>
      <c r="F18" s="329">
        <f>SUM(F15:F17)</f>
        <v>1952151.7899999998</v>
      </c>
      <c r="G18" s="329">
        <f>SUM(G15:G17)</f>
        <v>1954967.2199999997</v>
      </c>
      <c r="H18" s="330">
        <f>IF(G18=0,0,G18/'Aktivi_Saistibas(Kopa)'!$F$19*100)</f>
        <v>38.489432383942386</v>
      </c>
      <c r="I18" s="53"/>
    </row>
    <row r="19" spans="2:9" ht="25.5">
      <c r="B19" s="230">
        <v>11200</v>
      </c>
      <c r="C19" s="231" t="s">
        <v>161</v>
      </c>
      <c r="D19" s="238"/>
      <c r="E19" s="226"/>
      <c r="F19" s="226"/>
      <c r="G19" s="226"/>
      <c r="H19" s="232"/>
      <c r="I19" s="53"/>
    </row>
    <row r="20" spans="2:9" ht="14.25" customHeight="1">
      <c r="B20" s="200">
        <v>11210</v>
      </c>
      <c r="C20" s="207" t="s">
        <v>162</v>
      </c>
      <c r="D20" s="217">
        <v>11210</v>
      </c>
      <c r="E20" s="326">
        <f>'Portfelis(001-1)'!E46+'Portfelis(002-1)'!E45+'Portfelis(003-1)'!E37+'Portfelis(004-1)'!E37+'Portfelis(005-1)'!E37</f>
        <v>39360</v>
      </c>
      <c r="F20" s="326">
        <f>'Portfelis(001-1)'!F46+'Portfelis(002-1)'!F45+'Portfelis(003-1)'!F37+'Portfelis(004-1)'!F37+'Portfelis(005-1)'!F37</f>
        <v>104102.20999999999</v>
      </c>
      <c r="G20" s="326">
        <f>'Portfelis(001-1)'!G46+'Portfelis(002-1)'!G45+'Portfelis(003-1)'!G37+'Portfelis(004-1)'!G37+'Portfelis(005-1)'!G37</f>
        <v>120128</v>
      </c>
      <c r="H20" s="328">
        <f>IF(G20=0,0,G20/'Aktivi_Saistibas(Kopa)'!$F$19*100)</f>
        <v>2.3650823840505275</v>
      </c>
      <c r="I20" s="53"/>
    </row>
    <row r="21" spans="2:9" ht="12.75" customHeight="1">
      <c r="B21" s="200">
        <v>11220</v>
      </c>
      <c r="C21" s="207" t="s">
        <v>163</v>
      </c>
      <c r="D21" s="217">
        <v>11220</v>
      </c>
      <c r="E21" s="326">
        <f>'Portfelis(001-1)'!E49+'Portfelis(002-1)'!E48+'Portfelis(003-1)'!E42+'Portfelis(004-1)'!E42+'Portfelis(005-1)'!E42</f>
        <v>0</v>
      </c>
      <c r="F21" s="326">
        <f>'Portfelis(001-1)'!F49+'Portfelis(002-1)'!F48+'Portfelis(003-1)'!F42+'Portfelis(004-1)'!F42+'Portfelis(005-1)'!F42</f>
        <v>0</v>
      </c>
      <c r="G21" s="326">
        <f>'Portfelis(001-1)'!G49+'Portfelis(002-1)'!G48+'Portfelis(003-1)'!G42+'Portfelis(004-1)'!G42+'Portfelis(005-1)'!G42</f>
        <v>0</v>
      </c>
      <c r="H21" s="328">
        <f>IF(G21=0,0,G21/'Aktivi_Saistibas(Kopa)'!$F$19*100)</f>
        <v>0</v>
      </c>
      <c r="I21" s="53"/>
    </row>
    <row r="22" spans="2:9" ht="13.5" customHeight="1">
      <c r="B22" s="166"/>
      <c r="C22" s="190" t="s">
        <v>164</v>
      </c>
      <c r="D22" s="76">
        <v>11200</v>
      </c>
      <c r="E22" s="329">
        <f>SUM(E20:E21)</f>
        <v>39360</v>
      </c>
      <c r="F22" s="329">
        <f>SUM(F20:F21)</f>
        <v>104102.20999999999</v>
      </c>
      <c r="G22" s="329">
        <f>SUM(G20:G21)</f>
        <v>120128</v>
      </c>
      <c r="H22" s="330">
        <f>IF(G22=0,0,G22/'Aktivi_Saistibas(Kopa)'!$F$19*100)</f>
        <v>2.3650823840505275</v>
      </c>
      <c r="I22" s="53"/>
    </row>
    <row r="23" spans="2:9" ht="12.75" customHeight="1">
      <c r="B23" s="200">
        <v>11300</v>
      </c>
      <c r="C23" s="201" t="s">
        <v>167</v>
      </c>
      <c r="D23" s="76">
        <v>11300</v>
      </c>
      <c r="E23" s="329">
        <f>'Portfelis(001-1)'!E53+'Portfelis(002-1)'!E52+'Portfelis(003-1)'!E50+'Portfelis(004-1)'!E50+'Portfelis(005-1)'!E50</f>
        <v>0</v>
      </c>
      <c r="F23" s="329">
        <f>'Portfelis(001-1)'!F53+'Portfelis(002-1)'!F52+'Portfelis(003-1)'!F50+'Portfelis(004-1)'!F50+'Portfelis(005-1)'!F50</f>
        <v>0</v>
      </c>
      <c r="G23" s="329">
        <f>'Portfelis(001-1)'!G53+'Portfelis(002-1)'!G52+'Portfelis(003-1)'!G50+'Portfelis(004-1)'!G50+'Portfelis(005-1)'!G50</f>
        <v>0</v>
      </c>
      <c r="H23" s="330">
        <f>IF(G23=0,0,G23/'Aktivi_Saistibas(Kopa)'!$F$19*100)</f>
        <v>0</v>
      </c>
      <c r="I23" s="53"/>
    </row>
    <row r="24" spans="2:9" ht="15">
      <c r="B24" s="230">
        <v>11400</v>
      </c>
      <c r="C24" s="231" t="s">
        <v>80</v>
      </c>
      <c r="D24" s="76">
        <v>11400</v>
      </c>
      <c r="E24" s="329">
        <f>'Portfelis(001-1)'!E56+'Portfelis(002-1)'!E55+'Portfelis(003-1)'!E55+'Portfelis(004-1)'!E55+'Portfelis(005-1)'!E55</f>
        <v>0</v>
      </c>
      <c r="F24" s="329">
        <f>'Portfelis(001-1)'!F56+'Portfelis(002-1)'!F55+'Portfelis(003-1)'!F55+'Portfelis(004-1)'!F55+'Portfelis(005-1)'!F55</f>
        <v>0</v>
      </c>
      <c r="G24" s="329">
        <f>'Portfelis(001-1)'!G56+'Portfelis(002-1)'!G55+'Portfelis(003-1)'!G55+'Portfelis(004-1)'!G55+'Portfelis(005-1)'!G55</f>
        <v>0</v>
      </c>
      <c r="H24" s="330">
        <f>IF(G24=0,0,G24/'Aktivi_Saistibas(Kopa)'!$F$19*100)</f>
        <v>0</v>
      </c>
      <c r="I24" s="53"/>
    </row>
    <row r="25" spans="2:9" ht="26.25" customHeight="1">
      <c r="B25" s="225"/>
      <c r="C25" s="249" t="s">
        <v>173</v>
      </c>
      <c r="D25" s="78">
        <v>11000</v>
      </c>
      <c r="E25" s="331">
        <f>E18+E22+E23+E24</f>
        <v>57386</v>
      </c>
      <c r="F25" s="331">
        <f>F18+F22+F23+F24</f>
        <v>2056253.9999999998</v>
      </c>
      <c r="G25" s="331">
        <f>G18+G22+G23+G24</f>
        <v>2075095.2199999997</v>
      </c>
      <c r="H25" s="332">
        <f>IF(G25=0,0,G25/'Aktivi_Saistibas(Kopa)'!$F$19*100)</f>
        <v>40.85451476799292</v>
      </c>
      <c r="I25" s="53"/>
    </row>
    <row r="26" spans="2:9" ht="15">
      <c r="B26" s="230">
        <v>12000</v>
      </c>
      <c r="C26" s="248" t="s">
        <v>172</v>
      </c>
      <c r="D26" s="238"/>
      <c r="E26" s="226"/>
      <c r="F26" s="226"/>
      <c r="G26" s="226"/>
      <c r="H26" s="232"/>
      <c r="I26" s="53"/>
    </row>
    <row r="27" spans="2:9" ht="25.5">
      <c r="B27" s="200">
        <v>12100</v>
      </c>
      <c r="C27" s="201" t="s">
        <v>148</v>
      </c>
      <c r="D27" s="208"/>
      <c r="E27" s="210"/>
      <c r="F27" s="210"/>
      <c r="G27" s="210"/>
      <c r="H27" s="224"/>
      <c r="I27" s="53"/>
    </row>
    <row r="28" spans="2:9" ht="15.75" customHeight="1">
      <c r="B28" s="200">
        <v>12110</v>
      </c>
      <c r="C28" s="207" t="s">
        <v>154</v>
      </c>
      <c r="D28" s="217">
        <v>12110</v>
      </c>
      <c r="E28" s="326">
        <f>'Portfelis(001-1)'!E62+'Portfelis(002-1)'!E61+'Portfelis(003-1)'!E63+'Portfelis(004-1)'!E63+'Portfelis(005-1)'!E63</f>
        <v>0</v>
      </c>
      <c r="F28" s="326">
        <f>'Portfelis(001-1)'!F62+'Portfelis(002-1)'!F61+'Portfelis(003-1)'!F63+'Portfelis(004-1)'!F63+'Portfelis(005-1)'!F63</f>
        <v>0</v>
      </c>
      <c r="G28" s="326">
        <f>'Portfelis(001-1)'!G62+'Portfelis(002-1)'!G61+'Portfelis(003-1)'!G63+'Portfelis(004-1)'!G63+'Portfelis(005-1)'!G63</f>
        <v>0</v>
      </c>
      <c r="H28" s="328">
        <f>IF(G28=0,0,G28/'Aktivi_Saistibas(Kopa)'!$F$19*100)</f>
        <v>0</v>
      </c>
      <c r="I28" s="53"/>
    </row>
    <row r="29" spans="2:9" ht="12.75" customHeight="1">
      <c r="B29" s="200">
        <v>12120</v>
      </c>
      <c r="C29" s="207" t="s">
        <v>183</v>
      </c>
      <c r="D29" s="250">
        <v>12120</v>
      </c>
      <c r="E29" s="326">
        <f>'Portfelis(001-1)'!E65+'Portfelis(002-1)'!E64+'Portfelis(003-1)'!E68+'Portfelis(004-1)'!E68+'Portfelis(005-1)'!E68</f>
        <v>0</v>
      </c>
      <c r="F29" s="326">
        <f>'Portfelis(001-1)'!F65+'Portfelis(002-1)'!F64+'Portfelis(003-1)'!F68+'Portfelis(004-1)'!F68+'Portfelis(005-1)'!F68</f>
        <v>0</v>
      </c>
      <c r="G29" s="326">
        <f>'Portfelis(001-1)'!G65+'Portfelis(002-1)'!G64+'Portfelis(003-1)'!G68+'Portfelis(004-1)'!G68+'Portfelis(005-1)'!G68</f>
        <v>0</v>
      </c>
      <c r="H29" s="328">
        <f>IF(G29=0,0,G29/'Aktivi_Saistibas(Kopa)'!$F$19*100)</f>
        <v>0</v>
      </c>
      <c r="I29" s="53"/>
    </row>
    <row r="30" spans="2:9" ht="15">
      <c r="B30" s="166"/>
      <c r="C30" s="190" t="s">
        <v>174</v>
      </c>
      <c r="D30" s="76">
        <v>12100</v>
      </c>
      <c r="E30" s="329">
        <f>SUM(E28:E29)</f>
        <v>0</v>
      </c>
      <c r="F30" s="329">
        <f>SUM(F28:F29)</f>
        <v>0</v>
      </c>
      <c r="G30" s="329">
        <f>SUM(G28:G29)</f>
        <v>0</v>
      </c>
      <c r="H30" s="330">
        <f>IF(G30=0,0,G30/'Aktivi_Saistibas(Kopa)'!$F$19*100)</f>
        <v>0</v>
      </c>
      <c r="I30" s="53"/>
    </row>
    <row r="31" spans="2:9" ht="25.5">
      <c r="B31" s="230">
        <v>12200</v>
      </c>
      <c r="C31" s="231" t="s">
        <v>161</v>
      </c>
      <c r="D31" s="238"/>
      <c r="E31" s="226"/>
      <c r="F31" s="226"/>
      <c r="G31" s="226"/>
      <c r="H31" s="232"/>
      <c r="I31" s="53"/>
    </row>
    <row r="32" spans="2:9" ht="15" customHeight="1">
      <c r="B32" s="200">
        <v>12210</v>
      </c>
      <c r="C32" s="207" t="s">
        <v>162</v>
      </c>
      <c r="D32" s="217">
        <v>12210</v>
      </c>
      <c r="E32" s="326">
        <f>'Portfelis(001-1)'!E70+'Portfelis(002-1)'!E69+'Portfelis(003-1)'!E75+'Portfelis(004-1)'!E75+'Portfelis(005-1)'!E75</f>
        <v>0</v>
      </c>
      <c r="F32" s="326">
        <f>'Portfelis(001-1)'!F70+'Portfelis(002-1)'!F69+'Portfelis(003-1)'!F75+'Portfelis(004-1)'!F75+'Portfelis(005-1)'!F75</f>
        <v>0</v>
      </c>
      <c r="G32" s="326">
        <f>'Portfelis(001-1)'!G70+'Portfelis(002-1)'!G69+'Portfelis(003-1)'!G75+'Portfelis(004-1)'!G75+'Portfelis(005-1)'!G75</f>
        <v>0</v>
      </c>
      <c r="H32" s="328">
        <f>IF(G32=0,0,G32/'Aktivi_Saistibas(Kopa)'!$F$19*100)</f>
        <v>0</v>
      </c>
      <c r="I32" s="53"/>
    </row>
    <row r="33" spans="2:9" ht="12.75" customHeight="1">
      <c r="B33" s="200">
        <v>12220</v>
      </c>
      <c r="C33" s="207" t="s">
        <v>163</v>
      </c>
      <c r="D33" s="217">
        <v>12220</v>
      </c>
      <c r="E33" s="326">
        <f>'Portfelis(001-1)'!E73+'Portfelis(002-1)'!E72+'Portfelis(003-1)'!E80+'Portfelis(004-1)'!E80+'Portfelis(005-1)'!E80</f>
        <v>0</v>
      </c>
      <c r="F33" s="326">
        <f>'Portfelis(001-1)'!F73+'Portfelis(002-1)'!F72+'Portfelis(003-1)'!F80+'Portfelis(004-1)'!F80+'Portfelis(005-1)'!F80</f>
        <v>0</v>
      </c>
      <c r="G33" s="326">
        <f>'Portfelis(001-1)'!G73+'Portfelis(002-1)'!G72+'Portfelis(003-1)'!G80+'Portfelis(004-1)'!G80+'Portfelis(005-1)'!G80</f>
        <v>0</v>
      </c>
      <c r="H33" s="328">
        <f>IF(G33=0,0,G33/'Aktivi_Saistibas(Kopa)'!$F$19*100)</f>
        <v>0</v>
      </c>
      <c r="I33" s="53"/>
    </row>
    <row r="34" spans="2:9" ht="15">
      <c r="B34" s="166"/>
      <c r="C34" s="190" t="s">
        <v>175</v>
      </c>
      <c r="D34" s="76">
        <v>12200</v>
      </c>
      <c r="E34" s="329">
        <f>SUM(E32:E33)</f>
        <v>0</v>
      </c>
      <c r="F34" s="329">
        <f>SUM(F32:F33)</f>
        <v>0</v>
      </c>
      <c r="G34" s="329">
        <f>SUM(G32:G33)</f>
        <v>0</v>
      </c>
      <c r="H34" s="330">
        <f>IF(G34=0,0,G34/'Aktivi_Saistibas(Kopa)'!$F$19*100)</f>
        <v>0</v>
      </c>
      <c r="I34" s="53"/>
    </row>
    <row r="35" spans="2:9" ht="12.75" customHeight="1">
      <c r="B35" s="333">
        <v>12300</v>
      </c>
      <c r="C35" s="334" t="s">
        <v>167</v>
      </c>
      <c r="D35" s="76">
        <v>12300</v>
      </c>
      <c r="E35" s="329">
        <f>'Portfelis(001-1)'!E77+'Portfelis(002-1)'!E76+'Portfelis(003-1)'!E86+'Portfelis(004-1)'!E86+'Portfelis(005-1)'!E86</f>
        <v>0</v>
      </c>
      <c r="F35" s="329">
        <f>'Portfelis(001-1)'!F77+'Portfelis(002-1)'!F76+'Portfelis(003-1)'!F86+'Portfelis(004-1)'!F86+'Portfelis(005-1)'!F86</f>
        <v>0</v>
      </c>
      <c r="G35" s="329">
        <f>'Portfelis(001-1)'!G77+'Portfelis(002-1)'!G76+'Portfelis(003-1)'!G86+'Portfelis(004-1)'!G86+'Portfelis(005-1)'!G86</f>
        <v>0</v>
      </c>
      <c r="H35" s="330">
        <f>IF(G35=0,0,G35/'Aktivi_Saistibas(Kopa)'!$F$19*100)</f>
        <v>0</v>
      </c>
      <c r="I35" s="53"/>
    </row>
    <row r="36" spans="2:9" ht="15">
      <c r="B36" s="333">
        <v>12400</v>
      </c>
      <c r="C36" s="334" t="s">
        <v>80</v>
      </c>
      <c r="D36" s="76">
        <v>12400</v>
      </c>
      <c r="E36" s="329">
        <f>'Portfelis(001-1)'!E107+'Portfelis(002-1)'!E98+'Portfelis(003-1)'!E91+'Portfelis(004-1)'!E91+'Portfelis(005-1)'!E91</f>
        <v>0</v>
      </c>
      <c r="F36" s="329">
        <f>'Portfelis(001-1)'!F107+'Portfelis(002-1)'!F98+'Portfelis(003-1)'!F91+'Portfelis(004-1)'!F91+'Portfelis(005-1)'!F91</f>
        <v>0</v>
      </c>
      <c r="G36" s="329">
        <f>'Portfelis(001-1)'!G107+'Portfelis(002-1)'!G98+'Portfelis(003-1)'!G91+'Portfelis(004-1)'!G91+'Portfelis(005-1)'!G91</f>
        <v>3432.9859999999967</v>
      </c>
      <c r="H36" s="330">
        <f>IF(G36=0,0,G36/'Aktivi_Saistibas(Kopa)'!$F$19*100)</f>
        <v>0.06758869466978619</v>
      </c>
      <c r="I36" s="53"/>
    </row>
    <row r="37" spans="2:9" ht="24" customHeight="1">
      <c r="B37" s="324"/>
      <c r="C37" s="325" t="s">
        <v>176</v>
      </c>
      <c r="D37" s="80">
        <v>12000</v>
      </c>
      <c r="E37" s="335">
        <f>E30+E34+E35+E36</f>
        <v>0</v>
      </c>
      <c r="F37" s="335">
        <f>F30+F34+F35+F36</f>
        <v>0</v>
      </c>
      <c r="G37" s="335">
        <f>G30+G34+G35+G36</f>
        <v>3432.9859999999967</v>
      </c>
      <c r="H37" s="336">
        <f>IF(G37=0,0,G37/'Aktivi_Saistibas(Kopa)'!$F$19*100)</f>
        <v>0.06758869466978619</v>
      </c>
      <c r="I37" s="53"/>
    </row>
    <row r="38" spans="2:9" ht="15">
      <c r="B38" s="230">
        <v>13000</v>
      </c>
      <c r="C38" s="231" t="s">
        <v>177</v>
      </c>
      <c r="D38" s="80">
        <v>13000</v>
      </c>
      <c r="E38" s="335">
        <f>'Portfelis(001-1)'!E138+'Portfelis(002-1)'!E128+'Portfelis(003-1)'!E99+'Portfelis(004-1)'!E99+'Portfelis(005-1)'!E99</f>
        <v>0</v>
      </c>
      <c r="F38" s="335">
        <f>'Portfelis(001-1)'!F138+'Portfelis(002-1)'!F128+'Portfelis(003-1)'!F99+'Portfelis(004-1)'!F99+'Portfelis(005-1)'!F99</f>
        <v>1462187.63</v>
      </c>
      <c r="G38" s="335">
        <f>'Portfelis(001-1)'!G138+'Portfelis(002-1)'!G128+'Portfelis(003-1)'!G99+'Portfelis(004-1)'!G99+'Portfelis(005-1)'!G99</f>
        <v>1462187.63</v>
      </c>
      <c r="H38" s="336">
        <f>IF(G38=0,0,G38/'Aktivi_Saistibas(Kopa)'!$F$19*100)</f>
        <v>28.787578298894427</v>
      </c>
      <c r="I38" s="53"/>
    </row>
    <row r="39" spans="2:9" ht="26.25" thickBot="1">
      <c r="B39" s="184"/>
      <c r="C39" s="256" t="s">
        <v>180</v>
      </c>
      <c r="D39" s="79">
        <v>10000</v>
      </c>
      <c r="E39" s="337">
        <f>E25+E37+E38</f>
        <v>57386</v>
      </c>
      <c r="F39" s="337">
        <f>F25+F37+F38</f>
        <v>3518441.63</v>
      </c>
      <c r="G39" s="337">
        <f>G25+G37+G38</f>
        <v>3540715.8359999997</v>
      </c>
      <c r="H39" s="338">
        <f>IF(G39=0,0,G39/'Aktivi_Saistibas(Kopa)'!$F$19*100)</f>
        <v>69.70968176155714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89" t="s">
        <v>181</v>
      </c>
      <c r="C1" s="212"/>
      <c r="D1" s="227"/>
      <c r="E1" s="209"/>
      <c r="F1" s="209"/>
      <c r="G1" s="209"/>
      <c r="H1" s="257"/>
    </row>
    <row r="2" spans="1:8" ht="90" thickBot="1">
      <c r="A2" s="1"/>
      <c r="B2" s="488" t="s">
        <v>11</v>
      </c>
      <c r="C2" s="492"/>
      <c r="D2" s="65" t="s">
        <v>12</v>
      </c>
      <c r="E2" s="65" t="s">
        <v>142</v>
      </c>
      <c r="F2" s="186" t="s">
        <v>143</v>
      </c>
      <c r="G2" s="65" t="s">
        <v>145</v>
      </c>
      <c r="H2" s="182" t="s">
        <v>144</v>
      </c>
    </row>
    <row r="3" spans="1:8" ht="13.5" thickBot="1">
      <c r="A3" s="1"/>
      <c r="B3" s="490" t="s">
        <v>13</v>
      </c>
      <c r="C3" s="493"/>
      <c r="D3" s="67" t="s">
        <v>63</v>
      </c>
      <c r="E3" s="240" t="s">
        <v>65</v>
      </c>
      <c r="F3" s="67" t="s">
        <v>165</v>
      </c>
      <c r="G3" s="67" t="s">
        <v>166</v>
      </c>
      <c r="H3" s="187" t="s">
        <v>182</v>
      </c>
    </row>
    <row r="4" spans="1:8" ht="15" customHeight="1">
      <c r="A4" s="1"/>
      <c r="B4" s="193">
        <v>21000</v>
      </c>
      <c r="C4" s="194" t="s">
        <v>184</v>
      </c>
      <c r="D4" s="195"/>
      <c r="E4" s="242"/>
      <c r="F4" s="242"/>
      <c r="G4" s="242"/>
      <c r="H4" s="245"/>
    </row>
    <row r="5" spans="1:8" ht="27" customHeight="1">
      <c r="A5" s="1"/>
      <c r="B5" s="200">
        <v>21100</v>
      </c>
      <c r="C5" s="201" t="s">
        <v>148</v>
      </c>
      <c r="D5" s="202"/>
      <c r="E5" s="210"/>
      <c r="F5" s="210"/>
      <c r="G5" s="210"/>
      <c r="H5" s="224"/>
    </row>
    <row r="6" spans="1:8" ht="15.75" customHeight="1">
      <c r="A6" s="1"/>
      <c r="B6" s="200">
        <v>21110</v>
      </c>
      <c r="C6" s="207" t="s">
        <v>149</v>
      </c>
      <c r="D6" s="217">
        <v>21110</v>
      </c>
      <c r="E6" s="326">
        <f>'Portfelis(001-2)'!F12+'Portfelis(002-2)'!F12+'Portfelis(003-2)'!F11+'Portfelis(004-2)'!F11+'Portfelis(005-2)'!F11</f>
        <v>149</v>
      </c>
      <c r="F6" s="326">
        <f>'Portfelis(001-2)'!G12+'Portfelis(002-2)'!G12+'Portfelis(003-2)'!G11+'Portfelis(004-2)'!G11+'Portfelis(005-2)'!G11</f>
        <v>97612.54000000001</v>
      </c>
      <c r="G6" s="326">
        <f>'Portfelis(001-2)'!H12+'Portfelis(002-2)'!H12+'Portfelis(003-2)'!H11+'Portfelis(004-2)'!H11+'Portfelis(005-2)'!H11</f>
        <v>99890.57</v>
      </c>
      <c r="H6" s="328">
        <f>IF(G6=0,0,G6/'Aktivi_Saistibas(Kopa)'!$F$19*100)</f>
        <v>1.9666474713619313</v>
      </c>
    </row>
    <row r="7" spans="1:8" ht="15" customHeight="1">
      <c r="A7" s="1"/>
      <c r="B7" s="200">
        <v>21120</v>
      </c>
      <c r="C7" s="221" t="s">
        <v>154</v>
      </c>
      <c r="D7" s="217">
        <v>21120</v>
      </c>
      <c r="E7" s="326">
        <f>'Portfelis(001-2)'!F36+'Portfelis(002-2)'!F34+'Portfelis(003-2)'!F16+'Portfelis(004-2)'!F16+'Portfelis(005-2)'!F16</f>
        <v>895</v>
      </c>
      <c r="F7" s="326">
        <f>'Portfelis(001-2)'!G36+'Portfelis(002-2)'!G34+'Portfelis(003-2)'!G16+'Portfelis(004-2)'!G16+'Portfelis(005-2)'!G16</f>
        <v>633037.2400000001</v>
      </c>
      <c r="G7" s="326">
        <f>'Portfelis(001-2)'!H36+'Portfelis(002-2)'!H34+'Portfelis(003-2)'!H16+'Portfelis(004-2)'!H16+'Portfelis(005-2)'!H16</f>
        <v>635024.419</v>
      </c>
      <c r="H7" s="328">
        <f>IF(G7=0,0,G7/'Aktivi_Saistibas(Kopa)'!$F$19*100)</f>
        <v>12.502373025596206</v>
      </c>
    </row>
    <row r="8" spans="1:8" ht="14.25" customHeight="1">
      <c r="A8" s="1"/>
      <c r="B8" s="200">
        <v>21130</v>
      </c>
      <c r="C8" s="221" t="s">
        <v>157</v>
      </c>
      <c r="D8" s="217">
        <v>21130</v>
      </c>
      <c r="E8" s="326">
        <f>'Portfelis(001-2)'!F42+'Portfelis(002-2)'!F38+'Portfelis(003-2)'!F21+'Portfelis(004-2)'!F21+'Portfelis(005-2)'!F21</f>
        <v>69</v>
      </c>
      <c r="F8" s="326">
        <f>'Portfelis(001-2)'!G42+'Portfelis(002-2)'!G38+'Portfelis(003-2)'!G21+'Portfelis(004-2)'!G21+'Portfelis(005-2)'!G21</f>
        <v>70016.94</v>
      </c>
      <c r="G8" s="326">
        <f>'Portfelis(001-2)'!H42+'Portfelis(002-2)'!H38+'Portfelis(003-2)'!H21+'Portfelis(004-2)'!H21+'Portfelis(005-2)'!H21</f>
        <v>71232.35</v>
      </c>
      <c r="H8" s="328">
        <f>IF(G8=0,0,G8/'Aktivi_Saistibas(Kopa)'!$F$19*100)</f>
        <v>1.402423882521324</v>
      </c>
    </row>
    <row r="9" spans="1:8" ht="11.25" customHeight="1">
      <c r="A9" s="1"/>
      <c r="B9" s="166"/>
      <c r="C9" s="161" t="s">
        <v>186</v>
      </c>
      <c r="D9" s="76">
        <v>21000</v>
      </c>
      <c r="E9" s="329">
        <f>SUM(E6:E8)</f>
        <v>1113</v>
      </c>
      <c r="F9" s="329">
        <f>SUM(F6:F8)</f>
        <v>800666.7200000002</v>
      </c>
      <c r="G9" s="329">
        <f>SUM(G6:G8)</f>
        <v>806147.339</v>
      </c>
      <c r="H9" s="330">
        <f>IF(G9=0,0,G9/'Aktivi_Saistibas(Kopa)'!$F$19*100)</f>
        <v>15.87144437947946</v>
      </c>
    </row>
    <row r="10" spans="1:8" ht="15" customHeight="1">
      <c r="A10" s="1"/>
      <c r="B10" s="230">
        <v>21200</v>
      </c>
      <c r="C10" s="231" t="s">
        <v>161</v>
      </c>
      <c r="D10" s="238"/>
      <c r="E10" s="226"/>
      <c r="F10" s="226"/>
      <c r="G10" s="226"/>
      <c r="H10" s="232"/>
    </row>
    <row r="11" spans="1:8" ht="16.5" customHeight="1">
      <c r="A11" s="1"/>
      <c r="B11" s="200">
        <v>21210</v>
      </c>
      <c r="C11" s="207" t="s">
        <v>162</v>
      </c>
      <c r="D11" s="217">
        <v>21210</v>
      </c>
      <c r="E11" s="326">
        <f>'Portfelis(001-2)'!F66+'Portfelis(002-2)'!F43+'Portfelis(003-2)'!F28+'Portfelis(004-2)'!F28+'Portfelis(005-2)'!F28</f>
        <v>34188</v>
      </c>
      <c r="F11" s="326">
        <f>'Portfelis(001-2)'!G66+'Portfelis(002-2)'!G43+'Portfelis(003-2)'!G28+'Portfelis(004-2)'!G28+'Portfelis(005-2)'!G28</f>
        <v>167878.83</v>
      </c>
      <c r="G11" s="326">
        <f>'Portfelis(001-2)'!H66+'Portfelis(002-2)'!H43+'Portfelis(003-2)'!H28+'Portfelis(004-2)'!H28+'Portfelis(005-2)'!H28</f>
        <v>181410.59251999998</v>
      </c>
      <c r="H11" s="328">
        <f>IF(G11=0,0,G11/'Aktivi_Saistibas(Kopa)'!$F$19*100)</f>
        <v>3.571615249144415</v>
      </c>
    </row>
    <row r="12" spans="1:8" ht="15.75" customHeight="1">
      <c r="A12" s="1"/>
      <c r="B12" s="200">
        <v>21220</v>
      </c>
      <c r="C12" s="207" t="s">
        <v>163</v>
      </c>
      <c r="D12" s="217">
        <v>21220</v>
      </c>
      <c r="E12" s="326">
        <f>'Portfelis(001-2)'!F69+'Portfelis(002-2)'!F46+'Portfelis(003-2)'!F33+'Portfelis(004-2)'!F33+'Portfelis(005-2)'!F33</f>
        <v>0</v>
      </c>
      <c r="F12" s="326">
        <f>'Portfelis(001-2)'!G69+'Portfelis(002-2)'!G46+'Portfelis(003-2)'!G33+'Portfelis(004-2)'!G33+'Portfelis(005-2)'!G33</f>
        <v>0</v>
      </c>
      <c r="G12" s="326">
        <f>'Portfelis(001-2)'!H69+'Portfelis(002-2)'!H46+'Portfelis(003-2)'!H33+'Portfelis(004-2)'!H33+'Portfelis(005-2)'!H33</f>
        <v>0</v>
      </c>
      <c r="H12" s="328">
        <f>IF(G12=0,0,G12/'Aktivi_Saistibas(Kopa)'!$F$19*100)</f>
        <v>0</v>
      </c>
    </row>
    <row r="13" spans="1:8" ht="12.75">
      <c r="A13" s="1"/>
      <c r="B13" s="166"/>
      <c r="C13" s="190" t="s">
        <v>187</v>
      </c>
      <c r="D13" s="76">
        <v>21200</v>
      </c>
      <c r="E13" s="329">
        <f>SUM(E11:E12)</f>
        <v>34188</v>
      </c>
      <c r="F13" s="329">
        <f>SUM(F11:F12)</f>
        <v>167878.83</v>
      </c>
      <c r="G13" s="329">
        <f>SUM(G11:G12)</f>
        <v>181410.59251999998</v>
      </c>
      <c r="H13" s="330">
        <f>IF(G13=0,0,G13/'Aktivi_Saistibas(Kopa)'!$F$19*100)</f>
        <v>3.571615249144415</v>
      </c>
    </row>
    <row r="14" spans="1:8" ht="15.75" customHeight="1">
      <c r="A14" s="1"/>
      <c r="B14" s="200">
        <v>21300</v>
      </c>
      <c r="C14" s="201" t="s">
        <v>167</v>
      </c>
      <c r="D14" s="76">
        <v>21300</v>
      </c>
      <c r="E14" s="329">
        <f>'Portfelis(001-2)'!F81+'Portfelis(002-2)'!F50+'Portfelis(003-2)'!F39+'Portfelis(004-2)'!F39+'Portfelis(005-2)'!F39</f>
        <v>69022.446262</v>
      </c>
      <c r="F14" s="329">
        <f>'Portfelis(001-2)'!G81+'Portfelis(002-2)'!G50+'Portfelis(003-2)'!G39+'Portfelis(004-2)'!G39+'Portfelis(005-2)'!G39</f>
        <v>213669.73</v>
      </c>
      <c r="G14" s="329">
        <f>'Portfelis(001-2)'!H81+'Portfelis(002-2)'!H50+'Portfelis(003-2)'!H39+'Portfelis(004-2)'!H39+'Portfelis(005-2)'!H39</f>
        <v>222137.98872099997</v>
      </c>
      <c r="H14" s="330">
        <f>IF(G14=0,0,G14/'Aktivi_Saistibas(Kopa)'!$F$19*100)</f>
        <v>4.373457012124166</v>
      </c>
    </row>
    <row r="15" spans="1:8" ht="12.75">
      <c r="A15" s="1"/>
      <c r="B15" s="230">
        <v>21400</v>
      </c>
      <c r="C15" s="231" t="s">
        <v>80</v>
      </c>
      <c r="D15" s="76">
        <v>21400</v>
      </c>
      <c r="E15" s="329">
        <f>'Portfelis(001-2)'!F84+'Portfelis(002-2)'!F53+'Portfelis(003-2)'!F44+'Portfelis(004-2)'!F44+'Portfelis(005-2)'!F44</f>
        <v>0</v>
      </c>
      <c r="F15" s="329">
        <f>'Portfelis(001-2)'!G84+'Portfelis(002-2)'!G53+'Portfelis(003-2)'!G44+'Portfelis(004-2)'!G44+'Portfelis(005-2)'!G44</f>
        <v>0</v>
      </c>
      <c r="G15" s="329">
        <f>'Portfelis(001-2)'!H84+'Portfelis(002-2)'!H53+'Portfelis(003-2)'!H44+'Portfelis(004-2)'!H44+'Portfelis(005-2)'!H44</f>
        <v>0</v>
      </c>
      <c r="H15" s="330">
        <f>IF(G15=0,0,G15/'Aktivi_Saistibas(Kopa)'!$F$19*100)</f>
        <v>0</v>
      </c>
    </row>
    <row r="16" spans="1:8" ht="24" customHeight="1">
      <c r="A16" s="1"/>
      <c r="B16" s="183"/>
      <c r="C16" s="249" t="s">
        <v>188</v>
      </c>
      <c r="D16" s="78">
        <v>21000</v>
      </c>
      <c r="E16" s="331">
        <f>E9+E13+E14+E15</f>
        <v>104323.446262</v>
      </c>
      <c r="F16" s="331">
        <f>F9+F13+F14+F15</f>
        <v>1182215.2800000003</v>
      </c>
      <c r="G16" s="331">
        <f>G9+G13+G14+G15</f>
        <v>1209695.920241</v>
      </c>
      <c r="H16" s="339">
        <f>IF(G16=0,0,G16/'Aktivi_Saistibas(Kopa)'!$F$19*100)</f>
        <v>23.816516640748038</v>
      </c>
    </row>
    <row r="17" spans="1:8" ht="24.75" customHeight="1">
      <c r="A17" s="1"/>
      <c r="B17" s="200">
        <v>22000</v>
      </c>
      <c r="C17" s="248" t="s">
        <v>189</v>
      </c>
      <c r="D17" s="341"/>
      <c r="E17" s="273"/>
      <c r="F17" s="273"/>
      <c r="G17" s="273"/>
      <c r="H17" s="282"/>
    </row>
    <row r="18" spans="1:8" ht="28.5" customHeight="1">
      <c r="A18" s="1"/>
      <c r="B18" s="200">
        <v>22100</v>
      </c>
      <c r="C18" s="201" t="s">
        <v>148</v>
      </c>
      <c r="D18" s="202"/>
      <c r="E18" s="273"/>
      <c r="F18" s="273"/>
      <c r="G18" s="273"/>
      <c r="H18" s="282"/>
    </row>
    <row r="19" spans="1:8" ht="14.25" customHeight="1">
      <c r="A19" s="1"/>
      <c r="B19" s="200">
        <v>22110</v>
      </c>
      <c r="C19" s="207" t="s">
        <v>149</v>
      </c>
      <c r="D19" s="217">
        <v>22110</v>
      </c>
      <c r="E19" s="326">
        <f>'Portfelis(001-2)'!F91+'Portfelis(002-2)'!F60+'Portfelis(003-2)'!F55+'Portfelis(004-2)'!F55+'Portfelis(005-2)'!F55</f>
        <v>0</v>
      </c>
      <c r="F19" s="326">
        <f>'Portfelis(001-2)'!G91+'Portfelis(002-2)'!G60+'Portfelis(003-2)'!G55+'Portfelis(004-2)'!G55+'Portfelis(005-2)'!G55</f>
        <v>0</v>
      </c>
      <c r="G19" s="326">
        <f>'Portfelis(001-2)'!H91+'Portfelis(002-2)'!H60+'Portfelis(003-2)'!H55+'Portfelis(004-2)'!H55+'Portfelis(005-2)'!H55</f>
        <v>0</v>
      </c>
      <c r="H19" s="328">
        <f>IF(G19=0,0,G19/'Aktivi_Saistibas(Kopa)'!$F$19*100)</f>
        <v>0</v>
      </c>
    </row>
    <row r="20" spans="1:8" ht="14.25" customHeight="1">
      <c r="A20" s="1"/>
      <c r="B20" s="200">
        <v>22120</v>
      </c>
      <c r="C20" s="207" t="s">
        <v>154</v>
      </c>
      <c r="D20" s="217">
        <v>22120</v>
      </c>
      <c r="E20" s="326">
        <f>'Portfelis(001-2)'!F94+'Portfelis(002-2)'!F63+'Portfelis(003-2)'!F60+'Portfelis(004-2)'!F60+'Portfelis(005-2)'!F60</f>
        <v>0</v>
      </c>
      <c r="F20" s="326">
        <f>'Portfelis(001-2)'!G94+'Portfelis(002-2)'!G63+'Portfelis(003-2)'!G60+'Portfelis(004-2)'!G60+'Portfelis(005-2)'!G60</f>
        <v>0</v>
      </c>
      <c r="G20" s="326">
        <f>'Portfelis(001-2)'!H94+'Portfelis(002-2)'!H63+'Portfelis(003-2)'!H60+'Portfelis(004-2)'!H60+'Portfelis(005-2)'!H60</f>
        <v>0</v>
      </c>
      <c r="H20" s="328">
        <f>IF(G20=0,0,G20/'Aktivi_Saistibas(Kopa)'!$F$19*100)</f>
        <v>0</v>
      </c>
    </row>
    <row r="21" spans="1:8" ht="16.5" customHeight="1">
      <c r="A21" s="1"/>
      <c r="B21" s="200">
        <v>22130</v>
      </c>
      <c r="C21" s="207" t="s">
        <v>157</v>
      </c>
      <c r="D21" s="217">
        <v>22130</v>
      </c>
      <c r="E21" s="326">
        <f>'Portfelis(001-2)'!F97+'Portfelis(002-2)'!F66+'Portfelis(003-2)'!F65+'Portfelis(004-2)'!F65+'Portfelis(005-2)'!F65</f>
        <v>0</v>
      </c>
      <c r="F21" s="326">
        <f>'Portfelis(001-2)'!G97+'Portfelis(002-2)'!G66+'Portfelis(003-2)'!G65+'Portfelis(004-2)'!G65+'Portfelis(005-2)'!G65</f>
        <v>0</v>
      </c>
      <c r="G21" s="326">
        <f>'Portfelis(001-2)'!H97+'Portfelis(002-2)'!H66+'Portfelis(003-2)'!H65+'Portfelis(004-2)'!H65+'Portfelis(005-2)'!H65</f>
        <v>0</v>
      </c>
      <c r="H21" s="328">
        <f>IF(G21=0,0,G21/'Aktivi_Saistibas(Kopa)'!$F$19*100)</f>
        <v>0</v>
      </c>
    </row>
    <row r="22" spans="1:8" ht="12.75">
      <c r="A22" s="1"/>
      <c r="B22" s="166"/>
      <c r="C22" s="190" t="s">
        <v>190</v>
      </c>
      <c r="D22" s="76">
        <v>22100</v>
      </c>
      <c r="E22" s="329">
        <f>SUM(E19:E21)</f>
        <v>0</v>
      </c>
      <c r="F22" s="329">
        <f>SUM(F19:F21)</f>
        <v>0</v>
      </c>
      <c r="G22" s="329">
        <f>SUM(G19:G21)</f>
        <v>0</v>
      </c>
      <c r="H22" s="330">
        <f>IF(G22=0,0,G22/'Aktivi_Saistibas(Kopa)'!$F$19*100)</f>
        <v>0</v>
      </c>
    </row>
    <row r="23" spans="1:8" ht="15.75" customHeight="1">
      <c r="A23" s="1"/>
      <c r="B23" s="230">
        <v>22200</v>
      </c>
      <c r="C23" s="231" t="s">
        <v>161</v>
      </c>
      <c r="D23" s="238"/>
      <c r="E23" s="284"/>
      <c r="F23" s="284"/>
      <c r="G23" s="284"/>
      <c r="H23" s="285"/>
    </row>
    <row r="24" spans="1:8" ht="17.25" customHeight="1">
      <c r="A24" s="1"/>
      <c r="B24" s="200">
        <v>22210</v>
      </c>
      <c r="C24" s="207" t="s">
        <v>162</v>
      </c>
      <c r="D24" s="217">
        <v>22210</v>
      </c>
      <c r="E24" s="326">
        <f>'Portfelis(001-2)'!F102+'Portfelis(002-2)'!F71+'Portfelis(003-2)'!F72+'Portfelis(004-2)'!F72+'Portfelis(005-2)'!F72</f>
        <v>0</v>
      </c>
      <c r="F24" s="326">
        <f>'Portfelis(001-2)'!G102+'Portfelis(002-2)'!G71+'Portfelis(003-2)'!G72+'Portfelis(004-2)'!G72+'Portfelis(005-2)'!G72</f>
        <v>0</v>
      </c>
      <c r="G24" s="326">
        <f>'Portfelis(001-2)'!H102+'Portfelis(002-2)'!H71+'Portfelis(003-2)'!H72+'Portfelis(004-2)'!H72+'Portfelis(005-2)'!H72</f>
        <v>0</v>
      </c>
      <c r="H24" s="328">
        <f>IF(G24=0,0,G24/'Aktivi_Saistibas(Kopa)'!$F$19*100)</f>
        <v>0</v>
      </c>
    </row>
    <row r="25" spans="1:8" ht="15.75" customHeight="1">
      <c r="A25" s="1"/>
      <c r="B25" s="200">
        <v>22220</v>
      </c>
      <c r="C25" s="207" t="s">
        <v>163</v>
      </c>
      <c r="D25" s="217">
        <v>22220</v>
      </c>
      <c r="E25" s="326">
        <f>'Portfelis(001-2)'!F105+'Portfelis(002-2)'!F74+'Portfelis(003-2)'!F77+'Portfelis(004-2)'!F77+'Portfelis(005-2)'!F77</f>
        <v>0</v>
      </c>
      <c r="F25" s="326">
        <f>'Portfelis(001-2)'!G105+'Portfelis(002-2)'!G74+'Portfelis(003-2)'!G77+'Portfelis(004-2)'!G77+'Portfelis(005-2)'!G77</f>
        <v>0</v>
      </c>
      <c r="G25" s="326">
        <f>'Portfelis(001-2)'!H105+'Portfelis(002-2)'!H74+'Portfelis(003-2)'!H77+'Portfelis(004-2)'!H77+'Portfelis(005-2)'!H77</f>
        <v>0</v>
      </c>
      <c r="H25" s="328">
        <f>IF(G25=0,0,G25/'Aktivi_Saistibas(Kopa)'!$F$19*100)</f>
        <v>0</v>
      </c>
    </row>
    <row r="26" spans="1:8" ht="12.75">
      <c r="A26" s="1"/>
      <c r="B26" s="166"/>
      <c r="C26" s="190" t="s">
        <v>187</v>
      </c>
      <c r="D26" s="76">
        <v>22200</v>
      </c>
      <c r="E26" s="329">
        <f>SUM(E24:E25)</f>
        <v>0</v>
      </c>
      <c r="F26" s="329">
        <f>SUM(F24:F25)</f>
        <v>0</v>
      </c>
      <c r="G26" s="329">
        <f>SUM(G24:G25)</f>
        <v>0</v>
      </c>
      <c r="H26" s="330">
        <f>IF(G26=0,0,G26/'Aktivi_Saistibas(Kopa)'!$F$19*100)</f>
        <v>0</v>
      </c>
    </row>
    <row r="27" spans="1:8" ht="15" customHeight="1">
      <c r="A27" s="1"/>
      <c r="B27" s="200">
        <v>22300</v>
      </c>
      <c r="C27" s="201" t="s">
        <v>167</v>
      </c>
      <c r="D27" s="76">
        <v>22300</v>
      </c>
      <c r="E27" s="329">
        <f>'Portfelis(001-2)'!F109+'Portfelis(002-2)'!F78+'Portfelis(003-2)'!F83+'Portfelis(004-2)'!F83+'Portfelis(005-2)'!F83</f>
        <v>0</v>
      </c>
      <c r="F27" s="329">
        <f>'Portfelis(001-2)'!G109+'Portfelis(002-2)'!G78+'Portfelis(003-2)'!G83+'Portfelis(004-2)'!G83+'Portfelis(005-2)'!G83</f>
        <v>0</v>
      </c>
      <c r="G27" s="329">
        <f>'Portfelis(001-2)'!H109+'Portfelis(002-2)'!H78+'Portfelis(003-2)'!H83+'Portfelis(004-2)'!H83+'Portfelis(005-2)'!H83</f>
        <v>0</v>
      </c>
      <c r="H27" s="330">
        <f>IF(G27=0,0,G27/'Aktivi_Saistibas(Kopa)'!$F$19*100)</f>
        <v>0</v>
      </c>
    </row>
    <row r="28" spans="1:8" ht="12.75">
      <c r="A28" s="1"/>
      <c r="B28" s="230">
        <v>22400</v>
      </c>
      <c r="C28" s="231" t="s">
        <v>80</v>
      </c>
      <c r="D28" s="76">
        <v>22400</v>
      </c>
      <c r="E28" s="329">
        <f>'Portfelis(001-2)'!F112+'Portfelis(002-2)'!F81+'Portfelis(003-2)'!F88+'Portfelis(004-2)'!F88+'Portfelis(005-2)'!F88</f>
        <v>0</v>
      </c>
      <c r="F28" s="329">
        <f>'Portfelis(001-2)'!G112+'Portfelis(002-2)'!G81+'Portfelis(003-2)'!G88+'Portfelis(004-2)'!G88+'Portfelis(005-2)'!G88</f>
        <v>0</v>
      </c>
      <c r="G28" s="329">
        <f>'Portfelis(001-2)'!H112+'Portfelis(002-2)'!H81+'Portfelis(003-2)'!H88+'Portfelis(004-2)'!H88+'Portfelis(005-2)'!H88</f>
        <v>0</v>
      </c>
      <c r="H28" s="330">
        <f>IF(G28=0,0,G28/'Aktivi_Saistibas(Kopa)'!$F$19*100)</f>
        <v>0</v>
      </c>
    </row>
    <row r="29" spans="1:8" ht="27.75" customHeight="1">
      <c r="A29" s="1"/>
      <c r="B29" s="183"/>
      <c r="C29" s="191" t="s">
        <v>191</v>
      </c>
      <c r="D29" s="78">
        <v>22000</v>
      </c>
      <c r="E29" s="331">
        <f>E22+E26+E27+E28</f>
        <v>0</v>
      </c>
      <c r="F29" s="331">
        <f>F22+F26+F27+F28</f>
        <v>0</v>
      </c>
      <c r="G29" s="331">
        <f>G22+G26+G27+G28</f>
        <v>0</v>
      </c>
      <c r="H29" s="339">
        <f>IF(G29=0,0,G29/'Aktivi_Saistibas(Kopa)'!$F$19*100)</f>
        <v>0</v>
      </c>
    </row>
    <row r="30" spans="1:8" ht="12.75">
      <c r="A30" s="1"/>
      <c r="B30" s="200">
        <v>23000</v>
      </c>
      <c r="C30" s="288" t="s">
        <v>192</v>
      </c>
      <c r="D30" s="238"/>
      <c r="E30" s="226"/>
      <c r="F30" s="226"/>
      <c r="G30" s="226"/>
      <c r="H30" s="232"/>
    </row>
    <row r="31" spans="1:8" ht="25.5">
      <c r="A31" s="1"/>
      <c r="B31" s="200">
        <v>23100</v>
      </c>
      <c r="C31" s="201" t="s">
        <v>148</v>
      </c>
      <c r="D31" s="208"/>
      <c r="E31" s="210"/>
      <c r="F31" s="210"/>
      <c r="G31" s="210"/>
      <c r="H31" s="224"/>
    </row>
    <row r="32" spans="1:8" ht="12.75">
      <c r="A32" s="1"/>
      <c r="B32" s="200">
        <v>23110</v>
      </c>
      <c r="C32" s="207" t="s">
        <v>149</v>
      </c>
      <c r="D32" s="217">
        <v>23110</v>
      </c>
      <c r="E32" s="326">
        <f>'Portfelis(001-2)'!F119+'Portfelis(002-2)'!F88+'Portfelis(003-2)'!F99+'Portfelis(004-2)'!F99+'Portfelis(005-2)'!F99</f>
        <v>0</v>
      </c>
      <c r="F32" s="326">
        <f>'Portfelis(001-2)'!G119+'Portfelis(002-2)'!G88+'Portfelis(003-2)'!G99+'Portfelis(004-2)'!G99+'Portfelis(005-2)'!G99</f>
        <v>0</v>
      </c>
      <c r="G32" s="326">
        <f>'Portfelis(001-2)'!H119+'Portfelis(002-2)'!H88+'Portfelis(003-2)'!H99+'Portfelis(004-2)'!H99+'Portfelis(005-2)'!H99</f>
        <v>0</v>
      </c>
      <c r="H32" s="328">
        <f>IF(G32=0,0,G32/'Aktivi_Saistibas(Kopa)'!$F$19*100)</f>
        <v>0</v>
      </c>
    </row>
    <row r="33" spans="1:8" ht="12.75">
      <c r="A33" s="1"/>
      <c r="B33" s="200">
        <v>23120</v>
      </c>
      <c r="C33" s="207" t="s">
        <v>154</v>
      </c>
      <c r="D33" s="217">
        <v>23120</v>
      </c>
      <c r="E33" s="326">
        <f>'Portfelis(001-2)'!F122+'Portfelis(002-2)'!F91+'Portfelis(003-2)'!F104+'Portfelis(004-2)'!F104+'Portfelis(005-2)'!F104</f>
        <v>0</v>
      </c>
      <c r="F33" s="326">
        <f>'Portfelis(001-2)'!G122+'Portfelis(002-2)'!G91+'Portfelis(003-2)'!G104+'Portfelis(004-2)'!G104+'Portfelis(005-2)'!G104</f>
        <v>0</v>
      </c>
      <c r="G33" s="326">
        <f>'Portfelis(001-2)'!H122+'Portfelis(002-2)'!H91+'Portfelis(003-2)'!H104+'Portfelis(004-2)'!H104+'Portfelis(005-2)'!H104</f>
        <v>0</v>
      </c>
      <c r="H33" s="328">
        <f>IF(G33=0,0,G33/'Aktivi_Saistibas(Kopa)'!$F$19*100)</f>
        <v>0</v>
      </c>
    </row>
    <row r="34" spans="1:8" ht="12.75">
      <c r="A34" s="1"/>
      <c r="B34" s="200">
        <v>23130</v>
      </c>
      <c r="C34" s="207" t="s">
        <v>157</v>
      </c>
      <c r="D34" s="217">
        <v>23130</v>
      </c>
      <c r="E34" s="326">
        <f>'Portfelis(001-2)'!F125+'Portfelis(002-2)'!F94+'Portfelis(003-2)'!F109+'Portfelis(004-2)'!F109+'Portfelis(005-2)'!F109</f>
        <v>0</v>
      </c>
      <c r="F34" s="326">
        <f>'Portfelis(001-2)'!G125+'Portfelis(002-2)'!G94+'Portfelis(003-2)'!G109+'Portfelis(004-2)'!G109+'Portfelis(005-2)'!G109</f>
        <v>0</v>
      </c>
      <c r="G34" s="326">
        <f>'Portfelis(001-2)'!H125+'Portfelis(002-2)'!H94+'Portfelis(003-2)'!H109+'Portfelis(004-2)'!H109+'Portfelis(005-2)'!H109</f>
        <v>0</v>
      </c>
      <c r="H34" s="328">
        <f>IF(G34=0,0,G34/'Aktivi_Saistibas(Kopa)'!$F$19*100)</f>
        <v>0</v>
      </c>
    </row>
    <row r="35" spans="1:8" ht="12.75">
      <c r="A35" s="1"/>
      <c r="B35" s="166"/>
      <c r="C35" s="190" t="s">
        <v>193</v>
      </c>
      <c r="D35" s="76">
        <v>23100</v>
      </c>
      <c r="E35" s="329">
        <f>SUM(E32:E34)</f>
        <v>0</v>
      </c>
      <c r="F35" s="329">
        <f>SUM(F32:F34)</f>
        <v>0</v>
      </c>
      <c r="G35" s="329">
        <f>SUM(G32:G34)</f>
        <v>0</v>
      </c>
      <c r="H35" s="330">
        <f>IF(G35=0,0,G35/'Aktivi_Saistibas(Kopa)'!$F$19*100)</f>
        <v>0</v>
      </c>
    </row>
    <row r="36" spans="1:8" ht="13.5" customHeight="1">
      <c r="A36" s="1"/>
      <c r="B36" s="230">
        <v>23200</v>
      </c>
      <c r="C36" s="231" t="s">
        <v>161</v>
      </c>
      <c r="D36" s="238"/>
      <c r="E36" s="226"/>
      <c r="F36" s="226"/>
      <c r="G36" s="226"/>
      <c r="H36" s="232"/>
    </row>
    <row r="37" spans="1:8" ht="12.75">
      <c r="A37" s="1"/>
      <c r="B37" s="200">
        <v>23210</v>
      </c>
      <c r="C37" s="207" t="s">
        <v>162</v>
      </c>
      <c r="D37" s="217">
        <v>23210</v>
      </c>
      <c r="E37" s="326">
        <f>'Portfelis(001-2)'!F130+'Portfelis(002-2)'!F99+'Portfelis(003-2)'!F116+'Portfelis(004-2)'!F116+'Portfelis(005-2)'!F116</f>
        <v>0</v>
      </c>
      <c r="F37" s="326">
        <f>'Portfelis(001-2)'!G130+'Portfelis(002-2)'!G99+'Portfelis(003-2)'!G116+'Portfelis(004-2)'!G116+'Portfelis(005-2)'!G116</f>
        <v>0</v>
      </c>
      <c r="G37" s="326">
        <f>'Portfelis(001-2)'!H130+'Portfelis(002-2)'!H99+'Portfelis(003-2)'!H116+'Portfelis(004-2)'!H116+'Portfelis(005-2)'!H116</f>
        <v>0</v>
      </c>
      <c r="H37" s="328">
        <f>IF(G37=0,0,G37/'Aktivi_Saistibas(Kopa)'!$F$19*100)</f>
        <v>0</v>
      </c>
    </row>
    <row r="38" spans="1:8" ht="12.75">
      <c r="A38" s="1"/>
      <c r="B38" s="200">
        <v>23220</v>
      </c>
      <c r="C38" s="207" t="s">
        <v>163</v>
      </c>
      <c r="D38" s="217">
        <v>23220</v>
      </c>
      <c r="E38" s="326">
        <f>'Portfelis(001-2)'!F133+'Portfelis(002-2)'!F102+'Portfelis(003-2)'!F121+'Portfelis(004-2)'!F121+'Portfelis(005-2)'!F121</f>
        <v>0</v>
      </c>
      <c r="F38" s="326">
        <f>'Portfelis(001-2)'!G133+'Portfelis(002-2)'!G102+'Portfelis(003-2)'!G121+'Portfelis(004-2)'!G121+'Portfelis(005-2)'!G121</f>
        <v>0</v>
      </c>
      <c r="G38" s="326">
        <f>'Portfelis(001-2)'!H133+'Portfelis(002-2)'!H102+'Portfelis(003-2)'!H121+'Portfelis(004-2)'!H121+'Portfelis(005-2)'!H121</f>
        <v>0</v>
      </c>
      <c r="H38" s="328">
        <f>IF(G38=0,0,G38/'Aktivi_Saistibas(Kopa)'!$F$19*100)</f>
        <v>0</v>
      </c>
    </row>
    <row r="39" spans="1:8" ht="12.75">
      <c r="A39" s="1"/>
      <c r="B39" s="166"/>
      <c r="C39" s="190" t="s">
        <v>187</v>
      </c>
      <c r="D39" s="76">
        <v>23200</v>
      </c>
      <c r="E39" s="329">
        <f>SUM(E37:E38)</f>
        <v>0</v>
      </c>
      <c r="F39" s="329">
        <f>SUM(F37:F38)</f>
        <v>0</v>
      </c>
      <c r="G39" s="329">
        <f>SUM(G37:G38)</f>
        <v>0</v>
      </c>
      <c r="H39" s="330">
        <f>IF(G39=0,0,G39/'Aktivi_Saistibas(Kopa)'!$F$19*100)</f>
        <v>0</v>
      </c>
    </row>
    <row r="40" spans="1:8" ht="12.75">
      <c r="A40" s="1"/>
      <c r="B40" s="200">
        <v>23300</v>
      </c>
      <c r="C40" s="201" t="s">
        <v>167</v>
      </c>
      <c r="D40" s="76">
        <v>23300</v>
      </c>
      <c r="E40" s="329">
        <f>'Portfelis(001-2)'!F137+'Portfelis(002-2)'!F106+'Portfelis(003-2)'!F127+'Portfelis(004-2)'!F127+'Portfelis(005-2)'!F127</f>
        <v>0</v>
      </c>
      <c r="F40" s="329">
        <f>'Portfelis(001-2)'!G137+'Portfelis(002-2)'!G106+'Portfelis(003-2)'!G127+'Portfelis(004-2)'!G127+'Portfelis(005-2)'!G127</f>
        <v>0</v>
      </c>
      <c r="G40" s="329">
        <f>'Portfelis(001-2)'!H137+'Portfelis(002-2)'!H106+'Portfelis(003-2)'!H127+'Portfelis(004-2)'!H127+'Portfelis(005-2)'!H127</f>
        <v>0</v>
      </c>
      <c r="H40" s="330">
        <f>IF(G40=0,0,G40/'Aktivi_Saistibas(Kopa)'!$F$19*100)</f>
        <v>0</v>
      </c>
    </row>
    <row r="41" spans="1:8" ht="12.75">
      <c r="A41" s="1"/>
      <c r="B41" s="230">
        <v>23400</v>
      </c>
      <c r="C41" s="231" t="s">
        <v>80</v>
      </c>
      <c r="D41" s="76">
        <v>23400</v>
      </c>
      <c r="E41" s="329">
        <f>'Portfelis(001-2)'!F144+'Portfelis(002-2)'!F113+'Portfelis(003-2)'!F138+'Portfelis(004-2)'!F138+'Portfelis(005-2)'!F138</f>
        <v>0</v>
      </c>
      <c r="F41" s="329">
        <f>'Portfelis(001-2)'!G144+'Portfelis(002-2)'!G113+'Portfelis(003-2)'!G138+'Portfelis(004-2)'!G138+'Portfelis(005-2)'!G138</f>
        <v>0</v>
      </c>
      <c r="G41" s="329">
        <f>'Portfelis(001-2)'!H144+'Portfelis(002-2)'!H113+'Portfelis(003-2)'!H138+'Portfelis(004-2)'!H138+'Portfelis(005-2)'!H138</f>
        <v>0</v>
      </c>
      <c r="H41" s="330">
        <f>IF(G41=0,0,G41/'Aktivi_Saistibas(Kopa)'!$F$19*100)</f>
        <v>0</v>
      </c>
    </row>
    <row r="42" spans="1:8" ht="13.5" customHeight="1">
      <c r="A42" s="1"/>
      <c r="B42" s="183"/>
      <c r="C42" s="191" t="s">
        <v>194</v>
      </c>
      <c r="D42" s="74">
        <v>23000</v>
      </c>
      <c r="E42" s="331">
        <f>E35+E39+E40+E41</f>
        <v>0</v>
      </c>
      <c r="F42" s="331">
        <f>F35+F39+F40+F41</f>
        <v>0</v>
      </c>
      <c r="G42" s="331">
        <f>G35+G39+G40+G41</f>
        <v>0</v>
      </c>
      <c r="H42" s="336">
        <f>IF(G42=0,0,G42/'Aktivi_Saistibas(Kopa)'!$F$19*100)</f>
        <v>0</v>
      </c>
    </row>
    <row r="43" spans="1:8" ht="12.75">
      <c r="A43" s="1"/>
      <c r="B43" s="200">
        <v>24000</v>
      </c>
      <c r="C43" s="231" t="s">
        <v>177</v>
      </c>
      <c r="D43" s="80">
        <v>24000</v>
      </c>
      <c r="E43" s="335">
        <f>'Portfelis(001-2)'!F144+'Portfelis(002-2)'!F113+'Portfelis(003-2)'!F138+'Portfelis(004-2)'!F138+'Portfelis(005-2)'!F138</f>
        <v>0</v>
      </c>
      <c r="F43" s="335">
        <f>'Portfelis(001-2)'!G144+'Portfelis(002-2)'!G113+'Portfelis(003-2)'!G138+'Portfelis(004-2)'!G138+'Portfelis(005-2)'!G138</f>
        <v>0</v>
      </c>
      <c r="G43" s="335">
        <f>'Portfelis(001-2)'!H144+'Portfelis(002-2)'!H113+'Portfelis(003-2)'!H138+'Portfelis(004-2)'!H138+'Portfelis(005-2)'!H138</f>
        <v>0</v>
      </c>
      <c r="H43" s="330">
        <f>IF(G43=0,0,G43/'Aktivi_Saistibas(Kopa)'!$F$19*100)</f>
        <v>0</v>
      </c>
    </row>
    <row r="44" spans="1:8" ht="14.25" customHeight="1">
      <c r="A44" s="1"/>
      <c r="B44" s="183"/>
      <c r="C44" s="191" t="s">
        <v>195</v>
      </c>
      <c r="D44" s="78">
        <v>20000</v>
      </c>
      <c r="E44" s="331">
        <f>E16+E29+E42+E43</f>
        <v>104323.446262</v>
      </c>
      <c r="F44" s="331">
        <f>F16+F29+F42+F43</f>
        <v>1182215.2800000003</v>
      </c>
      <c r="G44" s="331">
        <f>G16+G29+G42+G43</f>
        <v>1209695.920241</v>
      </c>
      <c r="H44" s="336">
        <f>IF(G44=0,0,G44/'Aktivi_Saistibas(Kopa)'!$F$19*100)</f>
        <v>23.816516640748038</v>
      </c>
    </row>
    <row r="45" spans="1:8" ht="14.25" customHeight="1" thickBot="1">
      <c r="A45" s="1"/>
      <c r="B45" s="294">
        <v>30000</v>
      </c>
      <c r="C45" s="256" t="s">
        <v>196</v>
      </c>
      <c r="D45" s="79">
        <v>30000</v>
      </c>
      <c r="E45" s="337">
        <f>'Portfelis(Kopa-1)'!E39+'Portfelis(Kopa-2)'!E44</f>
        <v>161709.446262</v>
      </c>
      <c r="F45" s="337">
        <f>'Portfelis(Kopa-1)'!F39+'Portfelis(Kopa-2)'!F44</f>
        <v>4700656.91</v>
      </c>
      <c r="G45" s="337">
        <f>'Portfelis(Kopa-1)'!G39+'Portfelis(Kopa-2)'!G44</f>
        <v>4750411.756240999</v>
      </c>
      <c r="H45" s="338">
        <f>IF(G45=0,0,G45/'Aktivi_Saistibas(Kopa)'!$F$19*100)</f>
        <v>93.52619840230517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zoomScale="75" zoomScaleNormal="75" workbookViewId="0" topLeftCell="A13">
      <selection activeCell="E35" sqref="E35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 Parekss Aktīvais pensiju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8" t="s">
        <v>11</v>
      </c>
      <c r="C10" s="489"/>
      <c r="D10" s="65" t="s">
        <v>12</v>
      </c>
      <c r="E10" s="65" t="s">
        <v>88</v>
      </c>
      <c r="F10" s="66" t="str">
        <f>CONCATENATE("Atlikumi ",Parametri!A15)</f>
        <v>Atlikumi 2004. gada 30.09.</v>
      </c>
    </row>
    <row r="11" spans="2:6" ht="16.5" customHeight="1" thickBot="1">
      <c r="B11" s="490" t="s">
        <v>13</v>
      </c>
      <c r="C11" s="489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408"/>
      <c r="F12" s="409"/>
    </row>
    <row r="13" spans="2:6" ht="12.75">
      <c r="B13" s="71"/>
      <c r="C13" s="160" t="s">
        <v>90</v>
      </c>
      <c r="D13" s="137" t="s">
        <v>91</v>
      </c>
      <c r="E13" s="138">
        <v>5968.71285991819</v>
      </c>
      <c r="F13" s="139">
        <v>28390.13426788622</v>
      </c>
    </row>
    <row r="14" spans="2:6" ht="12.75">
      <c r="B14" s="71"/>
      <c r="C14" s="160" t="s">
        <v>94</v>
      </c>
      <c r="D14" s="137" t="s">
        <v>92</v>
      </c>
      <c r="E14" s="138">
        <v>13766.63050114675</v>
      </c>
      <c r="F14" s="139">
        <v>57451.80650267138</v>
      </c>
    </row>
    <row r="15" spans="2:6" ht="12.75">
      <c r="B15" s="71"/>
      <c r="C15" s="160" t="s">
        <v>95</v>
      </c>
      <c r="D15" s="137" t="s">
        <v>93</v>
      </c>
      <c r="E15" s="138">
        <v>405.99</v>
      </c>
      <c r="F15" s="140">
        <v>2819.5</v>
      </c>
    </row>
    <row r="16" spans="2:6" ht="12.75">
      <c r="B16" s="71"/>
      <c r="C16" s="160" t="s">
        <v>17</v>
      </c>
      <c r="D16" s="137" t="s">
        <v>96</v>
      </c>
      <c r="E16" s="138">
        <v>0</v>
      </c>
      <c r="F16" s="140">
        <v>0</v>
      </c>
    </row>
    <row r="17" spans="2:6" ht="12.75">
      <c r="B17" s="166"/>
      <c r="C17" s="161" t="s">
        <v>97</v>
      </c>
      <c r="D17" s="141" t="s">
        <v>61</v>
      </c>
      <c r="E17" s="142">
        <f>SUM(E13:E16)</f>
        <v>20141.333361064942</v>
      </c>
      <c r="F17" s="143">
        <f>SUM(F13:F16)</f>
        <v>88661.4407705576</v>
      </c>
    </row>
    <row r="18" spans="2:6" ht="12.75">
      <c r="B18" s="70" t="s">
        <v>66</v>
      </c>
      <c r="C18" s="162" t="s">
        <v>98</v>
      </c>
      <c r="D18" s="144"/>
      <c r="E18" s="410"/>
      <c r="F18" s="411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>
        <v>3112.84</v>
      </c>
      <c r="F20" s="139">
        <v>16679.75</v>
      </c>
    </row>
    <row r="21" spans="2:6" ht="12.75">
      <c r="B21" s="71"/>
      <c r="C21" s="160" t="s">
        <v>105</v>
      </c>
      <c r="D21" s="137" t="s">
        <v>101</v>
      </c>
      <c r="E21" s="138">
        <v>741.29</v>
      </c>
      <c r="F21" s="139">
        <v>3037.19</v>
      </c>
    </row>
    <row r="22" spans="2:6" ht="12.75">
      <c r="B22" s="71"/>
      <c r="C22" s="160" t="s">
        <v>106</v>
      </c>
      <c r="D22" s="137" t="s">
        <v>102</v>
      </c>
      <c r="E22" s="138"/>
      <c r="F22" s="139">
        <v>1.25</v>
      </c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3854.13</v>
      </c>
      <c r="F24" s="145">
        <f>SUM(F19:F23)</f>
        <v>19718.19</v>
      </c>
    </row>
    <row r="25" spans="2:6" ht="15" customHeight="1">
      <c r="B25" s="70" t="s">
        <v>68</v>
      </c>
      <c r="C25" s="162" t="s">
        <v>108</v>
      </c>
      <c r="D25" s="144"/>
      <c r="E25" s="410"/>
      <c r="F25" s="411"/>
    </row>
    <row r="26" spans="2:6" ht="12.75">
      <c r="B26" s="71"/>
      <c r="C26" s="160" t="s">
        <v>109</v>
      </c>
      <c r="D26" s="137" t="s">
        <v>69</v>
      </c>
      <c r="E26" s="138">
        <v>3329.6983099999998</v>
      </c>
      <c r="F26" s="139">
        <v>358851.63</v>
      </c>
    </row>
    <row r="27" spans="2:6" ht="12.75">
      <c r="B27" s="71"/>
      <c r="C27" s="160" t="s">
        <v>113</v>
      </c>
      <c r="D27" s="137" t="s">
        <v>70</v>
      </c>
      <c r="E27" s="138">
        <v>3707.01</v>
      </c>
      <c r="F27" s="139">
        <v>359007.83</v>
      </c>
    </row>
    <row r="28" spans="2:6" ht="14.25" customHeight="1">
      <c r="B28" s="71"/>
      <c r="C28" s="160" t="s">
        <v>114</v>
      </c>
      <c r="D28" s="137" t="s">
        <v>71</v>
      </c>
      <c r="E28" s="148">
        <f>E26-E27</f>
        <v>-377.31169000000045</v>
      </c>
      <c r="F28" s="149">
        <f>F26-F27</f>
        <v>-156.20000000001164</v>
      </c>
    </row>
    <row r="29" spans="2:6" ht="25.5">
      <c r="B29" s="71"/>
      <c r="C29" s="160" t="s">
        <v>115</v>
      </c>
      <c r="D29" s="137" t="s">
        <v>110</v>
      </c>
      <c r="E29" s="138">
        <v>0</v>
      </c>
      <c r="F29" s="139">
        <v>4101.69</v>
      </c>
    </row>
    <row r="30" spans="2:6" ht="25.5">
      <c r="B30" s="71"/>
      <c r="C30" s="160" t="s">
        <v>116</v>
      </c>
      <c r="D30" s="137" t="s">
        <v>111</v>
      </c>
      <c r="E30" s="148">
        <f>E28+E29</f>
        <v>-377.31169000000045</v>
      </c>
      <c r="F30" s="149">
        <f>F28+F29</f>
        <v>3945.489999999988</v>
      </c>
    </row>
    <row r="31" spans="2:6" ht="12.75">
      <c r="B31" s="71"/>
      <c r="C31" s="160" t="s">
        <v>117</v>
      </c>
      <c r="D31" s="137" t="s">
        <v>112</v>
      </c>
      <c r="E31" s="138">
        <v>6585.6049193532335</v>
      </c>
      <c r="F31" s="140">
        <v>34575.95524332862</v>
      </c>
    </row>
    <row r="32" spans="2:6" ht="12.75">
      <c r="B32" s="72"/>
      <c r="C32" s="161" t="s">
        <v>118</v>
      </c>
      <c r="D32" s="141" t="s">
        <v>68</v>
      </c>
      <c r="E32" s="142">
        <f>E30+E31</f>
        <v>6208.293229353233</v>
      </c>
      <c r="F32" s="143">
        <f>F30+F31</f>
        <v>38521.44524332861</v>
      </c>
    </row>
    <row r="33" spans="2:6" ht="12.75">
      <c r="B33" s="68" t="s">
        <v>75</v>
      </c>
      <c r="C33" s="163" t="s">
        <v>119</v>
      </c>
      <c r="D33" s="69" t="s">
        <v>75</v>
      </c>
      <c r="E33" s="146">
        <v>1515.04</v>
      </c>
      <c r="F33" s="140">
        <v>6156.7361820000315</v>
      </c>
    </row>
    <row r="34" spans="2:6" ht="12.75">
      <c r="B34" s="68" t="s">
        <v>76</v>
      </c>
      <c r="C34" s="163" t="s">
        <v>120</v>
      </c>
      <c r="D34" s="69" t="s">
        <v>76</v>
      </c>
      <c r="E34" s="146">
        <v>0</v>
      </c>
      <c r="F34" s="147">
        <v>193.22</v>
      </c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24010.536590418174</v>
      </c>
      <c r="F35" s="153">
        <f>F17-F24+F32+F33-F34</f>
        <v>113428.21219588626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CONCATENATE(Nosaukumi!B14,"/")</f>
        <v>Sergejs Medvedevs, Roberts Idelsons, Aija Kļaševa/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CONCATENATE(Nosaukumi!B17,"; ",Nosaukumi!C17)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 E13:E15 E20:E21 E26:E27 E29 E31 E33:E34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27"/>
  <sheetViews>
    <sheetView zoomScale="75" zoomScaleNormal="75" workbookViewId="0" topLeftCell="D4">
      <selection activeCell="F19" sqref="F19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 Parekss Aktīvais pensiju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"Parex ieguldījumu pārvaldes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8" t="s">
        <v>11</v>
      </c>
      <c r="C10" s="489"/>
      <c r="D10" s="65" t="s">
        <v>12</v>
      </c>
      <c r="E10" s="65" t="s">
        <v>64</v>
      </c>
      <c r="F10" s="66" t="str">
        <f>CONCATENATE("Atlikumi ",Parametri!A15)</f>
        <v>Atlikumi 2004. gada 30.09.</v>
      </c>
    </row>
    <row r="11" spans="2:6" ht="13.5" thickBot="1">
      <c r="B11" s="490" t="s">
        <v>13</v>
      </c>
      <c r="C11" s="489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21">
        <v>0</v>
      </c>
      <c r="F12" s="178">
        <f>'Aktivi_Saistibas(001)'!E31</f>
        <v>1614678.0688364077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>
        <v>47949.39464640793</v>
      </c>
      <c r="F13" s="179">
        <f>'Ien.,Izd.(001)'!F35</f>
        <v>113428.21219588626</v>
      </c>
    </row>
    <row r="14" spans="2:6" ht="25.5">
      <c r="B14" s="176" t="s">
        <v>68</v>
      </c>
      <c r="C14" s="163" t="s">
        <v>127</v>
      </c>
      <c r="D14" s="150" t="s">
        <v>68</v>
      </c>
      <c r="E14" s="169">
        <v>1579311.35</v>
      </c>
      <c r="F14" s="75">
        <v>2548957.13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169">
        <v>12582.68</v>
      </c>
      <c r="F15" s="75">
        <v>114666.25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1614678.0646464082</v>
      </c>
      <c r="F16" s="181">
        <f>F13+F14-F15</f>
        <v>2547719.092195886</v>
      </c>
    </row>
    <row r="17" spans="2:6" ht="12.75">
      <c r="B17" s="68" t="s">
        <v>121</v>
      </c>
      <c r="C17" s="163" t="s">
        <v>131</v>
      </c>
      <c r="D17" s="69" t="s">
        <v>121</v>
      </c>
      <c r="E17" s="422">
        <f>E12+E16</f>
        <v>1614678.0646464082</v>
      </c>
      <c r="F17" s="423">
        <f>F12+F16</f>
        <v>4162397.161032294</v>
      </c>
    </row>
    <row r="18" spans="2:6" ht="12.75">
      <c r="B18" s="68" t="s">
        <v>132</v>
      </c>
      <c r="C18" s="163" t="s">
        <v>133</v>
      </c>
      <c r="D18" s="69" t="s">
        <v>132</v>
      </c>
      <c r="E18" s="484">
        <v>0</v>
      </c>
      <c r="F18" s="424">
        <v>1510242.4621506</v>
      </c>
    </row>
    <row r="19" spans="2:6" ht="12.75">
      <c r="B19" s="68" t="s">
        <v>134</v>
      </c>
      <c r="C19" s="163" t="s">
        <v>135</v>
      </c>
      <c r="D19" s="69" t="s">
        <v>134</v>
      </c>
      <c r="E19" s="484">
        <v>1510242.4621506</v>
      </c>
      <c r="F19" s="424">
        <v>3741219.3030421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22">
        <f>IF(E18=0,0,E12/E18)</f>
        <v>0</v>
      </c>
      <c r="F20" s="423">
        <f>IF(F18=0,0,F12/F18)</f>
        <v>1.0691515497035426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25">
        <f>IF(E19=0,0,E17/E19)</f>
        <v>1.069151546929154</v>
      </c>
      <c r="F21" s="426">
        <f>IF(F19=0,0,F17/F19)</f>
        <v>1.1125776983048605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CONCATENATE(Nosaukumi!B14,"/")</f>
        <v>Sergejs Medvedevs, Roberts Idelsons, Aija Kļaševa/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CONCATENATE(Nosaukumi!B18,"; ",Nosaukumi!C18)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143"/>
  <sheetViews>
    <sheetView zoomScale="75" zoomScaleNormal="75" workbookViewId="0" topLeftCell="D112">
      <selection activeCell="G143" sqref="G143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1" width="9.140625" style="1" customWidth="1"/>
    <col min="12" max="12" width="15.00390625" style="447" customWidth="1"/>
    <col min="13" max="13" width="11.57421875" style="1" customWidth="1"/>
    <col min="14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63" t="str">
        <f>Nosaukumi!B13</f>
        <v> Parekss Aktīvais pensiju plāns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"Parex ieguldījumu pārvaldes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7" ht="12.75">
      <c r="A8" s="17"/>
      <c r="B8" s="17"/>
      <c r="C8" s="17"/>
      <c r="D8" s="17"/>
      <c r="E8" s="17"/>
      <c r="F8" s="17"/>
      <c r="G8" s="17"/>
    </row>
    <row r="9" spans="1:9" ht="30.75" customHeight="1">
      <c r="A9" s="22" t="s">
        <v>198</v>
      </c>
      <c r="B9" s="23"/>
      <c r="C9" s="23"/>
      <c r="D9" s="23"/>
      <c r="E9" s="23"/>
      <c r="F9" s="23"/>
      <c r="G9" s="23"/>
      <c r="H9" s="50"/>
      <c r="I9" s="50"/>
    </row>
    <row r="10" spans="1:9" ht="19.5" customHeight="1">
      <c r="A10" s="188" t="str">
        <f>Parametri!A15</f>
        <v>2004. gada 30.09.</v>
      </c>
      <c r="B10" s="23"/>
      <c r="C10" s="23"/>
      <c r="D10" s="23"/>
      <c r="E10" s="23"/>
      <c r="F10" s="23"/>
      <c r="G10" s="23"/>
      <c r="H10" s="50"/>
      <c r="I10" s="50"/>
    </row>
    <row r="11" spans="1:8" ht="16.5" thickBot="1">
      <c r="A11" s="10"/>
      <c r="B11" s="189" t="s">
        <v>146</v>
      </c>
      <c r="C11" s="10"/>
      <c r="D11" s="10"/>
      <c r="E11" s="10"/>
      <c r="F11" s="10"/>
      <c r="G11" s="17"/>
      <c r="H11" s="19" t="str">
        <f>'Neto_Aktivi(001)'!F9</f>
        <v>(latos)</v>
      </c>
    </row>
    <row r="12" spans="2:9" ht="78" customHeight="1" thickBot="1">
      <c r="B12" s="488" t="s">
        <v>11</v>
      </c>
      <c r="C12" s="489"/>
      <c r="D12" s="65" t="s">
        <v>12</v>
      </c>
      <c r="E12" s="65" t="s">
        <v>142</v>
      </c>
      <c r="F12" s="186" t="s">
        <v>143</v>
      </c>
      <c r="G12" s="65" t="s">
        <v>145</v>
      </c>
      <c r="H12" s="182" t="s">
        <v>144</v>
      </c>
      <c r="I12" s="26"/>
    </row>
    <row r="13" spans="2:9" ht="18" customHeight="1" thickBot="1">
      <c r="B13" s="490" t="s">
        <v>13</v>
      </c>
      <c r="C13" s="491"/>
      <c r="D13" s="29" t="s">
        <v>63</v>
      </c>
      <c r="E13" s="192" t="s">
        <v>62</v>
      </c>
      <c r="F13" s="29" t="s">
        <v>65</v>
      </c>
      <c r="G13" s="67" t="s">
        <v>165</v>
      </c>
      <c r="H13" s="187" t="s">
        <v>166</v>
      </c>
      <c r="I13" s="26"/>
    </row>
    <row r="14" spans="2:9" ht="25.5" customHeight="1">
      <c r="B14" s="193">
        <v>11000</v>
      </c>
      <c r="C14" s="194" t="s">
        <v>147</v>
      </c>
      <c r="D14" s="195"/>
      <c r="E14" s="196"/>
      <c r="F14" s="197"/>
      <c r="G14" s="198"/>
      <c r="H14" s="199"/>
      <c r="I14" s="31"/>
    </row>
    <row r="15" spans="2:9" ht="25.5" customHeight="1">
      <c r="B15" s="200">
        <v>11100</v>
      </c>
      <c r="C15" s="201" t="s">
        <v>148</v>
      </c>
      <c r="D15" s="202"/>
      <c r="E15" s="203"/>
      <c r="F15" s="204"/>
      <c r="G15" s="205"/>
      <c r="H15" s="206"/>
      <c r="I15" s="52"/>
    </row>
    <row r="16" spans="2:9" ht="25.5">
      <c r="B16" s="200">
        <v>11110</v>
      </c>
      <c r="C16" s="207" t="s">
        <v>149</v>
      </c>
      <c r="D16" s="208"/>
      <c r="E16" s="209"/>
      <c r="F16" s="210"/>
      <c r="G16" s="205"/>
      <c r="H16" s="206"/>
      <c r="I16" s="53"/>
    </row>
    <row r="17" spans="2:12" ht="15">
      <c r="B17" s="211"/>
      <c r="C17" s="469" t="s">
        <v>150</v>
      </c>
      <c r="D17" s="470"/>
      <c r="E17" s="471">
        <v>516</v>
      </c>
      <c r="F17" s="472">
        <v>56471.75</v>
      </c>
      <c r="G17" s="472">
        <v>52979.93</v>
      </c>
      <c r="H17" s="233">
        <f>IF(G17=0,0,G17/'Aktivi_Saistibas(001)'!$F$19*100)</f>
        <v>1.270245596729443</v>
      </c>
      <c r="I17" s="31"/>
      <c r="K17" s="446"/>
      <c r="L17" s="448"/>
    </row>
    <row r="18" spans="2:13" ht="15">
      <c r="B18" s="211"/>
      <c r="C18" s="469" t="s">
        <v>150</v>
      </c>
      <c r="D18" s="470"/>
      <c r="E18" s="471">
        <v>1685</v>
      </c>
      <c r="F18" s="472">
        <v>178301.86</v>
      </c>
      <c r="G18" s="472">
        <v>179120.05</v>
      </c>
      <c r="H18" s="233">
        <f>IF(G18=0,0,G18/'Aktivi_Saistibas(001)'!$F$19*100)</f>
        <v>4.294578244978007</v>
      </c>
      <c r="I18" s="53"/>
      <c r="K18"/>
      <c r="L18" s="446"/>
      <c r="M18" s="448"/>
    </row>
    <row r="19" spans="2:13" ht="15">
      <c r="B19" s="211"/>
      <c r="C19" s="469" t="s">
        <v>150</v>
      </c>
      <c r="D19" s="470"/>
      <c r="E19" s="471">
        <v>1450</v>
      </c>
      <c r="F19" s="472">
        <v>159887.66</v>
      </c>
      <c r="G19" s="472">
        <v>154821.79</v>
      </c>
      <c r="H19" s="233">
        <f>IF(G19=0,0,G19/'Aktivi_Saistibas(001)'!$F$19*100)</f>
        <v>3.7120037158461803</v>
      </c>
      <c r="I19" s="53"/>
      <c r="K19"/>
      <c r="L19" s="446"/>
      <c r="M19" s="448"/>
    </row>
    <row r="20" spans="2:13" ht="15">
      <c r="B20" s="211"/>
      <c r="C20" s="469" t="s">
        <v>150</v>
      </c>
      <c r="D20" s="470"/>
      <c r="E20" s="471">
        <v>5855</v>
      </c>
      <c r="F20" s="472">
        <v>604283</v>
      </c>
      <c r="G20" s="472">
        <v>610287.33</v>
      </c>
      <c r="H20" s="233">
        <f>IF(G20=0,0,G20/'Aktivi_Saistibas(001)'!$F$19*100)</f>
        <v>14.632235143992611</v>
      </c>
      <c r="I20" s="53"/>
      <c r="K20"/>
      <c r="L20" s="446"/>
      <c r="M20" s="448"/>
    </row>
    <row r="21" spans="2:13" ht="15">
      <c r="B21" s="211"/>
      <c r="C21" s="469" t="s">
        <v>150</v>
      </c>
      <c r="D21" s="470"/>
      <c r="E21" s="471">
        <v>30</v>
      </c>
      <c r="F21" s="472">
        <v>21181.71</v>
      </c>
      <c r="G21" s="472">
        <v>22580.47</v>
      </c>
      <c r="H21" s="233">
        <f>IF(G21=0,0,G21/'Aktivi_Saistibas(001)'!$F$19*100)</f>
        <v>0.5413888351604331</v>
      </c>
      <c r="I21" s="53"/>
      <c r="K21"/>
      <c r="L21" s="446"/>
      <c r="M21" s="448"/>
    </row>
    <row r="22" spans="2:13" ht="15">
      <c r="B22" s="211"/>
      <c r="C22" s="469" t="s">
        <v>150</v>
      </c>
      <c r="D22" s="470"/>
      <c r="E22" s="471">
        <v>1780</v>
      </c>
      <c r="F22" s="472">
        <v>178742.86</v>
      </c>
      <c r="G22" s="472">
        <v>178365.94</v>
      </c>
      <c r="H22" s="233">
        <f>IF(G22=0,0,G22/'Aktivi_Saistibas(001)'!$F$19*100)</f>
        <v>4.27649772076913</v>
      </c>
      <c r="I22" s="53"/>
      <c r="K22"/>
      <c r="L22" s="446"/>
      <c r="M22" s="448"/>
    </row>
    <row r="23" spans="2:13" ht="15">
      <c r="B23" s="211"/>
      <c r="C23" s="469" t="s">
        <v>150</v>
      </c>
      <c r="D23" s="470"/>
      <c r="E23" s="471">
        <v>60</v>
      </c>
      <c r="F23" s="472">
        <v>39718.89</v>
      </c>
      <c r="G23" s="472">
        <v>41265.51</v>
      </c>
      <c r="H23" s="233">
        <f>IF(G23=0,0,G23/'Aktivi_Saistibas(001)'!$F$19*100)</f>
        <v>0.9893809292366902</v>
      </c>
      <c r="I23" s="53"/>
      <c r="K23"/>
      <c r="L23" s="446"/>
      <c r="M23" s="448"/>
    </row>
    <row r="24" spans="2:13" ht="15">
      <c r="B24" s="211"/>
      <c r="C24" s="469" t="s">
        <v>150</v>
      </c>
      <c r="D24" s="470"/>
      <c r="E24" s="471">
        <v>250</v>
      </c>
      <c r="F24" s="472">
        <v>24085</v>
      </c>
      <c r="G24" s="472">
        <v>24941.93</v>
      </c>
      <c r="H24" s="233">
        <f>IF(G24=0,0,G24/'Aktivi_Saistibas(001)'!$F$19*100)</f>
        <v>0.5980071464124999</v>
      </c>
      <c r="I24" s="53"/>
      <c r="K24"/>
      <c r="L24" s="446"/>
      <c r="M24" s="448"/>
    </row>
    <row r="25" spans="2:13" ht="15">
      <c r="B25" s="211"/>
      <c r="C25" s="469" t="s">
        <v>150</v>
      </c>
      <c r="D25" s="470"/>
      <c r="E25" s="471">
        <v>500</v>
      </c>
      <c r="F25" s="472">
        <v>50610</v>
      </c>
      <c r="G25" s="472">
        <v>50650.26</v>
      </c>
      <c r="H25" s="233">
        <f>IF(G25=0,0,G25/'Aktivi_Saistibas(001)'!$F$19*100)</f>
        <v>1.2143894817943595</v>
      </c>
      <c r="I25" s="53"/>
      <c r="K25"/>
      <c r="L25" s="446"/>
      <c r="M25" s="448"/>
    </row>
    <row r="26" spans="2:13" ht="15">
      <c r="B26" s="211"/>
      <c r="C26" s="469"/>
      <c r="D26" s="470"/>
      <c r="E26" s="471"/>
      <c r="F26" s="472"/>
      <c r="G26" s="472"/>
      <c r="H26" s="233"/>
      <c r="I26" s="53"/>
      <c r="K26"/>
      <c r="L26" s="446"/>
      <c r="M26" s="448"/>
    </row>
    <row r="27" spans="2:13" ht="15">
      <c r="B27" s="211"/>
      <c r="C27" s="216" t="s">
        <v>20</v>
      </c>
      <c r="D27" s="213"/>
      <c r="E27" s="214"/>
      <c r="F27" s="215"/>
      <c r="G27" s="215"/>
      <c r="H27" s="233">
        <f>IF(G27=0,0,G27/'Aktivi_Saistibas(001)'!$F$19*100)</f>
        <v>0</v>
      </c>
      <c r="I27" s="53"/>
      <c r="K27"/>
      <c r="L27" s="446"/>
      <c r="M27" s="448"/>
    </row>
    <row r="28" spans="2:13" ht="15">
      <c r="B28" s="211"/>
      <c r="C28" s="212" t="s">
        <v>153</v>
      </c>
      <c r="D28" s="217">
        <v>11110</v>
      </c>
      <c r="E28" s="218">
        <f>SUM(E17:E27)</f>
        <v>12126</v>
      </c>
      <c r="F28" s="218">
        <f>SUM(F17:F27)</f>
        <v>1313282.7299999997</v>
      </c>
      <c r="G28" s="218">
        <f>SUM(G17:G27)</f>
        <v>1315013.21</v>
      </c>
      <c r="H28" s="234">
        <f>IF(G28=0,0,G28/'Aktivi_Saistibas(001)'!$F$19*100)</f>
        <v>31.528726814919356</v>
      </c>
      <c r="I28" s="53"/>
      <c r="K28"/>
      <c r="L28"/>
      <c r="M28" s="450"/>
    </row>
    <row r="29" spans="2:13" ht="25.5">
      <c r="B29" s="200">
        <v>11120</v>
      </c>
      <c r="C29" s="221" t="s">
        <v>154</v>
      </c>
      <c r="D29" s="219"/>
      <c r="E29" s="220"/>
      <c r="F29" s="220"/>
      <c r="G29" s="205"/>
      <c r="H29" s="235"/>
      <c r="I29" s="31"/>
      <c r="K29"/>
      <c r="L29"/>
      <c r="M29" s="450"/>
    </row>
    <row r="30" spans="2:13" ht="15">
      <c r="B30" s="211"/>
      <c r="C30" s="222" t="s">
        <v>291</v>
      </c>
      <c r="D30" s="208"/>
      <c r="E30" s="215">
        <v>280</v>
      </c>
      <c r="F30" s="215">
        <v>28395.54</v>
      </c>
      <c r="G30" s="215">
        <v>29482.97</v>
      </c>
      <c r="H30" s="236">
        <f>IF(G30=0,0,G30/'Aktivi_Saistibas(001)'!$F$19*100)</f>
        <v>0.7068830181732264</v>
      </c>
      <c r="I30" s="31"/>
      <c r="K30"/>
      <c r="L30"/>
      <c r="M30" s="450"/>
    </row>
    <row r="31" spans="2:13" ht="15">
      <c r="B31" s="211"/>
      <c r="C31" s="222" t="s">
        <v>291</v>
      </c>
      <c r="D31" s="208"/>
      <c r="E31" s="215">
        <v>170</v>
      </c>
      <c r="F31" s="215">
        <v>19344.33</v>
      </c>
      <c r="G31" s="215">
        <v>17438.64</v>
      </c>
      <c r="H31" s="236">
        <f>IF(G31=0,0,G31/'Aktivi_Saistibas(001)'!$F$19*100)</f>
        <v>0.41810843602379116</v>
      </c>
      <c r="I31" s="53"/>
      <c r="K31"/>
      <c r="L31"/>
      <c r="M31" s="450"/>
    </row>
    <row r="32" spans="2:13" ht="15">
      <c r="B32" s="211"/>
      <c r="C32" s="222" t="s">
        <v>291</v>
      </c>
      <c r="D32" s="208"/>
      <c r="E32" s="215">
        <v>730</v>
      </c>
      <c r="F32" s="215">
        <v>73888.88</v>
      </c>
      <c r="G32" s="215">
        <v>73433.43</v>
      </c>
      <c r="H32" s="236">
        <f>IF(G32=0,0,G32/'Aktivi_Saistibas(001)'!$F$19*100)</f>
        <v>1.760638247544679</v>
      </c>
      <c r="I32" s="53"/>
      <c r="K32"/>
      <c r="L32"/>
      <c r="M32" s="450"/>
    </row>
    <row r="33" spans="2:13" ht="15">
      <c r="B33" s="211"/>
      <c r="C33" s="222" t="s">
        <v>291</v>
      </c>
      <c r="D33" s="208"/>
      <c r="E33" s="215">
        <v>850</v>
      </c>
      <c r="F33" s="215">
        <v>85076.5</v>
      </c>
      <c r="G33" s="215">
        <v>85731.15</v>
      </c>
      <c r="H33" s="236">
        <f>IF(G33=0,0,G33/'Aktivi_Saistibas(001)'!$F$19*100)</f>
        <v>2.0554881025711316</v>
      </c>
      <c r="I33" s="53"/>
      <c r="K33"/>
      <c r="L33"/>
      <c r="M33" s="450"/>
    </row>
    <row r="34" spans="2:9" ht="15">
      <c r="B34" s="211"/>
      <c r="C34" s="222" t="s">
        <v>292</v>
      </c>
      <c r="D34" s="208"/>
      <c r="E34" s="215">
        <v>10</v>
      </c>
      <c r="F34" s="215">
        <v>10390</v>
      </c>
      <c r="G34" s="215">
        <v>10194.69</v>
      </c>
      <c r="H34" s="236">
        <f>IF(G34=0,0,G34/'Aktivi_Saistibas(001)'!$F$19*100)</f>
        <v>0.2444276555767757</v>
      </c>
      <c r="I34" s="53"/>
    </row>
    <row r="35" spans="2:9" ht="15">
      <c r="B35" s="211"/>
      <c r="C35" s="223" t="s">
        <v>20</v>
      </c>
      <c r="D35" s="208"/>
      <c r="E35" s="215"/>
      <c r="F35" s="215"/>
      <c r="G35" s="215"/>
      <c r="H35" s="236">
        <f>IF(G35=0,0,G35/'Aktivi_Saistibas(001)'!$F$19*100)</f>
        <v>0</v>
      </c>
      <c r="I35" s="53"/>
    </row>
    <row r="36" spans="2:9" ht="15">
      <c r="B36" s="211"/>
      <c r="C36" s="222" t="s">
        <v>153</v>
      </c>
      <c r="D36" s="217">
        <v>11120</v>
      </c>
      <c r="E36" s="218">
        <f>SUM(E30:E35)</f>
        <v>2040</v>
      </c>
      <c r="F36" s="218">
        <f>SUM(F30:F35)</f>
        <v>217095.25</v>
      </c>
      <c r="G36" s="218">
        <f>SUM(G30:G35)</f>
        <v>216280.88</v>
      </c>
      <c r="H36" s="236">
        <f>IF(G36=0,0,G36/'Aktivi_Saistibas(001)'!$F$19*100)</f>
        <v>5.185545459889605</v>
      </c>
      <c r="I36" s="31"/>
    </row>
    <row r="37" spans="2:9" ht="15">
      <c r="B37" s="200">
        <v>11130</v>
      </c>
      <c r="C37" s="221" t="s">
        <v>157</v>
      </c>
      <c r="D37" s="208"/>
      <c r="E37" s="210"/>
      <c r="F37" s="210"/>
      <c r="G37" s="210"/>
      <c r="H37" s="235"/>
      <c r="I37" s="53"/>
    </row>
    <row r="38" spans="2:9" ht="15">
      <c r="B38" s="211"/>
      <c r="C38" s="223" t="s">
        <v>20</v>
      </c>
      <c r="D38" s="208"/>
      <c r="E38" s="215"/>
      <c r="F38" s="215"/>
      <c r="G38" s="215"/>
      <c r="H38" s="236">
        <f>IF(G38=0,0,G38/'Aktivi_Saistibas(001)'!$F$19*100)</f>
        <v>0</v>
      </c>
      <c r="I38" s="53"/>
    </row>
    <row r="39" spans="2:9" ht="15">
      <c r="B39" s="211"/>
      <c r="C39" s="222" t="s">
        <v>153</v>
      </c>
      <c r="D39" s="217">
        <v>11130</v>
      </c>
      <c r="E39" s="218">
        <f>SUM(E38:E38)</f>
        <v>0</v>
      </c>
      <c r="F39" s="218">
        <f>SUM(F38:F38)</f>
        <v>0</v>
      </c>
      <c r="G39" s="218">
        <f>SUM(G38:G38)</f>
        <v>0</v>
      </c>
      <c r="H39" s="236">
        <f>IF(G39=0,0,G39/'Aktivi_Saistibas(001)'!$F$19*100)</f>
        <v>0</v>
      </c>
      <c r="I39" s="53"/>
    </row>
    <row r="40" spans="2:9" ht="15">
      <c r="B40" s="166"/>
      <c r="C40" s="161" t="s">
        <v>160</v>
      </c>
      <c r="D40" s="76">
        <v>11100</v>
      </c>
      <c r="E40" s="229">
        <f>E28+E36+E39</f>
        <v>14166</v>
      </c>
      <c r="F40" s="229">
        <f>F28+F36+F39</f>
        <v>1530377.9799999997</v>
      </c>
      <c r="G40" s="229">
        <f>G28+G36+G39</f>
        <v>1531294.0899999999</v>
      </c>
      <c r="H40" s="237">
        <f>IF(G40=0,0,G40/'Aktivi_Saistibas(001)'!$F$19*100)</f>
        <v>36.714272274808955</v>
      </c>
      <c r="I40" s="53"/>
    </row>
    <row r="41" spans="2:9" ht="25.5">
      <c r="B41" s="230">
        <v>11200</v>
      </c>
      <c r="C41" s="231" t="s">
        <v>161</v>
      </c>
      <c r="D41" s="238"/>
      <c r="E41" s="226"/>
      <c r="F41" s="226"/>
      <c r="G41" s="226"/>
      <c r="H41" s="232"/>
      <c r="I41" s="53"/>
    </row>
    <row r="42" spans="2:9" ht="25.5">
      <c r="B42" s="200">
        <v>11210</v>
      </c>
      <c r="C42" s="207" t="s">
        <v>162</v>
      </c>
      <c r="D42" s="208"/>
      <c r="E42" s="210"/>
      <c r="F42" s="210"/>
      <c r="G42" s="210"/>
      <c r="H42" s="224"/>
      <c r="I42" s="53"/>
    </row>
    <row r="43" spans="2:9" ht="15">
      <c r="B43" s="200"/>
      <c r="C43" s="212" t="s">
        <v>247</v>
      </c>
      <c r="D43" s="208"/>
      <c r="E43" s="215">
        <v>37120</v>
      </c>
      <c r="F43" s="215">
        <v>14814.81</v>
      </c>
      <c r="G43" s="215">
        <v>14848</v>
      </c>
      <c r="H43" s="236">
        <f>IF(G43=0,0,G43/'Aktivi_Saistibas(001)'!$F$19*100)</f>
        <v>0.35599531030408627</v>
      </c>
      <c r="I43" s="53"/>
    </row>
    <row r="44" spans="2:9" ht="15">
      <c r="B44" s="200"/>
      <c r="C44" s="212" t="s">
        <v>285</v>
      </c>
      <c r="D44" s="208"/>
      <c r="E44" s="215">
        <v>2240</v>
      </c>
      <c r="F44" s="215">
        <v>89287.4</v>
      </c>
      <c r="G44" s="215">
        <v>105280</v>
      </c>
      <c r="H44" s="236">
        <f>IF(G44=0,0,G44/'Aktivi_Saistibas(001)'!$F$19*100)</f>
        <v>2.5241908855613016</v>
      </c>
      <c r="I44" s="53"/>
    </row>
    <row r="45" spans="2:9" ht="15">
      <c r="B45" s="211"/>
      <c r="C45" s="216" t="s">
        <v>20</v>
      </c>
      <c r="D45" s="208"/>
      <c r="E45" s="215"/>
      <c r="F45" s="215"/>
      <c r="G45" s="215"/>
      <c r="H45" s="236">
        <f>IF(G45=0,0,G45/'Aktivi_Saistibas(001)'!$F$19*100)</f>
        <v>0</v>
      </c>
      <c r="I45" s="53"/>
    </row>
    <row r="46" spans="2:9" ht="15">
      <c r="B46" s="211"/>
      <c r="C46" s="212" t="s">
        <v>153</v>
      </c>
      <c r="D46" s="217">
        <v>11210</v>
      </c>
      <c r="E46" s="218">
        <f>SUM(E43:E45)</f>
        <v>39360</v>
      </c>
      <c r="F46" s="218">
        <f>SUM(F43:F45)</f>
        <v>104102.20999999999</v>
      </c>
      <c r="G46" s="218">
        <f>SUM(G43:G45)</f>
        <v>120128</v>
      </c>
      <c r="H46" s="236">
        <f>IF(G46=0,0,G46/'Aktivi_Saistibas(001)'!$F$19*100)</f>
        <v>2.8801861958653876</v>
      </c>
      <c r="I46" s="53"/>
    </row>
    <row r="47" spans="2:9" ht="25.5">
      <c r="B47" s="200">
        <v>11220</v>
      </c>
      <c r="C47" s="207" t="s">
        <v>163</v>
      </c>
      <c r="D47" s="208"/>
      <c r="E47" s="210"/>
      <c r="F47" s="210"/>
      <c r="G47" s="210"/>
      <c r="H47" s="224"/>
      <c r="I47" s="53"/>
    </row>
    <row r="48" spans="2:9" ht="15">
      <c r="B48" s="211"/>
      <c r="C48" s="223" t="s">
        <v>20</v>
      </c>
      <c r="D48" s="208"/>
      <c r="E48" s="215"/>
      <c r="F48" s="215"/>
      <c r="G48" s="215"/>
      <c r="H48" s="236">
        <f>IF(G48=0,0,G48/'Aktivi_Saistibas(001)'!$F$19*100)</f>
        <v>0</v>
      </c>
      <c r="I48" s="53"/>
    </row>
    <row r="49" spans="2:9" ht="15">
      <c r="B49" s="211"/>
      <c r="C49" s="212" t="s">
        <v>153</v>
      </c>
      <c r="D49" s="217">
        <v>11220</v>
      </c>
      <c r="E49" s="218">
        <f>SUM(E48:E48)</f>
        <v>0</v>
      </c>
      <c r="F49" s="218">
        <f>SUM(F48:F48)</f>
        <v>0</v>
      </c>
      <c r="G49" s="218">
        <f>SUM(G48:G48)</f>
        <v>0</v>
      </c>
      <c r="H49" s="236">
        <f>IF(G49=0,0,G49/'Aktivi_Saistibas(001)'!$F$19*100)</f>
        <v>0</v>
      </c>
      <c r="I49" s="53"/>
    </row>
    <row r="50" spans="2:9" ht="17.25" customHeight="1" thickBot="1">
      <c r="B50" s="185"/>
      <c r="C50" s="251" t="s">
        <v>164</v>
      </c>
      <c r="D50" s="81">
        <v>11200</v>
      </c>
      <c r="E50" s="252">
        <f>E46+E49</f>
        <v>39360</v>
      </c>
      <c r="F50" s="252">
        <f>F46+F49</f>
        <v>104102.20999999999</v>
      </c>
      <c r="G50" s="252">
        <f>G46+G49</f>
        <v>120128</v>
      </c>
      <c r="H50" s="253">
        <f>IF(G50=0,0,G50/'Aktivi_Saistibas(001)'!$F$19*100)</f>
        <v>2.8801861958653876</v>
      </c>
      <c r="I50" s="53"/>
    </row>
    <row r="51" spans="2:9" ht="25.5">
      <c r="B51" s="193">
        <v>11300</v>
      </c>
      <c r="C51" s="241" t="s">
        <v>167</v>
      </c>
      <c r="D51" s="244"/>
      <c r="E51" s="242"/>
      <c r="F51" s="242"/>
      <c r="G51" s="242"/>
      <c r="H51" s="245"/>
      <c r="I51" s="53"/>
    </row>
    <row r="52" spans="2:9" ht="15">
      <c r="B52" s="211"/>
      <c r="C52" s="216" t="s">
        <v>20</v>
      </c>
      <c r="D52" s="208"/>
      <c r="E52" s="215"/>
      <c r="F52" s="215"/>
      <c r="G52" s="215"/>
      <c r="H52" s="236">
        <f>IF(G52=0,0,G52/'Aktivi_Saistibas(001)'!$F$19*100)</f>
        <v>0</v>
      </c>
      <c r="I52" s="53"/>
    </row>
    <row r="53" spans="2:9" ht="15">
      <c r="B53" s="166"/>
      <c r="C53" s="243" t="s">
        <v>153</v>
      </c>
      <c r="D53" s="76">
        <v>11300</v>
      </c>
      <c r="E53" s="228">
        <f>SUM(E52:E52)</f>
        <v>0</v>
      </c>
      <c r="F53" s="228">
        <f>SUM(F52:F52)</f>
        <v>0</v>
      </c>
      <c r="G53" s="228">
        <f>SUM(G52:G52)</f>
        <v>0</v>
      </c>
      <c r="H53" s="239">
        <f>IF(G53=0,0,G53/'Aktivi_Saistibas(001)'!$F$19*100)</f>
        <v>0</v>
      </c>
      <c r="I53" s="53"/>
    </row>
    <row r="54" spans="2:9" ht="15">
      <c r="B54" s="230">
        <v>11400</v>
      </c>
      <c r="C54" s="231" t="s">
        <v>80</v>
      </c>
      <c r="D54" s="238"/>
      <c r="E54" s="226"/>
      <c r="F54" s="226"/>
      <c r="G54" s="226"/>
      <c r="H54" s="232"/>
      <c r="I54" s="53"/>
    </row>
    <row r="55" spans="2:9" ht="15">
      <c r="B55" s="211"/>
      <c r="C55" s="216" t="s">
        <v>20</v>
      </c>
      <c r="D55" s="208"/>
      <c r="E55" s="215"/>
      <c r="F55" s="215"/>
      <c r="G55" s="215"/>
      <c r="H55" s="236">
        <f>IF(G55=0,0,G55/'Aktivi_Saistibas(001)'!$F$19*100)</f>
        <v>0</v>
      </c>
      <c r="I55" s="53"/>
    </row>
    <row r="56" spans="2:9" ht="15.75" thickBot="1">
      <c r="B56" s="185"/>
      <c r="C56" s="254" t="s">
        <v>153</v>
      </c>
      <c r="D56" s="81">
        <v>11400</v>
      </c>
      <c r="E56" s="252">
        <f>SUM(E55:E55)</f>
        <v>0</v>
      </c>
      <c r="F56" s="252">
        <f>SUM(F55:F55)</f>
        <v>0</v>
      </c>
      <c r="G56" s="252">
        <f>SUM(G55:G55)</f>
        <v>0</v>
      </c>
      <c r="H56" s="253">
        <f>IF(G56=0,0,G56/'Aktivi_Saistibas(001)'!$F$19*100)</f>
        <v>0</v>
      </c>
      <c r="I56" s="53"/>
    </row>
    <row r="57" spans="2:9" ht="38.25">
      <c r="B57" s="468"/>
      <c r="C57" s="255" t="s">
        <v>173</v>
      </c>
      <c r="D57" s="77">
        <v>11000</v>
      </c>
      <c r="E57" s="258">
        <f>E40+E50+E53+E56</f>
        <v>53526</v>
      </c>
      <c r="F57" s="258">
        <f>F40+F50+F53+F56</f>
        <v>1634480.1899999997</v>
      </c>
      <c r="G57" s="258">
        <f>G40+G50+G53+G56</f>
        <v>1651422.0899999999</v>
      </c>
      <c r="H57" s="259">
        <f>IF(G57=0,0,G57/'Aktivi_Saistibas(001)'!$F$19*100)</f>
        <v>39.59445847067434</v>
      </c>
      <c r="I57" s="53"/>
    </row>
    <row r="58" spans="2:9" ht="15">
      <c r="B58" s="230">
        <v>12000</v>
      </c>
      <c r="C58" s="248" t="s">
        <v>172</v>
      </c>
      <c r="D58" s="238"/>
      <c r="E58" s="226"/>
      <c r="F58" s="226"/>
      <c r="G58" s="226"/>
      <c r="H58" s="232"/>
      <c r="I58" s="53"/>
    </row>
    <row r="59" spans="2:9" ht="25.5">
      <c r="B59" s="200">
        <v>12100</v>
      </c>
      <c r="C59" s="201" t="s">
        <v>148</v>
      </c>
      <c r="D59" s="208"/>
      <c r="E59" s="210"/>
      <c r="F59" s="210"/>
      <c r="G59" s="210"/>
      <c r="H59" s="224"/>
      <c r="I59" s="53"/>
    </row>
    <row r="60" spans="2:9" ht="25.5">
      <c r="B60" s="200">
        <v>12110</v>
      </c>
      <c r="C60" s="207" t="s">
        <v>154</v>
      </c>
      <c r="D60" s="208"/>
      <c r="E60" s="210"/>
      <c r="F60" s="210"/>
      <c r="G60" s="210"/>
      <c r="H60" s="224"/>
      <c r="I60" s="53"/>
    </row>
    <row r="61" spans="2:9" ht="15">
      <c r="B61" s="211"/>
      <c r="C61" s="216" t="s">
        <v>20</v>
      </c>
      <c r="D61" s="208"/>
      <c r="E61" s="215"/>
      <c r="F61" s="215"/>
      <c r="G61" s="215"/>
      <c r="H61" s="236">
        <f>IF(G61=0,0,G61/'Aktivi_Saistibas(001)'!$F$19*100)</f>
        <v>0</v>
      </c>
      <c r="I61" s="53"/>
    </row>
    <row r="62" spans="2:9" ht="15">
      <c r="B62" s="211"/>
      <c r="C62" s="212" t="s">
        <v>153</v>
      </c>
      <c r="D62" s="217">
        <v>12110</v>
      </c>
      <c r="E62" s="218">
        <f>SUM(E61:E61)</f>
        <v>0</v>
      </c>
      <c r="F62" s="218">
        <f>SUM(F61:F61)</f>
        <v>0</v>
      </c>
      <c r="G62" s="218">
        <f>SUM(G61:G61)</f>
        <v>0</v>
      </c>
      <c r="H62" s="236">
        <f>IF(G62=0,0,G62/'Aktivi_Saistibas(001)'!$F$19*100)</f>
        <v>0</v>
      </c>
      <c r="I62" s="53"/>
    </row>
    <row r="63" spans="2:9" ht="15">
      <c r="B63" s="200">
        <v>12120</v>
      </c>
      <c r="C63" s="207" t="s">
        <v>183</v>
      </c>
      <c r="D63" s="208"/>
      <c r="E63" s="210"/>
      <c r="F63" s="210"/>
      <c r="G63" s="210"/>
      <c r="H63" s="224"/>
      <c r="I63" s="53"/>
    </row>
    <row r="64" spans="2:9" ht="15">
      <c r="B64" s="211"/>
      <c r="C64" s="216" t="s">
        <v>20</v>
      </c>
      <c r="D64" s="208"/>
      <c r="E64" s="215"/>
      <c r="F64" s="215"/>
      <c r="G64" s="215"/>
      <c r="H64" s="236">
        <f>IF(G64=0,0,G64/'Aktivi_Saistibas(001)'!$F$19*100)</f>
        <v>0</v>
      </c>
      <c r="I64" s="53"/>
    </row>
    <row r="65" spans="2:9" ht="15">
      <c r="B65" s="211"/>
      <c r="C65" s="212" t="s">
        <v>153</v>
      </c>
      <c r="D65" s="250">
        <v>12120</v>
      </c>
      <c r="E65" s="218">
        <f>SUM(E64:E64)</f>
        <v>0</v>
      </c>
      <c r="F65" s="218">
        <f>SUM(F64:F64)</f>
        <v>0</v>
      </c>
      <c r="G65" s="218">
        <f>SUM(G64:G64)</f>
        <v>0</v>
      </c>
      <c r="H65" s="236">
        <f>IF(G65=0,0,G65/'Aktivi_Saistibas(001)'!$F$19*100)</f>
        <v>0</v>
      </c>
      <c r="I65" s="53"/>
    </row>
    <row r="66" spans="2:9" ht="15">
      <c r="B66" s="166"/>
      <c r="C66" s="190" t="s">
        <v>174</v>
      </c>
      <c r="D66" s="76">
        <v>12100</v>
      </c>
      <c r="E66" s="228">
        <f>E62+E65</f>
        <v>0</v>
      </c>
      <c r="F66" s="228">
        <f>F62+F65</f>
        <v>0</v>
      </c>
      <c r="G66" s="228">
        <f>G62+G65</f>
        <v>0</v>
      </c>
      <c r="H66" s="239">
        <f>IF(G66=0,0,G66/'Aktivi_Saistibas(001)'!$F$19*100)</f>
        <v>0</v>
      </c>
      <c r="I66" s="53"/>
    </row>
    <row r="67" spans="2:9" ht="25.5">
      <c r="B67" s="230">
        <v>12200</v>
      </c>
      <c r="C67" s="231" t="s">
        <v>161</v>
      </c>
      <c r="D67" s="238"/>
      <c r="E67" s="226"/>
      <c r="F67" s="226"/>
      <c r="G67" s="226"/>
      <c r="H67" s="232"/>
      <c r="I67" s="53"/>
    </row>
    <row r="68" spans="2:9" ht="25.5">
      <c r="B68" s="200">
        <v>12210</v>
      </c>
      <c r="C68" s="207" t="s">
        <v>162</v>
      </c>
      <c r="D68" s="208"/>
      <c r="E68" s="210"/>
      <c r="F68" s="210"/>
      <c r="G68" s="210"/>
      <c r="H68" s="224"/>
      <c r="I68" s="53"/>
    </row>
    <row r="69" spans="2:9" ht="15">
      <c r="B69" s="211"/>
      <c r="C69" s="216" t="s">
        <v>20</v>
      </c>
      <c r="D69" s="208"/>
      <c r="E69" s="215"/>
      <c r="F69" s="215"/>
      <c r="G69" s="215"/>
      <c r="H69" s="236">
        <f>IF(G69=0,0,G69/'Aktivi_Saistibas(001)'!$F$19*100)</f>
        <v>0</v>
      </c>
      <c r="I69" s="53"/>
    </row>
    <row r="70" spans="2:9" ht="15">
      <c r="B70" s="211"/>
      <c r="C70" s="212" t="s">
        <v>153</v>
      </c>
      <c r="D70" s="217">
        <v>12210</v>
      </c>
      <c r="E70" s="218">
        <f>SUM(E69:E69)</f>
        <v>0</v>
      </c>
      <c r="F70" s="218">
        <f>SUM(F69:F69)</f>
        <v>0</v>
      </c>
      <c r="G70" s="218">
        <f>SUM(G69:G69)</f>
        <v>0</v>
      </c>
      <c r="H70" s="236">
        <f>IF(G70=0,0,G70/'Aktivi_Saistibas(001)'!$F$19*100)</f>
        <v>0</v>
      </c>
      <c r="I70" s="53"/>
    </row>
    <row r="71" spans="2:9" ht="25.5">
      <c r="B71" s="200">
        <v>12220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6" t="s">
        <v>20</v>
      </c>
      <c r="D72" s="208"/>
      <c r="E72" s="215"/>
      <c r="F72" s="215"/>
      <c r="G72" s="215"/>
      <c r="H72" s="236">
        <f>IF(G72=0,0,G72/'Aktivi_Saistibas(001)'!$F$19*100)</f>
        <v>0</v>
      </c>
      <c r="I72" s="53"/>
    </row>
    <row r="73" spans="2:9" ht="15">
      <c r="B73" s="211"/>
      <c r="C73" s="212" t="s">
        <v>153</v>
      </c>
      <c r="D73" s="217">
        <v>12220</v>
      </c>
      <c r="E73" s="218">
        <f>SUM(E72:E72)</f>
        <v>0</v>
      </c>
      <c r="F73" s="218">
        <f>SUM(F72:F72)</f>
        <v>0</v>
      </c>
      <c r="G73" s="218">
        <f>SUM(G72:G72)</f>
        <v>0</v>
      </c>
      <c r="H73" s="236">
        <f>IF(G73=0,0,G73/'Aktivi_Saistibas(001)'!$F$19*100)</f>
        <v>0</v>
      </c>
      <c r="I73" s="53"/>
    </row>
    <row r="74" spans="2:9" ht="15">
      <c r="B74" s="166"/>
      <c r="C74" s="190" t="s">
        <v>175</v>
      </c>
      <c r="D74" s="76">
        <v>12200</v>
      </c>
      <c r="E74" s="228">
        <f>E70+E73</f>
        <v>0</v>
      </c>
      <c r="F74" s="228">
        <f>F70+F73</f>
        <v>0</v>
      </c>
      <c r="G74" s="228">
        <f>G70+G73</f>
        <v>0</v>
      </c>
      <c r="H74" s="239">
        <f>IF(G74=0,0,G74/'Aktivi_Saistibas(001)'!$F$19*100)</f>
        <v>0</v>
      </c>
      <c r="I74" s="53"/>
    </row>
    <row r="75" spans="2:9" ht="25.5">
      <c r="B75" s="200">
        <v>12300</v>
      </c>
      <c r="C75" s="201" t="s">
        <v>167</v>
      </c>
      <c r="D75" s="238"/>
      <c r="E75" s="226"/>
      <c r="F75" s="226"/>
      <c r="G75" s="226"/>
      <c r="H75" s="232"/>
      <c r="I75" s="53"/>
    </row>
    <row r="76" spans="2:9" ht="15">
      <c r="B76" s="211"/>
      <c r="C76" s="216" t="s">
        <v>20</v>
      </c>
      <c r="D76" s="208"/>
      <c r="E76" s="215"/>
      <c r="F76" s="215"/>
      <c r="G76" s="215"/>
      <c r="H76" s="236">
        <f>IF(G76=0,0,G76/'Aktivi_Saistibas(001)'!$F$19*100)</f>
        <v>0</v>
      </c>
      <c r="I76" s="53"/>
    </row>
    <row r="77" spans="2:9" ht="15">
      <c r="B77" s="166"/>
      <c r="C77" s="243" t="s">
        <v>153</v>
      </c>
      <c r="D77" s="76">
        <v>12300</v>
      </c>
      <c r="E77" s="228">
        <f>SUM(E76:E76)</f>
        <v>0</v>
      </c>
      <c r="F77" s="228">
        <f>SUM(F76:F76)</f>
        <v>0</v>
      </c>
      <c r="G77" s="228">
        <f>SUM(G76:G76)</f>
        <v>0</v>
      </c>
      <c r="H77" s="239">
        <f>IF(G77=0,0,G77/'Aktivi_Saistibas(001)'!$F$19*100)</f>
        <v>0</v>
      </c>
      <c r="I77" s="53"/>
    </row>
    <row r="78" spans="2:9" ht="15">
      <c r="B78" s="200">
        <v>12400</v>
      </c>
      <c r="C78" s="201" t="s">
        <v>80</v>
      </c>
      <c r="D78" s="208"/>
      <c r="E78" s="205"/>
      <c r="F78" s="205"/>
      <c r="G78" s="463"/>
      <c r="H78" s="233">
        <f>IF(G78=0,0,G78/'Aktivi_Saistibas(001)'!$F$19*100)</f>
        <v>0</v>
      </c>
      <c r="I78" s="53"/>
    </row>
    <row r="79" spans="2:9" ht="15">
      <c r="B79" s="200"/>
      <c r="C79" s="479" t="s">
        <v>286</v>
      </c>
      <c r="D79" s="480"/>
      <c r="E79" s="472"/>
      <c r="F79" s="472"/>
      <c r="G79" s="464">
        <v>1310</v>
      </c>
      <c r="H79" s="233">
        <f>IF(G79=0,0,G79/'Aktivi_Saistibas(001)'!$F$19*100)</f>
        <v>0.03140853020597744</v>
      </c>
      <c r="I79" s="53"/>
    </row>
    <row r="80" spans="2:9" ht="15">
      <c r="B80" s="200"/>
      <c r="C80" s="479" t="s">
        <v>286</v>
      </c>
      <c r="D80" s="480"/>
      <c r="E80" s="472"/>
      <c r="F80" s="472"/>
      <c r="G80" s="464">
        <v>2881.8999999999796</v>
      </c>
      <c r="H80" s="233">
        <f>IF(G80=0,0,G80/'Aktivi_Saistibas(001)'!$F$19*100)</f>
        <v>0.06909636885542424</v>
      </c>
      <c r="I80" s="53"/>
    </row>
    <row r="81" spans="2:9" ht="15">
      <c r="B81" s="200"/>
      <c r="C81" s="479" t="s">
        <v>286</v>
      </c>
      <c r="D81" s="480"/>
      <c r="E81" s="472"/>
      <c r="F81" s="472"/>
      <c r="G81" s="464">
        <v>-652</v>
      </c>
      <c r="H81" s="233">
        <f>IF(G81=0,0,G81/'Aktivi_Saistibas(001)'!$F$19*100)</f>
        <v>-0.015632337171219306</v>
      </c>
      <c r="I81" s="53"/>
    </row>
    <row r="82" spans="2:9" ht="15">
      <c r="B82" s="200"/>
      <c r="C82" s="479" t="s">
        <v>286</v>
      </c>
      <c r="D82" s="480"/>
      <c r="E82" s="472"/>
      <c r="F82" s="472"/>
      <c r="G82" s="464">
        <v>105.09600000000137</v>
      </c>
      <c r="H82" s="233">
        <f>IF(G82=0,0,G82/'Aktivi_Saistibas(001)'!$F$19*100)</f>
        <v>0.0025197793057461434</v>
      </c>
      <c r="I82" s="53"/>
    </row>
    <row r="83" spans="2:9" ht="15">
      <c r="B83" s="200"/>
      <c r="C83" s="479" t="s">
        <v>286</v>
      </c>
      <c r="D83" s="480"/>
      <c r="E83" s="472"/>
      <c r="F83" s="472"/>
      <c r="G83" s="464">
        <v>24</v>
      </c>
      <c r="H83" s="233">
        <f>IF(G83=0,0,G83/'Aktivi_Saistibas(001)'!$F$19*100)</f>
        <v>0.0005754234541553119</v>
      </c>
      <c r="I83" s="53"/>
    </row>
    <row r="84" spans="2:9" ht="15">
      <c r="B84" s="200"/>
      <c r="C84" s="479" t="s">
        <v>286</v>
      </c>
      <c r="D84" s="480"/>
      <c r="E84" s="472"/>
      <c r="F84" s="472"/>
      <c r="G84" s="464">
        <v>43.709499999999025</v>
      </c>
      <c r="H84" s="233">
        <f>IF(G84=0,0,G84/'Aktivi_Saistibas(001)'!$F$19*100)</f>
        <v>0.00104797797789171</v>
      </c>
      <c r="I84" s="53"/>
    </row>
    <row r="85" spans="2:9" ht="15">
      <c r="B85" s="200"/>
      <c r="C85" s="479" t="s">
        <v>286</v>
      </c>
      <c r="D85" s="480"/>
      <c r="E85" s="472"/>
      <c r="F85" s="472"/>
      <c r="G85" s="464">
        <v>170.99999999998545</v>
      </c>
      <c r="H85" s="233">
        <f>IF(G85=0,0,G85/'Aktivi_Saistibas(001)'!$F$19*100)</f>
        <v>0.004099892110856248</v>
      </c>
      <c r="I85" s="53"/>
    </row>
    <row r="86" spans="2:9" ht="15">
      <c r="B86" s="200"/>
      <c r="C86" s="479" t="s">
        <v>286</v>
      </c>
      <c r="D86" s="480"/>
      <c r="E86" s="472"/>
      <c r="F86" s="472"/>
      <c r="G86" s="464">
        <v>119.83999999999833</v>
      </c>
      <c r="H86" s="233">
        <f>IF(G86=0,0,G86/'Aktivi_Saistibas(001)'!$F$19*100)</f>
        <v>0.0028732811144154837</v>
      </c>
      <c r="I86" s="53"/>
    </row>
    <row r="87" spans="2:9" ht="15">
      <c r="B87" s="200"/>
      <c r="C87" s="479" t="s">
        <v>286</v>
      </c>
      <c r="D87" s="480"/>
      <c r="E87" s="472"/>
      <c r="F87" s="472"/>
      <c r="G87" s="464">
        <v>52.80000000000109</v>
      </c>
      <c r="H87" s="233">
        <f>IF(G87=0,0,G87/'Aktivi_Saistibas(001)'!$F$19*100)</f>
        <v>0.0012659315991417122</v>
      </c>
      <c r="I87" s="53"/>
    </row>
    <row r="88" spans="2:9" ht="15">
      <c r="B88" s="200"/>
      <c r="C88" s="479" t="s">
        <v>286</v>
      </c>
      <c r="D88" s="480"/>
      <c r="E88" s="472"/>
      <c r="F88" s="472"/>
      <c r="G88" s="464">
        <v>-195.29999999999927</v>
      </c>
      <c r="H88" s="233">
        <f>IF(G88=0,0,G88/'Aktivi_Saistibas(001)'!$F$19*100)</f>
        <v>-0.004682508358188833</v>
      </c>
      <c r="I88" s="53"/>
    </row>
    <row r="89" spans="2:9" ht="15">
      <c r="B89" s="200"/>
      <c r="C89" s="479" t="s">
        <v>286</v>
      </c>
      <c r="D89" s="480"/>
      <c r="E89" s="472"/>
      <c r="F89" s="472"/>
      <c r="G89" s="464">
        <v>-340.38000000000284</v>
      </c>
      <c r="H89" s="233">
        <f>IF(G89=0,0,G89/'Aktivi_Saistibas(001)'!$F$19*100)</f>
        <v>-0.008160943138557778</v>
      </c>
      <c r="I89" s="53"/>
    </row>
    <row r="90" spans="2:9" ht="15">
      <c r="B90" s="200"/>
      <c r="C90" s="479" t="s">
        <v>286</v>
      </c>
      <c r="D90" s="480"/>
      <c r="E90" s="472"/>
      <c r="F90" s="472"/>
      <c r="G90" s="464">
        <v>-453.59999999999854</v>
      </c>
      <c r="H90" s="233">
        <f>IF(G90=0,0,G90/'Aktivi_Saistibas(001)'!$F$19*100)</f>
        <v>-0.010875503283535358</v>
      </c>
      <c r="I90" s="53"/>
    </row>
    <row r="91" spans="2:9" ht="15">
      <c r="B91" s="200"/>
      <c r="C91" s="479" t="s">
        <v>286</v>
      </c>
      <c r="D91" s="480"/>
      <c r="E91" s="472"/>
      <c r="F91" s="472"/>
      <c r="G91" s="464">
        <v>230.9200000000019</v>
      </c>
      <c r="H91" s="233">
        <f>IF(G91=0,0,G91/'Aktivi_Saistibas(001)'!$F$19*100)</f>
        <v>0.005536532668064404</v>
      </c>
      <c r="I91" s="53"/>
    </row>
    <row r="92" spans="2:9" ht="15">
      <c r="B92" s="200"/>
      <c r="C92" s="479" t="s">
        <v>286</v>
      </c>
      <c r="D92" s="480"/>
      <c r="E92" s="472"/>
      <c r="F92" s="472"/>
      <c r="G92" s="464">
        <v>320.00000000000364</v>
      </c>
      <c r="H92" s="233">
        <f>IF(G92=0,0,G92/'Aktivi_Saistibas(001)'!$F$19*100)</f>
        <v>0.007672312722070912</v>
      </c>
      <c r="I92" s="53"/>
    </row>
    <row r="93" spans="2:9" ht="15">
      <c r="B93" s="200"/>
      <c r="C93" s="479" t="s">
        <v>286</v>
      </c>
      <c r="D93" s="480"/>
      <c r="E93" s="472"/>
      <c r="F93" s="472"/>
      <c r="G93" s="464">
        <v>371.1999999999971</v>
      </c>
      <c r="H93" s="233">
        <f>IF(G93=0,0,G93/'Aktivi_Saistibas(001)'!$F$19*100)</f>
        <v>0.008899882757602087</v>
      </c>
      <c r="I93" s="53"/>
    </row>
    <row r="94" spans="2:9" ht="15">
      <c r="B94" s="200"/>
      <c r="C94" s="479" t="s">
        <v>286</v>
      </c>
      <c r="D94" s="480"/>
      <c r="E94" s="472"/>
      <c r="F94" s="472"/>
      <c r="G94" s="464">
        <v>351.1650000000045</v>
      </c>
      <c r="H94" s="233">
        <f>IF(G94=0,0,G94/'Aktivi_Saistibas(001)'!$F$19*100)</f>
        <v>0.008419524053268863</v>
      </c>
      <c r="I94" s="53"/>
    </row>
    <row r="95" spans="2:9" ht="15">
      <c r="B95" s="200"/>
      <c r="C95" s="479" t="s">
        <v>286</v>
      </c>
      <c r="D95" s="480"/>
      <c r="E95" s="472"/>
      <c r="F95" s="472"/>
      <c r="G95" s="464">
        <v>158.1</v>
      </c>
      <c r="H95" s="233">
        <f>IF(G95=0,0,G95/'Aktivi_Saistibas(001)'!$F$19*100)</f>
        <v>0.003790602004248117</v>
      </c>
      <c r="I95" s="53"/>
    </row>
    <row r="96" spans="2:9" ht="15">
      <c r="B96" s="200"/>
      <c r="C96" s="479" t="s">
        <v>286</v>
      </c>
      <c r="D96" s="480"/>
      <c r="E96" s="472"/>
      <c r="F96" s="472"/>
      <c r="G96" s="464">
        <v>1195.0999999999913</v>
      </c>
      <c r="H96" s="233">
        <f>IF(G96=0,0,G96/'Aktivi_Saistibas(001)'!$F$19*100)</f>
        <v>0.028653690419208677</v>
      </c>
      <c r="I96" s="53"/>
    </row>
    <row r="97" spans="2:9" ht="15">
      <c r="B97" s="200"/>
      <c r="C97" s="479" t="s">
        <v>286</v>
      </c>
      <c r="D97" s="480"/>
      <c r="E97" s="472"/>
      <c r="F97" s="472"/>
      <c r="G97" s="464">
        <v>142.8000000000011</v>
      </c>
      <c r="H97" s="233">
        <f>IF(G97=0,0,G97/'Aktivi_Saistibas(001)'!$F$19*100)</f>
        <v>0.003423769552224132</v>
      </c>
      <c r="I97" s="53"/>
    </row>
    <row r="98" spans="2:9" ht="15">
      <c r="B98" s="200"/>
      <c r="C98" s="479" t="s">
        <v>286</v>
      </c>
      <c r="D98" s="480"/>
      <c r="E98" s="472"/>
      <c r="F98" s="472"/>
      <c r="G98" s="464">
        <v>-388.5749999999971</v>
      </c>
      <c r="H98" s="233">
        <f>IF(G98=0,0,G98/'Aktivi_Saistibas(001)'!$F$19*100)</f>
        <v>-0.009316465362433276</v>
      </c>
      <c r="I98" s="53"/>
    </row>
    <row r="99" spans="2:9" ht="15">
      <c r="B99" s="200"/>
      <c r="C99" s="479" t="s">
        <v>286</v>
      </c>
      <c r="D99" s="480"/>
      <c r="E99" s="472"/>
      <c r="F99" s="472"/>
      <c r="G99" s="464">
        <v>-195.1649999999936</v>
      </c>
      <c r="H99" s="233">
        <f>IF(G99=0,0,G99/'Aktivi_Saistibas(001)'!$F$19*100)</f>
        <v>-0.004679271601259073</v>
      </c>
      <c r="I99" s="53"/>
    </row>
    <row r="100" spans="2:9" ht="15">
      <c r="B100" s="200"/>
      <c r="C100" s="479" t="s">
        <v>286</v>
      </c>
      <c r="D100" s="480"/>
      <c r="E100" s="472"/>
      <c r="F100" s="472"/>
      <c r="G100" s="464">
        <v>-2631.642999999982</v>
      </c>
      <c r="H100" s="233">
        <f>IF(G100=0,0,G100/'Aktivi_Saistibas(001)'!$F$19*100)</f>
        <v>-0.06309621271515155</v>
      </c>
      <c r="I100" s="53"/>
    </row>
    <row r="101" spans="2:9" ht="15">
      <c r="B101" s="200"/>
      <c r="C101" s="479" t="s">
        <v>286</v>
      </c>
      <c r="D101" s="480"/>
      <c r="E101" s="472"/>
      <c r="F101" s="472"/>
      <c r="G101" s="464">
        <v>203.50000000000364</v>
      </c>
      <c r="H101" s="233">
        <f>IF(G101=0,0,G101/'Aktivi_Saistibas(001)'!$F$19*100)</f>
        <v>0.004879111371692002</v>
      </c>
      <c r="I101" s="53"/>
    </row>
    <row r="102" spans="2:9" ht="15">
      <c r="B102" s="200"/>
      <c r="C102" s="479" t="s">
        <v>286</v>
      </c>
      <c r="D102" s="480"/>
      <c r="E102" s="472"/>
      <c r="F102" s="472"/>
      <c r="G102" s="464">
        <v>-192</v>
      </c>
      <c r="H102" s="233">
        <f>IF(G102=0,0,G102/'Aktivi_Saistibas(001)'!$F$19*100)</f>
        <v>-0.004603387633242495</v>
      </c>
      <c r="I102" s="53"/>
    </row>
    <row r="103" spans="2:9" ht="15">
      <c r="B103" s="200"/>
      <c r="C103" s="442" t="s">
        <v>286</v>
      </c>
      <c r="D103" s="208"/>
      <c r="E103" s="215"/>
      <c r="F103" s="215"/>
      <c r="G103" s="464">
        <v>-66</v>
      </c>
      <c r="H103" s="233">
        <f>IF(G103=0,0,G103/'Aktivi_Saistibas(001)'!$F$19*100)</f>
        <v>-0.0015824144989271076</v>
      </c>
      <c r="I103" s="53"/>
    </row>
    <row r="104" spans="2:9" ht="15">
      <c r="B104" s="200"/>
      <c r="C104" s="442" t="s">
        <v>286</v>
      </c>
      <c r="D104" s="208"/>
      <c r="E104" s="215"/>
      <c r="F104" s="215"/>
      <c r="G104" s="464">
        <v>-28.599999999998545</v>
      </c>
      <c r="H104" s="233">
        <f>IF(G104=0,0,G104/'Aktivi_Saistibas(001)'!$F$19*100)</f>
        <v>-0.0006857129495350451</v>
      </c>
      <c r="I104" s="53"/>
    </row>
    <row r="105" spans="2:9" ht="15">
      <c r="B105" s="200"/>
      <c r="C105" s="442"/>
      <c r="D105" s="208"/>
      <c r="E105" s="215"/>
      <c r="F105" s="215"/>
      <c r="G105" s="464"/>
      <c r="H105" s="233"/>
      <c r="I105" s="53"/>
    </row>
    <row r="106" spans="2:9" ht="15">
      <c r="B106" s="211"/>
      <c r="C106" s="216" t="s">
        <v>20</v>
      </c>
      <c r="D106" s="208"/>
      <c r="E106" s="215"/>
      <c r="F106" s="215"/>
      <c r="G106" s="444"/>
      <c r="H106" s="233"/>
      <c r="I106" s="53"/>
    </row>
    <row r="107" spans="2:9" ht="15.75" thickBot="1">
      <c r="B107" s="185"/>
      <c r="C107" s="254" t="s">
        <v>153</v>
      </c>
      <c r="D107" s="81">
        <v>12400</v>
      </c>
      <c r="E107" s="252">
        <f>SUM(E106:E106)</f>
        <v>0</v>
      </c>
      <c r="F107" s="252">
        <f>SUM(F106:F106)</f>
        <v>0</v>
      </c>
      <c r="G107" s="252">
        <f>SUM(G79:G106)</f>
        <v>2537.8674999999967</v>
      </c>
      <c r="H107" s="481">
        <f>IF(G107=0,0,G107/'Aktivi_Saistibas(001)'!$F$19*100)</f>
        <v>0.060847853459937665</v>
      </c>
      <c r="I107" s="53"/>
    </row>
    <row r="108" spans="2:9" ht="25.5">
      <c r="B108" s="82"/>
      <c r="C108" s="255" t="s">
        <v>176</v>
      </c>
      <c r="D108" s="77">
        <v>12000</v>
      </c>
      <c r="E108" s="258">
        <f>E66+E74+E77+E107</f>
        <v>0</v>
      </c>
      <c r="F108" s="258">
        <f>F66+F74+F77+F107</f>
        <v>0</v>
      </c>
      <c r="G108" s="260">
        <f>G66+G74+G77+G107</f>
        <v>2537.8674999999967</v>
      </c>
      <c r="H108" s="259">
        <f>IF(G108=0,0,G108/'Aktivi_Saistibas(001)'!$F$19*100)</f>
        <v>0.060847853459937665</v>
      </c>
      <c r="I108" s="53"/>
    </row>
    <row r="109" spans="2:9" ht="15">
      <c r="B109" s="230">
        <v>13000</v>
      </c>
      <c r="C109" s="231" t="s">
        <v>177</v>
      </c>
      <c r="D109" s="238"/>
      <c r="E109" s="226"/>
      <c r="F109" s="226"/>
      <c r="G109" s="226"/>
      <c r="H109" s="232"/>
      <c r="I109" s="53"/>
    </row>
    <row r="110" spans="2:11" ht="15">
      <c r="B110" s="211"/>
      <c r="C110" s="216" t="s">
        <v>286</v>
      </c>
      <c r="D110" s="208"/>
      <c r="E110" s="215"/>
      <c r="F110" s="215">
        <v>15000</v>
      </c>
      <c r="G110" s="215">
        <v>15000</v>
      </c>
      <c r="H110" s="236">
        <f>IF(G110=0,0,G110/'Aktivi_Saistibas(001)'!$F$19*100)</f>
        <v>0.35963965884706994</v>
      </c>
      <c r="I110" s="53"/>
      <c r="J110" s="445"/>
      <c r="K110" s="448"/>
    </row>
    <row r="111" spans="2:11" ht="15">
      <c r="B111" s="211"/>
      <c r="C111" s="216" t="s">
        <v>286</v>
      </c>
      <c r="D111" s="208"/>
      <c r="E111" s="215"/>
      <c r="F111" s="215">
        <v>40000</v>
      </c>
      <c r="G111" s="215">
        <v>40000</v>
      </c>
      <c r="H111" s="236">
        <f>IF(G111=0,0,G111/'Aktivi_Saistibas(001)'!$F$19*100)</f>
        <v>0.959039090258853</v>
      </c>
      <c r="I111" s="53"/>
      <c r="J111" s="445"/>
      <c r="K111" s="448"/>
    </row>
    <row r="112" spans="2:11" ht="15">
      <c r="B112" s="211"/>
      <c r="C112" s="216" t="s">
        <v>286</v>
      </c>
      <c r="D112" s="208"/>
      <c r="E112" s="215"/>
      <c r="F112" s="215">
        <v>25000</v>
      </c>
      <c r="G112" s="215">
        <v>25000</v>
      </c>
      <c r="H112" s="236">
        <f>IF(G112=0,0,G112/'Aktivi_Saistibas(001)'!$F$19*100)</f>
        <v>0.5993994314117832</v>
      </c>
      <c r="I112" s="53"/>
      <c r="J112" s="445"/>
      <c r="K112" s="448"/>
    </row>
    <row r="113" spans="2:11" ht="15">
      <c r="B113" s="211"/>
      <c r="C113" s="216" t="s">
        <v>286</v>
      </c>
      <c r="D113" s="208"/>
      <c r="E113" s="215"/>
      <c r="F113" s="215">
        <v>20000</v>
      </c>
      <c r="G113" s="215">
        <v>20000</v>
      </c>
      <c r="H113" s="236">
        <f>IF(G113=0,0,G113/'Aktivi_Saistibas(001)'!$F$19*100)</f>
        <v>0.4795195451294265</v>
      </c>
      <c r="I113" s="53"/>
      <c r="J113" s="445"/>
      <c r="K113" s="448"/>
    </row>
    <row r="114" spans="2:11" ht="15">
      <c r="B114" s="211"/>
      <c r="C114" s="216" t="s">
        <v>286</v>
      </c>
      <c r="D114" s="208"/>
      <c r="E114" s="215"/>
      <c r="F114" s="215">
        <v>25000</v>
      </c>
      <c r="G114" s="215">
        <v>25000</v>
      </c>
      <c r="H114" s="236">
        <f>IF(G114=0,0,G114/'Aktivi_Saistibas(001)'!$F$19*100)</f>
        <v>0.5993994314117832</v>
      </c>
      <c r="I114" s="53"/>
      <c r="J114" s="445"/>
      <c r="K114" s="448"/>
    </row>
    <row r="115" spans="2:11" ht="15">
      <c r="B115" s="211"/>
      <c r="C115" s="216" t="s">
        <v>286</v>
      </c>
      <c r="D115" s="208"/>
      <c r="E115" s="215"/>
      <c r="F115" s="215">
        <v>40000</v>
      </c>
      <c r="G115" s="215">
        <v>40000</v>
      </c>
      <c r="H115" s="236">
        <f>IF(G115=0,0,G115/'Aktivi_Saistibas(001)'!$F$19*100)</f>
        <v>0.959039090258853</v>
      </c>
      <c r="I115" s="53"/>
      <c r="J115" s="445"/>
      <c r="K115" s="448"/>
    </row>
    <row r="116" spans="2:11" ht="15">
      <c r="B116" s="211"/>
      <c r="C116" s="216" t="s">
        <v>215</v>
      </c>
      <c r="D116" s="208"/>
      <c r="E116" s="215"/>
      <c r="F116" s="215">
        <v>16621.26</v>
      </c>
      <c r="G116" s="215">
        <v>16621.26</v>
      </c>
      <c r="H116" s="236">
        <f>IF(G116=0,0,G116/'Aktivi_Saistibas(001)'!$F$19*100)</f>
        <v>0.39851095173389656</v>
      </c>
      <c r="I116" s="53"/>
      <c r="J116" s="445"/>
      <c r="K116" s="448"/>
    </row>
    <row r="117" spans="2:11" ht="15">
      <c r="B117" s="211"/>
      <c r="C117" s="216" t="s">
        <v>215</v>
      </c>
      <c r="D117" s="208"/>
      <c r="E117" s="215"/>
      <c r="F117" s="215">
        <v>15843.3</v>
      </c>
      <c r="G117" s="215">
        <v>15843.3</v>
      </c>
      <c r="H117" s="236">
        <f>IF(G117=0,0,G117/'Aktivi_Saistibas(001)'!$F$19*100)</f>
        <v>0.3798586004674522</v>
      </c>
      <c r="I117" s="53"/>
      <c r="J117" s="445"/>
      <c r="K117" s="448"/>
    </row>
    <row r="118" spans="2:11" ht="15">
      <c r="B118" s="211"/>
      <c r="C118" s="216" t="s">
        <v>234</v>
      </c>
      <c r="D118" s="208"/>
      <c r="E118" s="215"/>
      <c r="F118" s="215">
        <v>40000</v>
      </c>
      <c r="G118" s="215">
        <v>40000</v>
      </c>
      <c r="H118" s="236">
        <f>IF(G118=0,0,G118/'Aktivi_Saistibas(001)'!$F$19*100)</f>
        <v>0.959039090258853</v>
      </c>
      <c r="I118" s="53"/>
      <c r="J118" s="445"/>
      <c r="K118" s="448"/>
    </row>
    <row r="119" spans="2:9" ht="15">
      <c r="B119" s="211"/>
      <c r="C119" s="216" t="s">
        <v>234</v>
      </c>
      <c r="D119" s="208"/>
      <c r="E119" s="215"/>
      <c r="F119" s="215">
        <v>38000</v>
      </c>
      <c r="G119" s="215">
        <v>38000</v>
      </c>
      <c r="H119" s="236">
        <f>IF(G119=0,0,G119/'Aktivi_Saistibas(001)'!$F$19*100)</f>
        <v>0.9110871357459105</v>
      </c>
      <c r="I119" s="53"/>
    </row>
    <row r="120" spans="2:9" ht="15">
      <c r="B120" s="211"/>
      <c r="C120" s="216" t="s">
        <v>234</v>
      </c>
      <c r="D120" s="208"/>
      <c r="E120" s="215"/>
      <c r="F120" s="215">
        <v>30000</v>
      </c>
      <c r="G120" s="215">
        <v>30000</v>
      </c>
      <c r="H120" s="236">
        <f>IF(G120=0,0,G120/'Aktivi_Saistibas(001)'!$F$19*100)</f>
        <v>0.7192793176941399</v>
      </c>
      <c r="I120" s="53"/>
    </row>
    <row r="121" spans="2:9" ht="15">
      <c r="B121" s="211"/>
      <c r="C121" s="216" t="s">
        <v>234</v>
      </c>
      <c r="D121" s="208"/>
      <c r="E121" s="215"/>
      <c r="F121" s="215">
        <v>40000</v>
      </c>
      <c r="G121" s="215">
        <v>40000</v>
      </c>
      <c r="H121" s="236">
        <f>IF(G121=0,0,G121/'Aktivi_Saistibas(001)'!$F$19*100)</f>
        <v>0.959039090258853</v>
      </c>
      <c r="I121" s="53"/>
    </row>
    <row r="122" spans="2:9" ht="15">
      <c r="B122" s="211"/>
      <c r="C122" s="216" t="s">
        <v>214</v>
      </c>
      <c r="D122" s="208"/>
      <c r="E122" s="215"/>
      <c r="F122" s="215">
        <v>20000</v>
      </c>
      <c r="G122" s="215">
        <v>20000</v>
      </c>
      <c r="H122" s="236">
        <f>IF(G122=0,0,G122/'Aktivi_Saistibas(001)'!$F$19*100)</f>
        <v>0.4795195451294265</v>
      </c>
      <c r="I122" s="53"/>
    </row>
    <row r="123" spans="2:9" ht="15">
      <c r="B123" s="211"/>
      <c r="C123" s="216" t="s">
        <v>214</v>
      </c>
      <c r="D123" s="208"/>
      <c r="E123" s="215"/>
      <c r="F123" s="215">
        <v>15000</v>
      </c>
      <c r="G123" s="215">
        <v>15000</v>
      </c>
      <c r="H123" s="236">
        <f>IF(G123=0,0,G123/'Aktivi_Saistibas(001)'!$F$19*100)</f>
        <v>0.35963965884706994</v>
      </c>
      <c r="I123" s="53"/>
    </row>
    <row r="124" spans="2:9" ht="15">
      <c r="B124" s="211"/>
      <c r="C124" s="216" t="s">
        <v>216</v>
      </c>
      <c r="D124" s="208"/>
      <c r="E124" s="215"/>
      <c r="F124" s="215">
        <v>10962.96</v>
      </c>
      <c r="G124" s="215">
        <v>10962.96</v>
      </c>
      <c r="H124" s="236">
        <f>IF(G124=0,0,G124/'Aktivi_Saistibas(001)'!$F$19*100)</f>
        <v>0.2628476796236049</v>
      </c>
      <c r="I124" s="53"/>
    </row>
    <row r="125" spans="2:9" ht="15">
      <c r="B125" s="211"/>
      <c r="C125" s="216" t="s">
        <v>217</v>
      </c>
      <c r="D125" s="208"/>
      <c r="E125" s="215"/>
      <c r="F125" s="215">
        <v>6000</v>
      </c>
      <c r="G125" s="215">
        <v>6000</v>
      </c>
      <c r="H125" s="236">
        <f>IF(G125=0,0,G125/'Aktivi_Saistibas(001)'!$F$19*100)</f>
        <v>0.14385586353882795</v>
      </c>
      <c r="I125" s="53"/>
    </row>
    <row r="126" spans="2:9" ht="15">
      <c r="B126" s="211"/>
      <c r="C126" s="216" t="s">
        <v>228</v>
      </c>
      <c r="D126" s="208"/>
      <c r="E126" s="215"/>
      <c r="F126" s="215">
        <v>35000</v>
      </c>
      <c r="G126" s="215">
        <v>35000</v>
      </c>
      <c r="H126" s="236">
        <f>IF(G126=0,0,G126/'Aktivi_Saistibas(001)'!$F$19*100)</f>
        <v>0.8391592039764966</v>
      </c>
      <c r="I126" s="53"/>
    </row>
    <row r="127" spans="2:9" ht="15">
      <c r="B127" s="211"/>
      <c r="C127" s="216" t="s">
        <v>233</v>
      </c>
      <c r="D127" s="208"/>
      <c r="E127" s="215"/>
      <c r="F127" s="215">
        <v>40000</v>
      </c>
      <c r="G127" s="215">
        <v>40000</v>
      </c>
      <c r="H127" s="236">
        <f>IF(G127=0,0,G127/'Aktivi_Saistibas(001)'!$F$19*100)</f>
        <v>0.959039090258853</v>
      </c>
      <c r="I127" s="53"/>
    </row>
    <row r="128" spans="2:9" ht="15">
      <c r="B128" s="211"/>
      <c r="C128" s="216" t="s">
        <v>214</v>
      </c>
      <c r="D128" s="208"/>
      <c r="E128" s="215"/>
      <c r="F128" s="215">
        <v>100000</v>
      </c>
      <c r="G128" s="215">
        <v>100000</v>
      </c>
      <c r="H128" s="236">
        <f>IF(G128=0,0,G128/'Aktivi_Saistibas(001)'!$F$19*100)</f>
        <v>2.397597725647133</v>
      </c>
      <c r="I128" s="53"/>
    </row>
    <row r="129" spans="2:9" ht="15">
      <c r="B129" s="211"/>
      <c r="C129" s="216" t="s">
        <v>286</v>
      </c>
      <c r="D129" s="208"/>
      <c r="E129" s="215"/>
      <c r="F129" s="215">
        <v>80000</v>
      </c>
      <c r="G129" s="215">
        <v>80000</v>
      </c>
      <c r="H129" s="236">
        <f>IF(G129=0,0,G129/'Aktivi_Saistibas(001)'!$F$19*100)</f>
        <v>1.918078180517706</v>
      </c>
      <c r="I129" s="53"/>
    </row>
    <row r="130" spans="2:9" ht="15">
      <c r="B130" s="211"/>
      <c r="C130" s="216" t="s">
        <v>302</v>
      </c>
      <c r="D130" s="208"/>
      <c r="E130" s="215"/>
      <c r="F130" s="215">
        <v>20169.71</v>
      </c>
      <c r="G130" s="215">
        <v>20169.71</v>
      </c>
      <c r="H130" s="236">
        <f>IF(G130=0,0,G130/'Aktivi_Saistibas(001)'!$F$19*100)</f>
        <v>0.48358850822962224</v>
      </c>
      <c r="I130" s="53"/>
    </row>
    <row r="131" spans="2:9" ht="15">
      <c r="B131" s="211"/>
      <c r="C131" s="216" t="s">
        <v>234</v>
      </c>
      <c r="D131" s="208"/>
      <c r="E131" s="215"/>
      <c r="F131" s="215">
        <v>60000</v>
      </c>
      <c r="G131" s="215">
        <v>60000</v>
      </c>
      <c r="H131" s="236">
        <f>IF(G131=0,0,G131/'Aktivi_Saistibas(001)'!$F$19*100)</f>
        <v>1.4385586353882798</v>
      </c>
      <c r="I131" s="53"/>
    </row>
    <row r="132" spans="2:9" ht="15">
      <c r="B132" s="211"/>
      <c r="C132" s="467" t="s">
        <v>303</v>
      </c>
      <c r="D132" s="208"/>
      <c r="E132" s="215"/>
      <c r="F132" s="215">
        <v>50000</v>
      </c>
      <c r="G132" s="215">
        <v>50000</v>
      </c>
      <c r="H132" s="236">
        <f>IF(G132=0,0,G132/'Aktivi_Saistibas(001)'!$F$19*100)</f>
        <v>1.1987988628235664</v>
      </c>
      <c r="I132" s="53"/>
    </row>
    <row r="133" spans="2:9" ht="15">
      <c r="B133" s="211"/>
      <c r="C133" s="482" t="s">
        <v>214</v>
      </c>
      <c r="D133" s="208"/>
      <c r="E133" s="215"/>
      <c r="F133" s="215">
        <v>130000</v>
      </c>
      <c r="G133" s="215">
        <v>130000</v>
      </c>
      <c r="H133" s="236">
        <f>IF(G133=0,0,G133/'Aktivi_Saistibas(001)'!$F$19*100)</f>
        <v>3.116877043341273</v>
      </c>
      <c r="I133" s="53"/>
    </row>
    <row r="134" spans="2:9" ht="15">
      <c r="B134" s="211"/>
      <c r="C134" s="467" t="s">
        <v>234</v>
      </c>
      <c r="D134" s="208"/>
      <c r="E134" s="215"/>
      <c r="F134" s="215">
        <v>100000</v>
      </c>
      <c r="G134" s="215">
        <v>100000</v>
      </c>
      <c r="H134" s="236">
        <f>IF(G134=0,0,G134/'Aktivi_Saistibas(001)'!$F$19*100)</f>
        <v>2.397597725647133</v>
      </c>
      <c r="I134" s="53"/>
    </row>
    <row r="135" spans="2:9" ht="15">
      <c r="B135" s="211"/>
      <c r="C135" s="482" t="s">
        <v>233</v>
      </c>
      <c r="D135" s="208"/>
      <c r="E135" s="215"/>
      <c r="F135" s="215">
        <v>100000</v>
      </c>
      <c r="G135" s="215">
        <v>100000</v>
      </c>
      <c r="H135" s="236">
        <f>IF(G135=0,0,G135/'Aktivi_Saistibas(001)'!$F$19*100)</f>
        <v>2.397597725647133</v>
      </c>
      <c r="I135" s="53"/>
    </row>
    <row r="136" spans="2:9" ht="15">
      <c r="B136" s="211"/>
      <c r="C136" s="482" t="s">
        <v>286</v>
      </c>
      <c r="D136" s="208"/>
      <c r="E136" s="215"/>
      <c r="F136" s="215">
        <v>80000</v>
      </c>
      <c r="G136" s="215">
        <v>80000</v>
      </c>
      <c r="H136" s="236">
        <f>IF(G136=0,0,G136/'Aktivi_Saistibas(001)'!$F$19*100)</f>
        <v>1.918078180517706</v>
      </c>
      <c r="I136" s="53"/>
    </row>
    <row r="137" spans="2:9" ht="15">
      <c r="B137" s="211"/>
      <c r="C137" s="216" t="s">
        <v>227</v>
      </c>
      <c r="D137" s="208"/>
      <c r="E137" s="215"/>
      <c r="F137" s="215"/>
      <c r="G137" s="215"/>
      <c r="H137" s="236"/>
      <c r="I137" s="53"/>
    </row>
    <row r="138" spans="2:9" ht="15">
      <c r="B138" s="166"/>
      <c r="C138" s="243" t="s">
        <v>153</v>
      </c>
      <c r="D138" s="80">
        <v>13000</v>
      </c>
      <c r="E138" s="260">
        <f>SUM(E110:E119)</f>
        <v>0</v>
      </c>
      <c r="F138" s="260">
        <f>SUM(F110:F137)</f>
        <v>1192597.23</v>
      </c>
      <c r="G138" s="260">
        <f>SUM(G110:G137)</f>
        <v>1192597.23</v>
      </c>
      <c r="H138" s="261">
        <f>IF(G138=0,0,G138/'Aktivi_Saistibas(001)'!$F$19*100)</f>
        <v>28.593684062610702</v>
      </c>
      <c r="I138" s="53"/>
    </row>
    <row r="139" spans="2:9" ht="26.25" thickBot="1">
      <c r="B139" s="184"/>
      <c r="C139" s="256" t="s">
        <v>180</v>
      </c>
      <c r="D139" s="79">
        <v>10000</v>
      </c>
      <c r="E139" s="262">
        <f>E57+E108+E138</f>
        <v>53526</v>
      </c>
      <c r="F139" s="262">
        <f>F57+F108+F138</f>
        <v>2827077.42</v>
      </c>
      <c r="G139" s="262">
        <f>G57+G108+G138</f>
        <v>2846557.1875</v>
      </c>
      <c r="H139" s="263">
        <f>IF(G139=0,0,G139/'Aktivi_Saistibas(001)'!$F$19*100)</f>
        <v>68.24899038674499</v>
      </c>
      <c r="I139" s="53"/>
    </row>
    <row r="140" spans="9:12" s="8" customFormat="1" ht="15">
      <c r="I140" s="53"/>
      <c r="L140" s="449"/>
    </row>
    <row r="141" ht="15">
      <c r="I141" s="53"/>
    </row>
    <row r="142" ht="15">
      <c r="I142" s="53"/>
    </row>
    <row r="143" ht="12.75">
      <c r="I143" s="8"/>
    </row>
  </sheetData>
  <mergeCells count="2">
    <mergeCell ref="B12:C12"/>
    <mergeCell ref="B13:C13"/>
  </mergeCells>
  <dataValidations count="1">
    <dataValidation type="decimal" allowBlank="1" showErrorMessage="1" errorTitle="Oops!" error="Šeit jāievada skatlis" sqref="I14:I142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fitToHeight="0" fitToWidth="1" horizontalDpi="300" verticalDpi="300" orientation="portrait" paperSize="9" scale="90" r:id="rId1"/>
  <rowBreaks count="1" manualBreakCount="1">
    <brk id="5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7"/>
  <sheetViews>
    <sheetView zoomScale="75" zoomScaleNormal="75" workbookViewId="0" topLeftCell="D124">
      <selection activeCell="F145" sqref="F145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34.57421875" style="0" customWidth="1"/>
    <col min="4" max="4" width="13.28125" style="0" customWidth="1"/>
    <col min="5" max="9" width="12.7109375" style="0" customWidth="1"/>
    <col min="11" max="11" width="10.421875" style="0" bestFit="1" customWidth="1"/>
    <col min="12" max="12" width="12.140625" style="45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8" t="s">
        <v>11</v>
      </c>
      <c r="C2" s="489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90" t="s">
        <v>13</v>
      </c>
      <c r="C3" s="491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43.5" customHeight="1">
      <c r="A4" s="1"/>
      <c r="B4" s="193">
        <v>21000</v>
      </c>
      <c r="C4" s="194" t="s">
        <v>184</v>
      </c>
      <c r="D4" s="195"/>
      <c r="E4" s="244"/>
      <c r="F4" s="242"/>
      <c r="G4" s="242"/>
      <c r="H4" s="242"/>
      <c r="I4" s="245"/>
    </row>
    <row r="5" spans="1:9" ht="25.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12.7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12" ht="12.75">
      <c r="A7" s="1"/>
      <c r="B7" s="211"/>
      <c r="C7" s="212" t="s">
        <v>185</v>
      </c>
      <c r="D7" s="213"/>
      <c r="E7" s="266"/>
      <c r="F7" s="215"/>
      <c r="G7" s="215"/>
      <c r="H7" s="215"/>
      <c r="I7" s="236"/>
      <c r="K7" s="446"/>
      <c r="L7" s="448"/>
    </row>
    <row r="8" spans="1:12" ht="12.75">
      <c r="A8" s="1"/>
      <c r="B8" s="211"/>
      <c r="C8" s="212" t="s">
        <v>280</v>
      </c>
      <c r="D8" s="208"/>
      <c r="E8" s="443" t="s">
        <v>241</v>
      </c>
      <c r="F8" s="215">
        <v>30</v>
      </c>
      <c r="G8" s="215">
        <v>21466.77</v>
      </c>
      <c r="H8" s="215">
        <v>23104.51</v>
      </c>
      <c r="I8" s="236">
        <f>IF(H8=0,0,H8/'Aktivi_Saistibas(001)'!$F$19*100)</f>
        <v>0.5539532062819142</v>
      </c>
      <c r="K8" s="446"/>
      <c r="L8" s="448"/>
    </row>
    <row r="9" spans="1:12" ht="12.75">
      <c r="A9" s="1"/>
      <c r="B9" s="211"/>
      <c r="C9" s="212" t="s">
        <v>281</v>
      </c>
      <c r="D9" s="208"/>
      <c r="E9" s="443" t="s">
        <v>250</v>
      </c>
      <c r="F9" s="215">
        <v>35</v>
      </c>
      <c r="G9" s="215">
        <v>19894.52</v>
      </c>
      <c r="H9" s="215">
        <v>19294.16</v>
      </c>
      <c r="I9" s="236">
        <f>IF(H9=0,0,H9/'Aktivi_Saistibas(001)'!$F$19*100)</f>
        <v>0.4625963413427189</v>
      </c>
      <c r="K9" s="446"/>
      <c r="L9" s="448"/>
    </row>
    <row r="10" spans="1:12" ht="12.75">
      <c r="A10" s="1"/>
      <c r="B10" s="211"/>
      <c r="C10" s="212" t="s">
        <v>281</v>
      </c>
      <c r="D10" s="208"/>
      <c r="E10" s="443" t="s">
        <v>250</v>
      </c>
      <c r="F10" s="215">
        <v>45</v>
      </c>
      <c r="G10" s="215">
        <v>31106.18</v>
      </c>
      <c r="H10" s="215">
        <v>31718.71</v>
      </c>
      <c r="I10" s="236">
        <f>IF(H10=0,0,H10/'Aktivi_Saistibas(001)'!$F$19*100)</f>
        <v>0.7604870695646097</v>
      </c>
      <c r="K10" s="446"/>
      <c r="L10" s="448"/>
    </row>
    <row r="11" spans="1:12" ht="12.75">
      <c r="A11" s="1"/>
      <c r="B11" s="211"/>
      <c r="C11" s="216" t="s">
        <v>20</v>
      </c>
      <c r="D11" s="213"/>
      <c r="E11" s="266"/>
      <c r="F11" s="215"/>
      <c r="G11" s="215"/>
      <c r="H11" s="215"/>
      <c r="I11" s="236">
        <f>IF(H11=0,0,H11/'Aktivi_Saistibas(001)'!$F$19*100)</f>
        <v>0</v>
      </c>
      <c r="K11" s="446"/>
      <c r="L11" s="448"/>
    </row>
    <row r="12" spans="1:12" ht="12.75">
      <c r="A12" s="1"/>
      <c r="B12" s="211"/>
      <c r="C12" s="212" t="s">
        <v>153</v>
      </c>
      <c r="D12" s="217">
        <v>21110</v>
      </c>
      <c r="E12" s="289"/>
      <c r="F12" s="265">
        <f>SUM(F7:F11)</f>
        <v>110</v>
      </c>
      <c r="G12" s="265">
        <f>SUM(G7:G11)</f>
        <v>72467.47</v>
      </c>
      <c r="H12" s="265">
        <f>SUM(H7:H11)</f>
        <v>74117.38</v>
      </c>
      <c r="I12" s="236">
        <f>IF(H12=0,0,H12/'Aktivi_Saistibas(001)'!$F$19*100)</f>
        <v>1.777036617189243</v>
      </c>
      <c r="K12" s="446"/>
      <c r="L12" s="448"/>
    </row>
    <row r="13" spans="1:12" ht="12.75">
      <c r="A13" s="1"/>
      <c r="B13" s="200">
        <v>21120</v>
      </c>
      <c r="C13" s="221" t="s">
        <v>154</v>
      </c>
      <c r="D13" s="219"/>
      <c r="E13" s="427"/>
      <c r="F13" s="210"/>
      <c r="G13" s="210"/>
      <c r="H13" s="210"/>
      <c r="I13" s="224"/>
      <c r="K13" s="446"/>
      <c r="L13" s="448"/>
    </row>
    <row r="14" spans="1:12" ht="12.75">
      <c r="A14" s="1"/>
      <c r="B14" s="211"/>
      <c r="C14" s="440" t="s">
        <v>309</v>
      </c>
      <c r="D14" s="208"/>
      <c r="E14" s="266" t="s">
        <v>311</v>
      </c>
      <c r="F14" s="215">
        <v>80</v>
      </c>
      <c r="G14" s="453">
        <v>79428.44</v>
      </c>
      <c r="H14" s="453">
        <v>80513.28</v>
      </c>
      <c r="I14" s="236">
        <f>IF(H14=0,0,H14/'Aktivi_Saistibas(001)'!$F$19*100)</f>
        <v>1.9303845701239077</v>
      </c>
      <c r="K14" s="446"/>
      <c r="L14" s="448"/>
    </row>
    <row r="15" spans="1:12" ht="12.75">
      <c r="A15" s="1"/>
      <c r="B15" s="211"/>
      <c r="C15" s="440" t="s">
        <v>293</v>
      </c>
      <c r="D15" s="208"/>
      <c r="E15" s="266" t="s">
        <v>290</v>
      </c>
      <c r="F15" s="215">
        <v>3</v>
      </c>
      <c r="G15" s="453">
        <v>16920</v>
      </c>
      <c r="H15" s="453">
        <v>16646.4</v>
      </c>
      <c r="I15" s="236">
        <f>IF(H15=0,0,H15/'Aktivi_Saistibas(001)'!$F$19*100)</f>
        <v>0.39911370780212435</v>
      </c>
      <c r="K15" s="446"/>
      <c r="L15" s="448"/>
    </row>
    <row r="16" spans="1:9" ht="12.75">
      <c r="A16" s="1"/>
      <c r="B16" s="211"/>
      <c r="C16" s="440" t="s">
        <v>218</v>
      </c>
      <c r="D16" s="208"/>
      <c r="E16" s="266" t="s">
        <v>240</v>
      </c>
      <c r="F16" s="215">
        <v>70</v>
      </c>
      <c r="G16" s="453">
        <v>50656.3</v>
      </c>
      <c r="H16" s="453">
        <v>51722.34</v>
      </c>
      <c r="I16" s="236">
        <f>IF(H16=0,0,H16/'Aktivi_Saistibas(001)'!$F$19*100)</f>
        <v>1.2400936474914772</v>
      </c>
    </row>
    <row r="17" spans="1:12" ht="25.5">
      <c r="A17" s="1"/>
      <c r="B17" s="211"/>
      <c r="C17" s="440" t="s">
        <v>253</v>
      </c>
      <c r="D17" s="208"/>
      <c r="E17" s="266" t="s">
        <v>249</v>
      </c>
      <c r="F17" s="215">
        <v>40</v>
      </c>
      <c r="G17" s="453">
        <v>22528.98</v>
      </c>
      <c r="H17" s="453">
        <v>22569.84</v>
      </c>
      <c r="I17" s="236">
        <f>IF(H17=0,0,H17/'Aktivi_Saistibas(001)'!$F$19*100)</f>
        <v>0.5411339705221969</v>
      </c>
      <c r="K17" s="446"/>
      <c r="L17" s="448"/>
    </row>
    <row r="18" spans="1:12" ht="12.75">
      <c r="A18" s="1"/>
      <c r="B18" s="211"/>
      <c r="C18" s="440" t="s">
        <v>248</v>
      </c>
      <c r="D18" s="208"/>
      <c r="E18" s="266" t="s">
        <v>249</v>
      </c>
      <c r="F18" s="215">
        <v>30</v>
      </c>
      <c r="G18" s="453">
        <v>23127.82</v>
      </c>
      <c r="H18" s="453">
        <v>23280.25</v>
      </c>
      <c r="I18" s="236">
        <f>IF(H18=0,0,H18/'Aktivi_Saistibas(001)'!$F$19*100)</f>
        <v>0.5581667445249666</v>
      </c>
      <c r="K18" s="446"/>
      <c r="L18" s="448"/>
    </row>
    <row r="19" spans="1:12" ht="12.75">
      <c r="A19" s="1"/>
      <c r="B19" s="211"/>
      <c r="C19" s="440" t="s">
        <v>219</v>
      </c>
      <c r="D19" s="208"/>
      <c r="E19" s="266" t="s">
        <v>244</v>
      </c>
      <c r="F19" s="215">
        <v>10</v>
      </c>
      <c r="G19" s="453">
        <v>6249.12</v>
      </c>
      <c r="H19" s="453">
        <v>5879.54</v>
      </c>
      <c r="I19" s="236">
        <f>IF(H19=0,0,H19/'Aktivi_Saistibas(001)'!$F$19*100)</f>
        <v>0.14096771731851343</v>
      </c>
      <c r="K19" s="446"/>
      <c r="L19" s="448"/>
    </row>
    <row r="20" spans="1:9" ht="12.75">
      <c r="A20" s="1"/>
      <c r="B20" s="211"/>
      <c r="C20" s="440" t="s">
        <v>219</v>
      </c>
      <c r="D20" s="208"/>
      <c r="E20" s="266" t="s">
        <v>244</v>
      </c>
      <c r="F20" s="215">
        <v>30</v>
      </c>
      <c r="G20" s="453">
        <v>17921.6</v>
      </c>
      <c r="H20" s="453">
        <v>18344.459</v>
      </c>
      <c r="I20" s="236">
        <f>IF(H20=0,0,H20/'Aktivi_Saistibas(001)'!$F$19*100)</f>
        <v>0.43982633176627073</v>
      </c>
    </row>
    <row r="21" spans="1:9" ht="12.75">
      <c r="A21" s="1"/>
      <c r="B21" s="211"/>
      <c r="C21" s="440" t="s">
        <v>225</v>
      </c>
      <c r="D21" s="208"/>
      <c r="E21" s="266" t="s">
        <v>244</v>
      </c>
      <c r="F21" s="215">
        <v>10</v>
      </c>
      <c r="G21" s="453">
        <v>11335.3</v>
      </c>
      <c r="H21" s="453">
        <v>10845.01</v>
      </c>
      <c r="I21" s="236">
        <f>IF(H21=0,0,H21/'Aktivi_Saistibas(001)'!$F$19*100)</f>
        <v>0.26001971310620414</v>
      </c>
    </row>
    <row r="22" spans="1:9" ht="25.5">
      <c r="A22" s="1"/>
      <c r="B22" s="211"/>
      <c r="C22" s="440" t="s">
        <v>257</v>
      </c>
      <c r="D22" s="208"/>
      <c r="E22" s="266" t="s">
        <v>244</v>
      </c>
      <c r="F22" s="215">
        <v>40</v>
      </c>
      <c r="G22" s="453">
        <v>22817.08</v>
      </c>
      <c r="H22" s="453">
        <v>22318.02</v>
      </c>
      <c r="I22" s="236">
        <f>IF(H22=0,0,H22/'Aktivi_Saistibas(001)'!$F$19*100)</f>
        <v>0.5350963399294723</v>
      </c>
    </row>
    <row r="23" spans="1:9" ht="25.5">
      <c r="A23" s="1"/>
      <c r="B23" s="211"/>
      <c r="C23" s="440" t="s">
        <v>251</v>
      </c>
      <c r="D23" s="208"/>
      <c r="E23" s="266" t="s">
        <v>252</v>
      </c>
      <c r="F23" s="215">
        <v>20</v>
      </c>
      <c r="G23" s="453">
        <v>10740.14</v>
      </c>
      <c r="H23" s="453">
        <v>11026.42</v>
      </c>
      <c r="I23" s="236">
        <f>IF(H23=0,0,H23/'Aktivi_Saistibas(001)'!$F$19*100)</f>
        <v>0.2643691951403006</v>
      </c>
    </row>
    <row r="24" spans="1:9" ht="25.5">
      <c r="A24" s="1"/>
      <c r="B24" s="211"/>
      <c r="C24" s="440" t="s">
        <v>254</v>
      </c>
      <c r="D24" s="208"/>
      <c r="E24" s="266" t="s">
        <v>252</v>
      </c>
      <c r="F24" s="215">
        <v>20</v>
      </c>
      <c r="G24" s="453">
        <v>12899.22</v>
      </c>
      <c r="H24" s="453">
        <v>12116.08</v>
      </c>
      <c r="I24" s="236">
        <f>IF(H24=0,0,H24/'Aktivi_Saistibas(001)'!$F$19*100)</f>
        <v>0.29049485851758716</v>
      </c>
    </row>
    <row r="25" spans="1:9" ht="25.5">
      <c r="A25" s="1"/>
      <c r="B25" s="211"/>
      <c r="C25" s="473" t="s">
        <v>254</v>
      </c>
      <c r="D25" s="208"/>
      <c r="E25" s="266" t="s">
        <v>252</v>
      </c>
      <c r="F25" s="215">
        <v>50</v>
      </c>
      <c r="G25" s="453">
        <v>26010.92</v>
      </c>
      <c r="H25" s="453">
        <v>26814.3</v>
      </c>
      <c r="I25" s="236">
        <f>IF(H25=0,0,H25/'Aktivi_Saistibas(001)'!$F$19*100)</f>
        <v>0.6428990469481991</v>
      </c>
    </row>
    <row r="26" spans="1:9" ht="12.75">
      <c r="A26" s="1"/>
      <c r="B26" s="211"/>
      <c r="C26" s="454" t="s">
        <v>258</v>
      </c>
      <c r="D26" s="208"/>
      <c r="E26" s="266" t="s">
        <v>250</v>
      </c>
      <c r="F26" s="215">
        <v>90</v>
      </c>
      <c r="G26" s="453">
        <v>65678.94</v>
      </c>
      <c r="H26" s="453">
        <v>67302.66</v>
      </c>
      <c r="I26" s="236">
        <f>IF(H26=0,0,H26/'Aktivi_Saistibas(001)'!$F$19*100)</f>
        <v>1.6136470454600225</v>
      </c>
    </row>
    <row r="27" spans="1:9" ht="25.5">
      <c r="A27" s="1"/>
      <c r="B27" s="211"/>
      <c r="C27" s="474" t="s">
        <v>259</v>
      </c>
      <c r="D27" s="208"/>
      <c r="E27" s="452" t="s">
        <v>256</v>
      </c>
      <c r="F27" s="215">
        <v>20</v>
      </c>
      <c r="G27" s="453">
        <v>11341.34</v>
      </c>
      <c r="H27" s="476">
        <v>11233.61</v>
      </c>
      <c r="I27" s="236">
        <f>IF(H27=0,0,H27/'Aktivi_Saistibas(001)'!$F$19*100)</f>
        <v>0.26933677786806887</v>
      </c>
    </row>
    <row r="28" spans="1:9" ht="12.75">
      <c r="A28" s="1"/>
      <c r="B28" s="211"/>
      <c r="C28" s="474" t="s">
        <v>310</v>
      </c>
      <c r="D28" s="208"/>
      <c r="E28" s="452" t="s">
        <v>256</v>
      </c>
      <c r="F28" s="215">
        <v>25</v>
      </c>
      <c r="G28" s="453">
        <v>27250</v>
      </c>
      <c r="H28" s="476">
        <v>27123.81</v>
      </c>
      <c r="I28" s="236">
        <f>IF(H28=0,0,H28/'Aktivi_Saistibas(001)'!$F$19*100)</f>
        <v>0.6503198516688495</v>
      </c>
    </row>
    <row r="29" spans="1:9" ht="12.75">
      <c r="A29" s="1"/>
      <c r="B29" s="211"/>
      <c r="C29" s="474" t="s">
        <v>294</v>
      </c>
      <c r="D29" s="208"/>
      <c r="E29" s="266" t="s">
        <v>256</v>
      </c>
      <c r="F29" s="215">
        <v>20</v>
      </c>
      <c r="G29" s="453">
        <v>11227.34</v>
      </c>
      <c r="H29" s="476">
        <v>11002.21</v>
      </c>
      <c r="I29" s="236">
        <f>IF(H29=0,0,H29/'Aktivi_Saistibas(001)'!$F$19*100)</f>
        <v>0.26378873673092135</v>
      </c>
    </row>
    <row r="30" spans="1:9" ht="12.75">
      <c r="A30" s="1"/>
      <c r="B30" s="211"/>
      <c r="C30" s="455" t="s">
        <v>260</v>
      </c>
      <c r="D30" s="208"/>
      <c r="E30" s="266" t="s">
        <v>256</v>
      </c>
      <c r="F30" s="215">
        <v>5</v>
      </c>
      <c r="G30" s="453">
        <v>2771.78</v>
      </c>
      <c r="H30" s="476">
        <v>2805.92</v>
      </c>
      <c r="I30" s="236">
        <f>IF(H30=0,0,H30/'Aktivi_Saistibas(001)'!$F$19*100)</f>
        <v>0.06727467410347802</v>
      </c>
    </row>
    <row r="31" spans="1:9" ht="12.75">
      <c r="A31" s="1"/>
      <c r="B31" s="211"/>
      <c r="C31" s="455" t="s">
        <v>255</v>
      </c>
      <c r="D31" s="208"/>
      <c r="E31" s="266" t="s">
        <v>256</v>
      </c>
      <c r="F31" s="215">
        <v>20</v>
      </c>
      <c r="G31" s="453">
        <v>12266.7</v>
      </c>
      <c r="H31" s="476">
        <v>11765.41</v>
      </c>
      <c r="I31" s="236">
        <f>IF(H31=0,0,H31/'Aktivi_Saistibas(001)'!$F$19*100)</f>
        <v>0.2820872025730603</v>
      </c>
    </row>
    <row r="32" spans="1:9" ht="12.75">
      <c r="A32" s="1"/>
      <c r="B32" s="211"/>
      <c r="C32" s="455" t="s">
        <v>282</v>
      </c>
      <c r="D32" s="208"/>
      <c r="E32" s="266" t="s">
        <v>239</v>
      </c>
      <c r="F32" s="215">
        <v>65</v>
      </c>
      <c r="G32" s="453">
        <v>37382.42</v>
      </c>
      <c r="H32" s="476">
        <v>36691.41</v>
      </c>
      <c r="I32" s="236">
        <f>IF(H32=0,0,H32/'Aktivi_Saistibas(001)'!$F$19*100)</f>
        <v>0.8797124116678647</v>
      </c>
    </row>
    <row r="33" spans="1:9" ht="12.75">
      <c r="A33" s="1"/>
      <c r="B33" s="211"/>
      <c r="C33" s="474" t="s">
        <v>295</v>
      </c>
      <c r="D33" s="208"/>
      <c r="E33" s="266" t="s">
        <v>239</v>
      </c>
      <c r="F33" s="215">
        <v>50</v>
      </c>
      <c r="G33" s="453">
        <v>29388.15</v>
      </c>
      <c r="H33" s="476">
        <v>30341.85</v>
      </c>
      <c r="I33" s="236">
        <f>IF(H33=0,0,H33/'Aktivi_Saistibas(001)'!$F$19*100)</f>
        <v>0.7274755055192645</v>
      </c>
    </row>
    <row r="34" spans="1:9" ht="12.75">
      <c r="A34" s="1"/>
      <c r="B34" s="211"/>
      <c r="C34" s="474"/>
      <c r="D34" s="208"/>
      <c r="E34" s="266"/>
      <c r="F34" s="215"/>
      <c r="G34" s="453"/>
      <c r="H34" s="476"/>
      <c r="I34" s="236">
        <f>IF(H34=0,0,H34/'Aktivi_Saistibas(001)'!$F$19*100)</f>
        <v>0</v>
      </c>
    </row>
    <row r="35" spans="1:9" ht="12.75">
      <c r="A35" s="1"/>
      <c r="B35" s="211"/>
      <c r="C35" s="223" t="s">
        <v>20</v>
      </c>
      <c r="D35" s="208"/>
      <c r="E35" s="266"/>
      <c r="F35" s="215"/>
      <c r="G35" s="215"/>
      <c r="H35" s="215"/>
      <c r="I35" s="236"/>
    </row>
    <row r="36" spans="1:9" ht="12.75">
      <c r="A36" s="1"/>
      <c r="B36" s="211"/>
      <c r="C36" s="222" t="s">
        <v>153</v>
      </c>
      <c r="D36" s="217">
        <v>21120</v>
      </c>
      <c r="E36" s="289"/>
      <c r="F36" s="265">
        <f>SUM(F14:F35)</f>
        <v>698</v>
      </c>
      <c r="G36" s="265">
        <f>SUM(G14:G35)</f>
        <v>497941.5900000001</v>
      </c>
      <c r="H36" s="265">
        <f>SUM(H14:H35)</f>
        <v>500342.819</v>
      </c>
      <c r="I36" s="236">
        <f>IF(H36=0,0,H36/'Aktivi_Saistibas(001)'!$F$19*100)</f>
        <v>11.99620804878275</v>
      </c>
    </row>
    <row r="37" spans="1:9" ht="12.75">
      <c r="A37" s="1"/>
      <c r="B37" s="200">
        <v>21130</v>
      </c>
      <c r="C37" s="221" t="s">
        <v>157</v>
      </c>
      <c r="D37" s="208"/>
      <c r="E37" s="427"/>
      <c r="F37" s="210"/>
      <c r="G37" s="210"/>
      <c r="H37" s="210"/>
      <c r="I37" s="224"/>
    </row>
    <row r="38" spans="1:9" ht="12.75">
      <c r="A38" s="1"/>
      <c r="B38" s="200"/>
      <c r="C38" s="455" t="s">
        <v>220</v>
      </c>
      <c r="D38" s="208"/>
      <c r="E38" s="266" t="s">
        <v>243</v>
      </c>
      <c r="F38" s="215">
        <v>20</v>
      </c>
      <c r="G38" s="453">
        <v>20064.87</v>
      </c>
      <c r="H38" s="476">
        <v>21170.06</v>
      </c>
      <c r="I38" s="236">
        <f>IF(H38=0,0,H38/'Aktivi_Saistibas(001)'!$F$19*100)</f>
        <v>0.5075728770781335</v>
      </c>
    </row>
    <row r="39" spans="1:9" ht="12.75">
      <c r="A39" s="1"/>
      <c r="B39" s="200"/>
      <c r="C39" s="455" t="s">
        <v>236</v>
      </c>
      <c r="D39" s="208"/>
      <c r="E39" s="266" t="s">
        <v>235</v>
      </c>
      <c r="F39" s="215">
        <v>38</v>
      </c>
      <c r="G39" s="453">
        <v>38368.32</v>
      </c>
      <c r="H39" s="476">
        <v>38439.27</v>
      </c>
      <c r="I39" s="236">
        <f>IF(H39=0,0,H39/'Aktivi_Saistibas(001)'!$F$19*100)</f>
        <v>0.9216190632753606</v>
      </c>
    </row>
    <row r="40" spans="1:9" ht="12.75">
      <c r="A40" s="1"/>
      <c r="B40" s="200"/>
      <c r="C40" s="455" t="s">
        <v>237</v>
      </c>
      <c r="D40" s="208"/>
      <c r="E40" s="266" t="s">
        <v>235</v>
      </c>
      <c r="F40" s="215">
        <v>1</v>
      </c>
      <c r="G40" s="453">
        <v>1488.38</v>
      </c>
      <c r="H40" s="476">
        <v>1507.42</v>
      </c>
      <c r="I40" s="236">
        <f>IF(H40=0,0,H40/'Aktivi_Saistibas(001)'!$F$19*100)</f>
        <v>0.03614186763595001</v>
      </c>
    </row>
    <row r="41" spans="1:9" ht="12.75">
      <c r="A41" s="1"/>
      <c r="B41" s="211"/>
      <c r="C41" s="223" t="s">
        <v>20</v>
      </c>
      <c r="D41" s="208"/>
      <c r="E41" s="266"/>
      <c r="F41" s="215"/>
      <c r="G41" s="215"/>
      <c r="H41" s="215"/>
      <c r="I41" s="236"/>
    </row>
    <row r="42" spans="1:9" ht="12.75">
      <c r="A42" s="1"/>
      <c r="B42" s="211"/>
      <c r="C42" s="222" t="s">
        <v>153</v>
      </c>
      <c r="D42" s="217">
        <v>21130</v>
      </c>
      <c r="E42" s="289"/>
      <c r="F42" s="265">
        <f>SUM(F38:F41)</f>
        <v>59</v>
      </c>
      <c r="G42" s="265">
        <f>SUM(G38:G41)</f>
        <v>59921.57</v>
      </c>
      <c r="H42" s="265">
        <f>SUM(H38:H41)</f>
        <v>61116.75</v>
      </c>
      <c r="I42" s="236">
        <f>IF(H42=0,0,H42/'Aktivi_Saistibas(001)'!$F$19*100)</f>
        <v>1.465333807989444</v>
      </c>
    </row>
    <row r="43" spans="1:9" ht="12.75">
      <c r="A43" s="1"/>
      <c r="B43" s="166"/>
      <c r="C43" s="161" t="s">
        <v>186</v>
      </c>
      <c r="D43" s="76">
        <v>21000</v>
      </c>
      <c r="E43" s="290"/>
      <c r="F43" s="267">
        <f>F12+F36+F42</f>
        <v>867</v>
      </c>
      <c r="G43" s="267">
        <f>G12+G36+G42</f>
        <v>630330.63</v>
      </c>
      <c r="H43" s="267">
        <f>H12+H36+H42</f>
        <v>635576.949</v>
      </c>
      <c r="I43" s="236">
        <f>IF(H43=0,0,H43/'Aktivi_Saistibas(001)'!$F$19*100)</f>
        <v>15.238578473961436</v>
      </c>
    </row>
    <row r="44" spans="1:9" ht="25.5">
      <c r="A44" s="1"/>
      <c r="B44" s="230">
        <v>21200</v>
      </c>
      <c r="C44" s="231" t="s">
        <v>161</v>
      </c>
      <c r="D44" s="238"/>
      <c r="E44" s="428"/>
      <c r="F44" s="226"/>
      <c r="G44" s="226"/>
      <c r="H44" s="226"/>
      <c r="I44" s="232"/>
    </row>
    <row r="45" spans="1:12" ht="12.75">
      <c r="A45" s="1"/>
      <c r="B45" s="200">
        <v>21210</v>
      </c>
      <c r="C45" s="207" t="s">
        <v>162</v>
      </c>
      <c r="D45" s="208"/>
      <c r="E45" s="427"/>
      <c r="F45" s="210"/>
      <c r="G45" s="210"/>
      <c r="H45" s="210"/>
      <c r="I45" s="224"/>
      <c r="J45" s="465"/>
      <c r="K45" s="465"/>
      <c r="L45" s="466"/>
    </row>
    <row r="46" spans="1:12" ht="12.75">
      <c r="A46" s="1"/>
      <c r="B46" s="211"/>
      <c r="C46" s="154" t="s">
        <v>304</v>
      </c>
      <c r="D46" s="208"/>
      <c r="E46" s="266" t="s">
        <v>290</v>
      </c>
      <c r="F46" s="215">
        <v>500</v>
      </c>
      <c r="G46" s="453">
        <v>4391.85</v>
      </c>
      <c r="H46" s="453">
        <v>5206.96</v>
      </c>
      <c r="I46" s="236">
        <f>IF(H46=0,0,H46/'Aktivi_Saistibas(001)'!$F$19*100)</f>
        <v>0.12484195453535593</v>
      </c>
      <c r="J46" s="465"/>
      <c r="K46" s="465"/>
      <c r="L46" s="466"/>
    </row>
    <row r="47" spans="1:12" ht="12.75">
      <c r="A47" s="1"/>
      <c r="B47" s="211"/>
      <c r="C47" s="154" t="s">
        <v>307</v>
      </c>
      <c r="D47" s="208"/>
      <c r="E47" s="266" t="s">
        <v>290</v>
      </c>
      <c r="F47" s="215">
        <v>500</v>
      </c>
      <c r="G47" s="453">
        <v>13609.55</v>
      </c>
      <c r="H47" s="453">
        <v>14691.545</v>
      </c>
      <c r="I47" s="236">
        <f>IF(H47=0,0,H47/'Aktivi_Saistibas(001)'!$F$19*100)</f>
        <v>0.35224414878242505</v>
      </c>
      <c r="J47" s="465"/>
      <c r="K47" s="465"/>
      <c r="L47" s="466"/>
    </row>
    <row r="48" spans="1:9" ht="12.75">
      <c r="A48" s="1"/>
      <c r="B48" s="211"/>
      <c r="C48" s="154" t="s">
        <v>261</v>
      </c>
      <c r="D48" s="208"/>
      <c r="E48" s="266" t="s">
        <v>290</v>
      </c>
      <c r="F48" s="215">
        <v>500</v>
      </c>
      <c r="G48" s="453">
        <v>4717.73</v>
      </c>
      <c r="H48" s="453">
        <v>5042.565</v>
      </c>
      <c r="I48" s="236">
        <f>IF(H48=0,0,H48/'Aktivi_Saistibas(001)'!$F$19*100)</f>
        <v>0.12090042375427833</v>
      </c>
    </row>
    <row r="49" spans="1:11" ht="12.75">
      <c r="A49" s="1"/>
      <c r="B49" s="211"/>
      <c r="C49" s="456" t="s">
        <v>226</v>
      </c>
      <c r="D49" s="208"/>
      <c r="E49" s="266" t="s">
        <v>290</v>
      </c>
      <c r="F49" s="215">
        <v>100</v>
      </c>
      <c r="G49" s="457">
        <v>1768.9</v>
      </c>
      <c r="H49" s="453">
        <v>2239.127</v>
      </c>
      <c r="I49" s="236">
        <f>IF(H49=0,0,H49/'Aktivi_Saistibas(001)'!$F$19*100)</f>
        <v>0.05368525802635088</v>
      </c>
      <c r="K49" s="450"/>
    </row>
    <row r="50" spans="1:9" ht="12.75">
      <c r="A50" s="1"/>
      <c r="B50" s="211"/>
      <c r="C50" s="154" t="s">
        <v>306</v>
      </c>
      <c r="D50" s="208"/>
      <c r="E50" s="266" t="s">
        <v>308</v>
      </c>
      <c r="F50" s="215">
        <v>4</v>
      </c>
      <c r="G50" s="453">
        <v>15706.98</v>
      </c>
      <c r="H50" s="453">
        <v>16470.28</v>
      </c>
      <c r="I50" s="236">
        <f>IF(H50=0,0,H50/'Aktivi_Saistibas(001)'!$F$19*100)</f>
        <v>0.39489105868771457</v>
      </c>
    </row>
    <row r="51" spans="1:9" ht="12.75">
      <c r="A51" s="1"/>
      <c r="B51" s="211"/>
      <c r="C51" s="154" t="s">
        <v>223</v>
      </c>
      <c r="D51" s="208"/>
      <c r="E51" s="266" t="s">
        <v>240</v>
      </c>
      <c r="F51" s="215">
        <v>500</v>
      </c>
      <c r="G51" s="453">
        <v>1626.87</v>
      </c>
      <c r="H51" s="453">
        <v>2309.0925</v>
      </c>
      <c r="I51" s="236">
        <f>IF(H51=0,0,H51/'Aktivi_Saistibas(001)'!$F$19*100)</f>
        <v>0.05536274926308852</v>
      </c>
    </row>
    <row r="52" spans="1:9" ht="12.75">
      <c r="A52" s="1"/>
      <c r="B52" s="211"/>
      <c r="C52" s="154" t="s">
        <v>296</v>
      </c>
      <c r="D52" s="208"/>
      <c r="E52" s="266" t="s">
        <v>240</v>
      </c>
      <c r="F52" s="215">
        <v>2000</v>
      </c>
      <c r="G52" s="453">
        <v>8334.97</v>
      </c>
      <c r="H52" s="453">
        <v>8444.436</v>
      </c>
      <c r="I52" s="236">
        <f>IF(H52=0,0,H52/'Aktivi_Saistibas(001)'!$F$19*100)</f>
        <v>0.20246360547972772</v>
      </c>
    </row>
    <row r="53" spans="1:9" ht="12.75">
      <c r="A53" s="1"/>
      <c r="B53" s="211"/>
      <c r="C53" s="154" t="s">
        <v>268</v>
      </c>
      <c r="D53" s="208"/>
      <c r="E53" s="266" t="s">
        <v>269</v>
      </c>
      <c r="F53" s="215">
        <v>1500</v>
      </c>
      <c r="G53" s="453">
        <v>7828.3</v>
      </c>
      <c r="H53" s="453">
        <v>11363.385</v>
      </c>
      <c r="I53" s="236">
        <f>IF(H53=0,0,H53/'Aktivi_Saistibas(001)'!$F$19*100)</f>
        <v>0.27244826031652747</v>
      </c>
    </row>
    <row r="54" spans="1:9" ht="12.75">
      <c r="A54" s="1"/>
      <c r="B54" s="211"/>
      <c r="C54" s="154" t="s">
        <v>284</v>
      </c>
      <c r="D54" s="208"/>
      <c r="E54" s="266" t="s">
        <v>269</v>
      </c>
      <c r="F54" s="215">
        <v>2000</v>
      </c>
      <c r="G54" s="453">
        <v>16936.94</v>
      </c>
      <c r="H54" s="453">
        <v>15016.98</v>
      </c>
      <c r="I54" s="236">
        <f>IF(H54=0,0,H54/'Aktivi_Saistibas(001)'!$F$19*100)</f>
        <v>0.36004677094088483</v>
      </c>
    </row>
    <row r="55" spans="1:9" ht="12.75">
      <c r="A55" s="1"/>
      <c r="B55" s="211"/>
      <c r="C55" s="154" t="s">
        <v>312</v>
      </c>
      <c r="D55" s="208"/>
      <c r="E55" s="266" t="s">
        <v>269</v>
      </c>
      <c r="F55" s="215">
        <v>1000</v>
      </c>
      <c r="G55" s="453">
        <v>7350</v>
      </c>
      <c r="H55" s="453">
        <v>7354.16</v>
      </c>
      <c r="I55" s="236">
        <f>IF(H55=0,0,H55/'Aktivi_Saistibas(001)'!$F$19*100)</f>
        <v>0.17632317290045119</v>
      </c>
    </row>
    <row r="56" spans="1:9" ht="12.75">
      <c r="A56" s="1"/>
      <c r="B56" s="211"/>
      <c r="C56" s="477" t="s">
        <v>224</v>
      </c>
      <c r="D56" s="208"/>
      <c r="E56" s="478" t="s">
        <v>269</v>
      </c>
      <c r="F56" s="215">
        <v>1150</v>
      </c>
      <c r="G56" s="453">
        <v>11624.01</v>
      </c>
      <c r="H56" s="453">
        <v>11921.9925</v>
      </c>
      <c r="I56" s="236">
        <f>IF(H56=0,0,H56/'Aktivi_Saistibas(001)'!$F$19*100)</f>
        <v>0.28584142103182175</v>
      </c>
    </row>
    <row r="57" spans="1:9" ht="12.75">
      <c r="A57" s="1"/>
      <c r="B57" s="211"/>
      <c r="C57" s="477" t="s">
        <v>283</v>
      </c>
      <c r="D57" s="208"/>
      <c r="E57" s="478" t="s">
        <v>244</v>
      </c>
      <c r="F57" s="215">
        <v>500</v>
      </c>
      <c r="G57" s="453">
        <v>12586.45</v>
      </c>
      <c r="H57" s="453">
        <v>11121.95</v>
      </c>
      <c r="I57" s="236">
        <f>IF(H57=0,0,H57/'Aktivi_Saistibas(001)'!$F$19*100)</f>
        <v>0.2666596202476113</v>
      </c>
    </row>
    <row r="58" spans="1:9" ht="12.75">
      <c r="A58" s="1"/>
      <c r="B58" s="211"/>
      <c r="C58" s="477" t="s">
        <v>305</v>
      </c>
      <c r="D58" s="208"/>
      <c r="E58" s="478" t="s">
        <v>244</v>
      </c>
      <c r="F58" s="215">
        <v>11000</v>
      </c>
      <c r="G58" s="453">
        <v>13137.25</v>
      </c>
      <c r="H58" s="453">
        <v>14343.835000000001</v>
      </c>
      <c r="I58" s="236">
        <f>IF(H58=0,0,H58/'Aktivi_Saistibas(001)'!$F$19*100)</f>
        <v>0.34390746173057746</v>
      </c>
    </row>
    <row r="59" spans="1:9" ht="12.75">
      <c r="A59" s="1"/>
      <c r="B59" s="211"/>
      <c r="C59" s="477" t="s">
        <v>221</v>
      </c>
      <c r="D59" s="208"/>
      <c r="E59" s="478" t="s">
        <v>241</v>
      </c>
      <c r="F59" s="215">
        <v>2034</v>
      </c>
      <c r="G59" s="453">
        <v>1396.16</v>
      </c>
      <c r="H59" s="453">
        <v>3500.06652</v>
      </c>
      <c r="I59" s="236">
        <f>IF(H59=0,0,H59/'Aktivi_Saistibas(001)'!$F$19*100)</f>
        <v>0.08391751527965674</v>
      </c>
    </row>
    <row r="60" spans="1:9" ht="12.75">
      <c r="A60" s="1"/>
      <c r="B60" s="211"/>
      <c r="C60" s="477" t="s">
        <v>222</v>
      </c>
      <c r="D60" s="208"/>
      <c r="E60" s="478" t="s">
        <v>241</v>
      </c>
      <c r="F60" s="215">
        <v>6700</v>
      </c>
      <c r="G60" s="453">
        <v>10161.89</v>
      </c>
      <c r="H60" s="453">
        <v>10671.358</v>
      </c>
      <c r="I60" s="236">
        <f>IF(H60=0,0,H60/'Aktivi_Saistibas(001)'!$F$19*100)</f>
        <v>0.25585623670366336</v>
      </c>
    </row>
    <row r="61" spans="1:9" ht="12.75">
      <c r="A61" s="1"/>
      <c r="B61" s="211"/>
      <c r="C61" s="477" t="s">
        <v>287</v>
      </c>
      <c r="D61" s="208"/>
      <c r="E61" s="478" t="s">
        <v>288</v>
      </c>
      <c r="F61" s="215">
        <v>500</v>
      </c>
      <c r="G61" s="453">
        <v>5702.18</v>
      </c>
      <c r="H61" s="453">
        <v>6881.105</v>
      </c>
      <c r="I61" s="236">
        <f>IF(H61=0,0,H61/'Aktivi_Saistibas(001)'!$F$19*100)</f>
        <v>0.1649812169793911</v>
      </c>
    </row>
    <row r="62" spans="1:9" ht="12.75">
      <c r="A62" s="1"/>
      <c r="B62" s="211"/>
      <c r="C62" s="477" t="s">
        <v>276</v>
      </c>
      <c r="D62" s="208"/>
      <c r="E62" s="478" t="s">
        <v>242</v>
      </c>
      <c r="F62" s="215">
        <v>600</v>
      </c>
      <c r="G62" s="453">
        <v>11048.9</v>
      </c>
      <c r="H62" s="453">
        <v>12437.37</v>
      </c>
      <c r="I62" s="236">
        <f>IF(H62=0,0,H62/'Aktivi_Saistibas(001)'!$F$19*100)</f>
        <v>0.2981981002503188</v>
      </c>
    </row>
    <row r="63" spans="1:9" ht="12.75">
      <c r="A63" s="1"/>
      <c r="B63" s="211"/>
      <c r="C63" s="477" t="s">
        <v>274</v>
      </c>
      <c r="D63" s="208"/>
      <c r="E63" s="478" t="s">
        <v>242</v>
      </c>
      <c r="F63" s="215">
        <v>2500</v>
      </c>
      <c r="G63" s="453">
        <v>9536.59</v>
      </c>
      <c r="H63" s="453">
        <v>11021.175</v>
      </c>
      <c r="I63" s="236">
        <f>IF(H63=0,0,H63/'Aktivi_Saistibas(001)'!$F$19*100)</f>
        <v>0.26424344113959036</v>
      </c>
    </row>
    <row r="64" spans="1:9" ht="12.75">
      <c r="A64" s="1"/>
      <c r="B64" s="211"/>
      <c r="C64" s="477" t="s">
        <v>275</v>
      </c>
      <c r="D64" s="208"/>
      <c r="E64" s="478" t="s">
        <v>242</v>
      </c>
      <c r="F64" s="215">
        <v>600</v>
      </c>
      <c r="G64" s="453">
        <v>10413.31</v>
      </c>
      <c r="H64" s="453">
        <v>11373.21</v>
      </c>
      <c r="I64" s="236">
        <f>IF(H64=0,0,H64/'Aktivi_Saistibas(001)'!$F$19*100)</f>
        <v>0.27268382429307225</v>
      </c>
    </row>
    <row r="65" spans="1:9" ht="12.75">
      <c r="A65" s="1"/>
      <c r="B65" s="211"/>
      <c r="C65" s="216" t="s">
        <v>227</v>
      </c>
      <c r="D65" s="208"/>
      <c r="E65" s="266"/>
      <c r="F65" s="215"/>
      <c r="G65" s="215"/>
      <c r="H65" s="215"/>
      <c r="I65" s="236"/>
    </row>
    <row r="66" spans="1:9" ht="12.75">
      <c r="A66" s="1"/>
      <c r="B66" s="211"/>
      <c r="C66" s="212" t="s">
        <v>153</v>
      </c>
      <c r="D66" s="217">
        <v>21210</v>
      </c>
      <c r="E66" s="289"/>
      <c r="F66" s="265">
        <f>SUM(F46:F65)</f>
        <v>34188</v>
      </c>
      <c r="G66" s="265">
        <f>SUM(G46:G65)</f>
        <v>167878.83</v>
      </c>
      <c r="H66" s="265">
        <f>SUM(H46:H65)</f>
        <v>181410.59251999998</v>
      </c>
      <c r="I66" s="236">
        <f>IF(H66=0,0,H66/'Aktivi_Saistibas(001)'!$F$19*100)</f>
        <v>4.349496240342507</v>
      </c>
    </row>
    <row r="67" spans="1:9" ht="12.75">
      <c r="A67" s="1"/>
      <c r="B67" s="200">
        <v>21220</v>
      </c>
      <c r="C67" s="207" t="s">
        <v>163</v>
      </c>
      <c r="D67" s="208"/>
      <c r="E67" s="427"/>
      <c r="F67" s="210"/>
      <c r="G67" s="210"/>
      <c r="H67" s="210"/>
      <c r="I67" s="224"/>
    </row>
    <row r="68" spans="1:9" ht="12.75">
      <c r="A68" s="1"/>
      <c r="B68" s="211"/>
      <c r="C68" s="223" t="s">
        <v>20</v>
      </c>
      <c r="D68" s="208"/>
      <c r="E68" s="266"/>
      <c r="F68" s="215"/>
      <c r="G68" s="215"/>
      <c r="H68" s="215"/>
      <c r="I68" s="236"/>
    </row>
    <row r="69" spans="1:9" ht="12.75">
      <c r="A69" s="1"/>
      <c r="B69" s="211"/>
      <c r="C69" s="212" t="s">
        <v>153</v>
      </c>
      <c r="D69" s="217">
        <v>21220</v>
      </c>
      <c r="E69" s="289"/>
      <c r="F69" s="265">
        <f>SUM(F68:F68)</f>
        <v>0</v>
      </c>
      <c r="G69" s="265">
        <f>SUM(G68:G68)</f>
        <v>0</v>
      </c>
      <c r="H69" s="265">
        <f>SUM(H68:H68)</f>
        <v>0</v>
      </c>
      <c r="I69" s="236">
        <f>IF(H69=0,0,H69/'Aktivi_Saistibas(001)'!$F$19*100)</f>
        <v>0</v>
      </c>
    </row>
    <row r="70" spans="1:9" ht="12.75">
      <c r="A70" s="1"/>
      <c r="B70" s="166"/>
      <c r="C70" s="190" t="s">
        <v>187</v>
      </c>
      <c r="D70" s="76">
        <v>21200</v>
      </c>
      <c r="E70" s="290"/>
      <c r="F70" s="267">
        <f>F66+F69</f>
        <v>34188</v>
      </c>
      <c r="G70" s="267">
        <f>G66+G69</f>
        <v>167878.83</v>
      </c>
      <c r="H70" s="267">
        <f>H66+H69</f>
        <v>181410.59251999998</v>
      </c>
      <c r="I70" s="239">
        <f>IF(H70=0,0,H70/'Aktivi_Saistibas(001)'!$F$19*100)</f>
        <v>4.349496240342507</v>
      </c>
    </row>
    <row r="71" spans="1:9" ht="12.75">
      <c r="A71" s="1"/>
      <c r="B71" s="200">
        <v>21300</v>
      </c>
      <c r="C71" s="201" t="s">
        <v>167</v>
      </c>
      <c r="D71" s="208"/>
      <c r="E71" s="428"/>
      <c r="F71" s="226"/>
      <c r="G71" s="226"/>
      <c r="H71" s="226"/>
      <c r="I71" s="232"/>
    </row>
    <row r="72" spans="1:9" ht="12.75">
      <c r="A72" s="1"/>
      <c r="B72" s="200"/>
      <c r="C72" s="154" t="s">
        <v>266</v>
      </c>
      <c r="D72" s="208"/>
      <c r="E72" s="266" t="s">
        <v>249</v>
      </c>
      <c r="F72" s="215">
        <v>900</v>
      </c>
      <c r="G72" s="453">
        <v>16728.41</v>
      </c>
      <c r="H72" s="453">
        <v>16957.512</v>
      </c>
      <c r="I72" s="236">
        <f>IF(H72=0,0,H72/'Aktivi_Saistibas(001)'!$F$19*100)</f>
        <v>0.4065729220383396</v>
      </c>
    </row>
    <row r="73" spans="1:9" ht="12.75">
      <c r="A73" s="1"/>
      <c r="B73" s="200"/>
      <c r="C73" s="154" t="s">
        <v>277</v>
      </c>
      <c r="D73" s="208"/>
      <c r="E73" s="266" t="s">
        <v>271</v>
      </c>
      <c r="F73" s="215">
        <v>6499.732</v>
      </c>
      <c r="G73" s="453">
        <v>21640</v>
      </c>
      <c r="H73" s="453">
        <v>21273.82176</v>
      </c>
      <c r="I73" s="236">
        <f>IF(H73=0,0,H73/'Aktivi_Saistibas(001)'!$F$19*100)</f>
        <v>0.5100606666759848</v>
      </c>
    </row>
    <row r="74" spans="1:9" ht="12.75">
      <c r="A74" s="1"/>
      <c r="B74" s="211"/>
      <c r="C74" s="154" t="s">
        <v>272</v>
      </c>
      <c r="D74" s="208"/>
      <c r="E74" s="266" t="s">
        <v>271</v>
      </c>
      <c r="F74" s="215">
        <v>1001.525</v>
      </c>
      <c r="G74" s="453">
        <v>21439.99</v>
      </c>
      <c r="H74" s="453">
        <v>21874.90912</v>
      </c>
      <c r="I74" s="236">
        <f>IF(H74=0,0,H74/'Aktivi_Saistibas(001)'!$F$19*100)</f>
        <v>0.5244723235484973</v>
      </c>
    </row>
    <row r="75" spans="1:9" ht="12.75">
      <c r="A75" s="1"/>
      <c r="B75" s="200"/>
      <c r="C75" s="154" t="s">
        <v>270</v>
      </c>
      <c r="D75" s="208"/>
      <c r="E75" s="266" t="s">
        <v>271</v>
      </c>
      <c r="F75" s="215">
        <v>2784.452</v>
      </c>
      <c r="G75" s="453">
        <v>21440</v>
      </c>
      <c r="H75" s="453">
        <v>22539.3616</v>
      </c>
      <c r="I75" s="236">
        <f>IF(H75=0,0,H75/'Aktivi_Saistibas(001)'!$F$19*100)</f>
        <v>0.5404032210969832</v>
      </c>
    </row>
    <row r="76" spans="1:9" ht="12.75">
      <c r="A76" s="1"/>
      <c r="B76" s="200"/>
      <c r="C76" s="154" t="s">
        <v>278</v>
      </c>
      <c r="D76" s="208"/>
      <c r="E76" s="266" t="s">
        <v>271</v>
      </c>
      <c r="F76" s="215">
        <v>5487.132</v>
      </c>
      <c r="G76" s="453">
        <v>40200</v>
      </c>
      <c r="H76" s="453">
        <v>39506.42003</v>
      </c>
      <c r="I76" s="236">
        <f>IF(H76=0,0,H76/'Aktivi_Saistibas(001)'!$F$19*100)</f>
        <v>0.9472050281238833</v>
      </c>
    </row>
    <row r="77" spans="1:9" ht="13.5" customHeight="1">
      <c r="A77" s="1"/>
      <c r="B77" s="200"/>
      <c r="C77" s="154" t="s">
        <v>289</v>
      </c>
      <c r="D77" s="208"/>
      <c r="E77" s="266" t="s">
        <v>271</v>
      </c>
      <c r="F77" s="215">
        <v>7413.079</v>
      </c>
      <c r="G77" s="453">
        <v>24705.01</v>
      </c>
      <c r="H77" s="453">
        <v>22099.27648</v>
      </c>
      <c r="I77" s="236">
        <f>IF(H77=0,0,H77/'Aktivi_Saistibas(001)'!$F$19*100)</f>
        <v>0.5298517502689517</v>
      </c>
    </row>
    <row r="78" spans="1:9" ht="12.75">
      <c r="A78" s="1"/>
      <c r="B78" s="200"/>
      <c r="C78" s="154" t="s">
        <v>279</v>
      </c>
      <c r="D78" s="208"/>
      <c r="E78" s="266" t="s">
        <v>271</v>
      </c>
      <c r="F78" s="215">
        <v>110</v>
      </c>
      <c r="G78" s="453">
        <v>20985.19</v>
      </c>
      <c r="H78" s="453">
        <v>20279.1776</v>
      </c>
      <c r="I78" s="236">
        <f>IF(H78=0,0,H78/'Aktivi_Saistibas(001)'!$F$19*100)</f>
        <v>0.48621310091754283</v>
      </c>
    </row>
    <row r="79" spans="1:9" ht="12.75">
      <c r="A79" s="1"/>
      <c r="B79" s="200"/>
      <c r="C79" s="154" t="s">
        <v>262</v>
      </c>
      <c r="D79" s="208"/>
      <c r="E79" s="266" t="s">
        <v>242</v>
      </c>
      <c r="F79" s="215">
        <v>44826.526262</v>
      </c>
      <c r="G79" s="453">
        <v>46531.13</v>
      </c>
      <c r="H79" s="453">
        <v>57607.510131</v>
      </c>
      <c r="I79" s="236">
        <f>IF(H79=0,0,H79/'Aktivi_Saistibas(001)'!$F$19*100)</f>
        <v>1.3811963527027977</v>
      </c>
    </row>
    <row r="80" spans="1:9" ht="12.75">
      <c r="A80" s="1"/>
      <c r="B80" s="211"/>
      <c r="C80" s="216" t="s">
        <v>20</v>
      </c>
      <c r="D80" s="208"/>
      <c r="E80" s="266"/>
      <c r="F80" s="215"/>
      <c r="G80" s="215"/>
      <c r="H80" s="215"/>
      <c r="I80" s="236">
        <f>IF(H80=0,0,H80/'Aktivi_Saistibas(001)'!$F$19*100)</f>
        <v>0</v>
      </c>
    </row>
    <row r="81" spans="1:9" ht="12.75">
      <c r="A81" s="1"/>
      <c r="B81" s="166"/>
      <c r="C81" s="243" t="s">
        <v>153</v>
      </c>
      <c r="D81" s="76">
        <v>21300</v>
      </c>
      <c r="E81" s="290"/>
      <c r="F81" s="267">
        <f>SUM(F72:F80)</f>
        <v>69022.446262</v>
      </c>
      <c r="G81" s="267">
        <f>SUM(G72:G80)</f>
        <v>213669.73</v>
      </c>
      <c r="H81" s="267">
        <f>SUM(H72:H80)</f>
        <v>222137.98872099997</v>
      </c>
      <c r="I81" s="236">
        <f>IF(H81=0,0,H81/'Aktivi_Saistibas(001)'!$F$19*100)</f>
        <v>5.3259753653729796</v>
      </c>
    </row>
    <row r="82" spans="1:9" ht="12.75">
      <c r="A82" s="1"/>
      <c r="B82" s="230">
        <v>21400</v>
      </c>
      <c r="C82" s="231" t="s">
        <v>80</v>
      </c>
      <c r="D82" s="238"/>
      <c r="E82" s="428"/>
      <c r="F82" s="226"/>
      <c r="G82" s="226"/>
      <c r="H82" s="226"/>
      <c r="I82" s="232"/>
    </row>
    <row r="83" spans="1:9" ht="12.75">
      <c r="A83" s="1"/>
      <c r="B83" s="211"/>
      <c r="C83" s="216" t="s">
        <v>20</v>
      </c>
      <c r="D83" s="208"/>
      <c r="E83" s="266"/>
      <c r="F83" s="215"/>
      <c r="G83" s="215"/>
      <c r="H83" s="215"/>
      <c r="I83" s="236">
        <f>IF(H83=0,0,H83/'Aktivi_Saistibas(001)'!$F$19*100)</f>
        <v>0</v>
      </c>
    </row>
    <row r="84" spans="1:9" ht="12.75">
      <c r="A84" s="1"/>
      <c r="B84" s="166"/>
      <c r="C84" s="243" t="s">
        <v>153</v>
      </c>
      <c r="D84" s="76">
        <v>21400</v>
      </c>
      <c r="E84" s="290"/>
      <c r="F84" s="267">
        <f>SUM(F83:F83)</f>
        <v>0</v>
      </c>
      <c r="G84" s="267">
        <f>SUM(G83:G83)</f>
        <v>0</v>
      </c>
      <c r="H84" s="267">
        <f>SUM(H83:H83)</f>
        <v>0</v>
      </c>
      <c r="I84" s="236">
        <f>IF(H84=0,0,H84/'Aktivi_Saistibas(001)'!$F$19*100)</f>
        <v>0</v>
      </c>
    </row>
    <row r="85" spans="1:9" ht="26.25" thickBot="1">
      <c r="A85" s="1"/>
      <c r="B85" s="184"/>
      <c r="C85" s="268" t="s">
        <v>188</v>
      </c>
      <c r="D85" s="79">
        <v>21000</v>
      </c>
      <c r="E85" s="291"/>
      <c r="F85" s="269">
        <f>F43+F70+F81+F84</f>
        <v>104077.446262</v>
      </c>
      <c r="G85" s="269">
        <f>G43+G70+G81+G84</f>
        <v>1011879.19</v>
      </c>
      <c r="H85" s="269">
        <f>H43+H70+H81+H84</f>
        <v>1039125.530241</v>
      </c>
      <c r="I85" s="263">
        <f>IF(H85=0,0,H85/'Aktivi_Saistibas(001)'!$F$19*100)</f>
        <v>24.914050079676926</v>
      </c>
    </row>
    <row r="86" spans="1:9" ht="25.5">
      <c r="A86" s="1"/>
      <c r="B86" s="193">
        <v>22000</v>
      </c>
      <c r="C86" s="194" t="s">
        <v>189</v>
      </c>
      <c r="D86" s="279"/>
      <c r="E86" s="280"/>
      <c r="F86" s="280"/>
      <c r="G86" s="280"/>
      <c r="H86" s="280"/>
      <c r="I86" s="281"/>
    </row>
    <row r="87" spans="1:9" ht="25.5">
      <c r="A87" s="1"/>
      <c r="B87" s="200">
        <v>22100</v>
      </c>
      <c r="C87" s="201" t="s">
        <v>148</v>
      </c>
      <c r="D87" s="202"/>
      <c r="E87" s="273"/>
      <c r="F87" s="273"/>
      <c r="G87" s="273"/>
      <c r="H87" s="273"/>
      <c r="I87" s="282"/>
    </row>
    <row r="88" spans="1:9" ht="12.75">
      <c r="A88" s="1"/>
      <c r="B88" s="200">
        <v>22110</v>
      </c>
      <c r="C88" s="207" t="s">
        <v>149</v>
      </c>
      <c r="D88" s="208"/>
      <c r="E88" s="273"/>
      <c r="F88" s="273"/>
      <c r="G88" s="273"/>
      <c r="H88" s="273"/>
      <c r="I88" s="282"/>
    </row>
    <row r="89" spans="1:9" ht="12.75">
      <c r="A89" s="1"/>
      <c r="B89" s="211"/>
      <c r="C89" s="212" t="s">
        <v>185</v>
      </c>
      <c r="D89" s="213"/>
      <c r="E89" s="283"/>
      <c r="F89" s="283"/>
      <c r="G89" s="283"/>
      <c r="H89" s="283"/>
      <c r="I89" s="236">
        <f>IF(H89=0,0,H89/'Aktivi_Saistibas(001)'!$F$19*100)</f>
        <v>0</v>
      </c>
    </row>
    <row r="90" spans="1:9" ht="12.75">
      <c r="A90" s="1"/>
      <c r="B90" s="211"/>
      <c r="C90" s="216" t="s">
        <v>20</v>
      </c>
      <c r="D90" s="213"/>
      <c r="E90" s="283"/>
      <c r="F90" s="283"/>
      <c r="G90" s="283"/>
      <c r="H90" s="283"/>
      <c r="I90" s="236">
        <f>IF(H90=0,0,H90/'Aktivi_Saistibas(001)'!$F$19*100)</f>
        <v>0</v>
      </c>
    </row>
    <row r="91" spans="1:9" ht="12.75">
      <c r="A91" s="1"/>
      <c r="B91" s="211"/>
      <c r="C91" s="212" t="s">
        <v>153</v>
      </c>
      <c r="D91" s="217">
        <v>22110</v>
      </c>
      <c r="E91" s="289"/>
      <c r="F91" s="265">
        <f>SUM(F89:F90)</f>
        <v>0</v>
      </c>
      <c r="G91" s="265">
        <f>SUM(G89:G90)</f>
        <v>0</v>
      </c>
      <c r="H91" s="265">
        <f>SUM(H89:H90)</f>
        <v>0</v>
      </c>
      <c r="I91" s="236">
        <f>IF(H91=0,0,H91/'Aktivi_Saistibas(001)'!$F$19*100)</f>
        <v>0</v>
      </c>
    </row>
    <row r="92" spans="1:9" ht="12.75">
      <c r="A92" s="1"/>
      <c r="B92" s="200">
        <v>22120</v>
      </c>
      <c r="C92" s="207" t="s">
        <v>154</v>
      </c>
      <c r="D92" s="219"/>
      <c r="E92" s="273"/>
      <c r="F92" s="273"/>
      <c r="G92" s="273"/>
      <c r="H92" s="273"/>
      <c r="I92" s="282"/>
    </row>
    <row r="93" spans="1:9" ht="12.75">
      <c r="A93" s="1"/>
      <c r="B93" s="211"/>
      <c r="C93" s="216" t="s">
        <v>20</v>
      </c>
      <c r="D93" s="208"/>
      <c r="E93" s="283"/>
      <c r="F93" s="283"/>
      <c r="G93" s="283"/>
      <c r="H93" s="283"/>
      <c r="I93" s="236">
        <f>IF(H93=0,0,H93/'Aktivi_Saistibas(001)'!$F$19*100)</f>
        <v>0</v>
      </c>
    </row>
    <row r="94" spans="1:9" ht="12.75">
      <c r="A94" s="1"/>
      <c r="B94" s="211"/>
      <c r="C94" s="212" t="s">
        <v>153</v>
      </c>
      <c r="D94" s="217">
        <v>22120</v>
      </c>
      <c r="E94" s="289"/>
      <c r="F94" s="265">
        <f>SUM(F93:F93)</f>
        <v>0</v>
      </c>
      <c r="G94" s="265">
        <f>SUM(G93:G93)</f>
        <v>0</v>
      </c>
      <c r="H94" s="265">
        <f>SUM(H93:H93)</f>
        <v>0</v>
      </c>
      <c r="I94" s="236">
        <f>IF(H94=0,0,H94/'Aktivi_Saistibas(001)'!$F$19*100)</f>
        <v>0</v>
      </c>
    </row>
    <row r="95" spans="1:9" ht="12.75">
      <c r="A95" s="1"/>
      <c r="B95" s="200">
        <v>22130</v>
      </c>
      <c r="C95" s="207" t="s">
        <v>157</v>
      </c>
      <c r="D95" s="208"/>
      <c r="E95" s="273"/>
      <c r="F95" s="273"/>
      <c r="G95" s="273"/>
      <c r="H95" s="273"/>
      <c r="I95" s="282"/>
    </row>
    <row r="96" spans="1:9" ht="12.75">
      <c r="A96" s="1"/>
      <c r="B96" s="211"/>
      <c r="C96" s="216" t="s">
        <v>20</v>
      </c>
      <c r="D96" s="208"/>
      <c r="E96" s="283"/>
      <c r="F96" s="283"/>
      <c r="G96" s="283"/>
      <c r="H96" s="283"/>
      <c r="I96" s="236">
        <f>IF(H96=0,0,H96/'Aktivi_Saistibas(001)'!$F$19*100)</f>
        <v>0</v>
      </c>
    </row>
    <row r="97" spans="1:9" ht="12.75">
      <c r="A97" s="1"/>
      <c r="B97" s="211"/>
      <c r="C97" s="212" t="s">
        <v>153</v>
      </c>
      <c r="D97" s="217">
        <v>22130</v>
      </c>
      <c r="E97" s="289"/>
      <c r="F97" s="265">
        <f>SUM(F96:F96)</f>
        <v>0</v>
      </c>
      <c r="G97" s="265">
        <f>SUM(G96:G96)</f>
        <v>0</v>
      </c>
      <c r="H97" s="265">
        <f>SUM(H96:H96)</f>
        <v>0</v>
      </c>
      <c r="I97" s="236">
        <f>IF(H97=0,0,H97/'Aktivi_Saistibas(001)'!$F$19*100)</f>
        <v>0</v>
      </c>
    </row>
    <row r="98" spans="1:9" ht="12.75">
      <c r="A98" s="1"/>
      <c r="B98" s="166"/>
      <c r="C98" s="190" t="s">
        <v>190</v>
      </c>
      <c r="D98" s="76">
        <v>22100</v>
      </c>
      <c r="E98" s="290"/>
      <c r="F98" s="267">
        <f>F91+F94+F97</f>
        <v>0</v>
      </c>
      <c r="G98" s="267">
        <f>G91+G94+G97</f>
        <v>0</v>
      </c>
      <c r="H98" s="267">
        <f>H91+H94+H97</f>
        <v>0</v>
      </c>
      <c r="I98" s="239">
        <f>IF(H98=0,0,H98/'Aktivi_Saistibas(001)'!$F$19*100)</f>
        <v>0</v>
      </c>
    </row>
    <row r="99" spans="1:9" ht="25.5">
      <c r="A99" s="1"/>
      <c r="B99" s="230">
        <v>22200</v>
      </c>
      <c r="C99" s="231" t="s">
        <v>161</v>
      </c>
      <c r="D99" s="238"/>
      <c r="E99" s="284"/>
      <c r="F99" s="284"/>
      <c r="G99" s="284"/>
      <c r="H99" s="284"/>
      <c r="I99" s="285"/>
    </row>
    <row r="100" spans="1:9" ht="12.75">
      <c r="A100" s="1"/>
      <c r="B100" s="200">
        <v>22210</v>
      </c>
      <c r="C100" s="207" t="s">
        <v>162</v>
      </c>
      <c r="D100" s="208"/>
      <c r="E100" s="273"/>
      <c r="F100" s="273"/>
      <c r="G100" s="273"/>
      <c r="H100" s="273"/>
      <c r="I100" s="282"/>
    </row>
    <row r="101" spans="1:9" ht="12.75">
      <c r="A101" s="1"/>
      <c r="B101" s="211"/>
      <c r="C101" s="216" t="s">
        <v>20</v>
      </c>
      <c r="D101" s="208"/>
      <c r="E101" s="283"/>
      <c r="F101" s="283"/>
      <c r="G101" s="283"/>
      <c r="H101" s="283"/>
      <c r="I101" s="236">
        <f>IF(H101=0,0,H101/'Aktivi_Saistibas(001)'!$F$19*100)</f>
        <v>0</v>
      </c>
    </row>
    <row r="102" spans="1:9" ht="12.75">
      <c r="A102" s="1"/>
      <c r="B102" s="211"/>
      <c r="C102" s="212" t="s">
        <v>153</v>
      </c>
      <c r="D102" s="217">
        <v>22210</v>
      </c>
      <c r="E102" s="289"/>
      <c r="F102" s="265">
        <f>SUM(F101:F101)</f>
        <v>0</v>
      </c>
      <c r="G102" s="265">
        <f>SUM(G101:G101)</f>
        <v>0</v>
      </c>
      <c r="H102" s="265">
        <f>SUM(H101:H101)</f>
        <v>0</v>
      </c>
      <c r="I102" s="236">
        <f>IF(H102=0,0,H102/'Aktivi_Saistibas(001)'!$F$19*100)</f>
        <v>0</v>
      </c>
    </row>
    <row r="103" spans="1:9" ht="12.75">
      <c r="A103" s="1"/>
      <c r="B103" s="200">
        <v>22220</v>
      </c>
      <c r="C103" s="207" t="s">
        <v>163</v>
      </c>
      <c r="D103" s="208"/>
      <c r="E103" s="273"/>
      <c r="F103" s="273"/>
      <c r="G103" s="273"/>
      <c r="H103" s="273"/>
      <c r="I103" s="282"/>
    </row>
    <row r="104" spans="1:9" ht="12.75">
      <c r="A104" s="1"/>
      <c r="B104" s="211"/>
      <c r="C104" s="223" t="s">
        <v>20</v>
      </c>
      <c r="D104" s="208"/>
      <c r="E104" s="283"/>
      <c r="F104" s="283"/>
      <c r="G104" s="283"/>
      <c r="H104" s="283"/>
      <c r="I104" s="236">
        <f>IF(H104=0,0,H104/'Aktivi_Saistibas(001)'!$F$19*100)</f>
        <v>0</v>
      </c>
    </row>
    <row r="105" spans="1:9" ht="12.75">
      <c r="A105" s="1"/>
      <c r="B105" s="211"/>
      <c r="C105" s="212" t="s">
        <v>153</v>
      </c>
      <c r="D105" s="217">
        <v>22220</v>
      </c>
      <c r="E105" s="289"/>
      <c r="F105" s="265">
        <f>SUM(F104:F104)</f>
        <v>0</v>
      </c>
      <c r="G105" s="265">
        <f>SUM(G104:G104)</f>
        <v>0</v>
      </c>
      <c r="H105" s="265">
        <f>SUM(H104:H104)</f>
        <v>0</v>
      </c>
      <c r="I105" s="236">
        <f>IF(H105=0,0,H105/'Aktivi_Saistibas(001)'!$F$19*100)</f>
        <v>0</v>
      </c>
    </row>
    <row r="106" spans="1:9" ht="12.75">
      <c r="A106" s="1"/>
      <c r="B106" s="166"/>
      <c r="C106" s="190" t="s">
        <v>187</v>
      </c>
      <c r="D106" s="76">
        <v>22200</v>
      </c>
      <c r="E106" s="290"/>
      <c r="F106" s="267">
        <f>F102+F105</f>
        <v>0</v>
      </c>
      <c r="G106" s="267">
        <f>G102+G105</f>
        <v>0</v>
      </c>
      <c r="H106" s="267">
        <f>H102+H105</f>
        <v>0</v>
      </c>
      <c r="I106" s="239">
        <f>IF(H106=0,0,H106/'Aktivi_Saistibas(001)'!$F$19*100)</f>
        <v>0</v>
      </c>
    </row>
    <row r="107" spans="1:9" ht="12.75">
      <c r="A107" s="1"/>
      <c r="B107" s="200">
        <v>22300</v>
      </c>
      <c r="C107" s="201" t="s">
        <v>167</v>
      </c>
      <c r="D107" s="208"/>
      <c r="E107" s="273"/>
      <c r="F107" s="273"/>
      <c r="G107" s="273"/>
      <c r="H107" s="273"/>
      <c r="I107" s="282"/>
    </row>
    <row r="108" spans="1:9" ht="12.75">
      <c r="A108" s="1"/>
      <c r="B108" s="211"/>
      <c r="C108" s="216" t="s">
        <v>20</v>
      </c>
      <c r="D108" s="208"/>
      <c r="E108" s="283"/>
      <c r="F108" s="283"/>
      <c r="G108" s="283"/>
      <c r="H108" s="283"/>
      <c r="I108" s="236">
        <f>IF(H108=0,0,H108/'Aktivi_Saistibas(001)'!$F$19*100)</f>
        <v>0</v>
      </c>
    </row>
    <row r="109" spans="1:9" ht="12.75">
      <c r="A109" s="1"/>
      <c r="B109" s="166"/>
      <c r="C109" s="243" t="s">
        <v>153</v>
      </c>
      <c r="D109" s="76">
        <v>22300</v>
      </c>
      <c r="E109" s="290"/>
      <c r="F109" s="267">
        <f>SUM(F108:F108)</f>
        <v>0</v>
      </c>
      <c r="G109" s="267">
        <f>SUM(G108:G108)</f>
        <v>0</v>
      </c>
      <c r="H109" s="267">
        <f>SUM(H108:H108)</f>
        <v>0</v>
      </c>
      <c r="I109" s="239">
        <f>IF(H109=0,0,H109/'Aktivi_Saistibas(001)'!$F$19*100)</f>
        <v>0</v>
      </c>
    </row>
    <row r="110" spans="1:9" ht="12.75">
      <c r="A110" s="1"/>
      <c r="B110" s="230">
        <v>22400</v>
      </c>
      <c r="C110" s="231" t="s">
        <v>80</v>
      </c>
      <c r="D110" s="238"/>
      <c r="E110" s="273"/>
      <c r="F110" s="273"/>
      <c r="G110" s="273"/>
      <c r="H110" s="273"/>
      <c r="I110" s="282"/>
    </row>
    <row r="111" spans="1:9" ht="12.75">
      <c r="A111" s="1"/>
      <c r="B111" s="211"/>
      <c r="C111" s="216" t="s">
        <v>20</v>
      </c>
      <c r="D111" s="208"/>
      <c r="E111" s="266"/>
      <c r="F111" s="215"/>
      <c r="G111" s="215"/>
      <c r="H111" s="215"/>
      <c r="I111" s="236">
        <f>IF(H111=0,0,H111/'Aktivi_Saistibas(001)'!$F$19*100)</f>
        <v>0</v>
      </c>
    </row>
    <row r="112" spans="1:9" ht="12.75">
      <c r="A112" s="1"/>
      <c r="B112" s="166"/>
      <c r="C112" s="243" t="s">
        <v>153</v>
      </c>
      <c r="D112" s="76">
        <v>22400</v>
      </c>
      <c r="E112" s="290"/>
      <c r="F112" s="267">
        <f>SUM(F111:F111)</f>
        <v>0</v>
      </c>
      <c r="G112" s="267">
        <f>SUM(G111:G111)</f>
        <v>0</v>
      </c>
      <c r="H112" s="267">
        <f>SUM(H111:H111)</f>
        <v>0</v>
      </c>
      <c r="I112" s="239">
        <f>IF(H112=0,0,H112/'Aktivi_Saistibas(001)'!$F$19*100)</f>
        <v>0</v>
      </c>
    </row>
    <row r="113" spans="1:9" ht="38.25">
      <c r="A113" s="1"/>
      <c r="B113" s="183"/>
      <c r="C113" s="191" t="s">
        <v>191</v>
      </c>
      <c r="D113" s="78">
        <v>22000</v>
      </c>
      <c r="E113" s="292"/>
      <c r="F113" s="286">
        <f>F98+F106+F109+F112</f>
        <v>0</v>
      </c>
      <c r="G113" s="286">
        <f>G98+G106+G109+G112</f>
        <v>0</v>
      </c>
      <c r="H113" s="286">
        <f>H98+H106+H109+H112</f>
        <v>0</v>
      </c>
      <c r="I113" s="287">
        <f>IF(H113=0,0,H113/'Aktivi_Saistibas(001)'!$F$19*100)</f>
        <v>0</v>
      </c>
    </row>
    <row r="114" spans="1:9" ht="12.75">
      <c r="A114" s="1"/>
      <c r="B114" s="200">
        <v>23000</v>
      </c>
      <c r="C114" s="288" t="s">
        <v>192</v>
      </c>
      <c r="D114" s="238"/>
      <c r="E114" s="238"/>
      <c r="F114" s="226"/>
      <c r="G114" s="226"/>
      <c r="H114" s="226"/>
      <c r="I114" s="232"/>
    </row>
    <row r="115" spans="1:9" ht="25.5">
      <c r="A115" s="1"/>
      <c r="B115" s="200">
        <v>23100</v>
      </c>
      <c r="C115" s="201" t="s">
        <v>148</v>
      </c>
      <c r="D115" s="208"/>
      <c r="E115" s="208"/>
      <c r="F115" s="210"/>
      <c r="G115" s="210"/>
      <c r="H115" s="210"/>
      <c r="I115" s="224"/>
    </row>
    <row r="116" spans="1:9" ht="12.75">
      <c r="A116" s="1"/>
      <c r="B116" s="200">
        <v>23110</v>
      </c>
      <c r="C116" s="207" t="s">
        <v>149</v>
      </c>
      <c r="D116" s="208"/>
      <c r="E116" s="208"/>
      <c r="F116" s="210"/>
      <c r="G116" s="210"/>
      <c r="H116" s="210"/>
      <c r="I116" s="224"/>
    </row>
    <row r="117" spans="1:9" ht="12.75">
      <c r="A117" s="1"/>
      <c r="B117" s="211"/>
      <c r="C117" s="212" t="s">
        <v>185</v>
      </c>
      <c r="D117" s="213"/>
      <c r="E117" s="266"/>
      <c r="F117" s="215"/>
      <c r="G117" s="215"/>
      <c r="H117" s="215"/>
      <c r="I117" s="236">
        <f>IF(H117=0,0,H117/'Aktivi_Saistibas(001)'!$F$19*100)</f>
        <v>0</v>
      </c>
    </row>
    <row r="118" spans="1:9" ht="12.75">
      <c r="A118" s="1"/>
      <c r="B118" s="211"/>
      <c r="C118" s="216" t="s">
        <v>20</v>
      </c>
      <c r="D118" s="213"/>
      <c r="E118" s="266"/>
      <c r="F118" s="215"/>
      <c r="G118" s="215"/>
      <c r="H118" s="215"/>
      <c r="I118" s="236">
        <f>IF(H118=0,0,H118/'Aktivi_Saistibas(001)'!$F$19*100)</f>
        <v>0</v>
      </c>
    </row>
    <row r="119" spans="1:9" ht="12.75">
      <c r="A119" s="1"/>
      <c r="B119" s="211"/>
      <c r="C119" s="212" t="s">
        <v>153</v>
      </c>
      <c r="D119" s="217">
        <v>23110</v>
      </c>
      <c r="E119" s="289"/>
      <c r="F119" s="265">
        <f>SUM(F117:F118)</f>
        <v>0</v>
      </c>
      <c r="G119" s="265">
        <f>SUM(G117:G118)</f>
        <v>0</v>
      </c>
      <c r="H119" s="265">
        <f>SUM(H117:H118)</f>
        <v>0</v>
      </c>
      <c r="I119" s="236">
        <f>IF(H119=0,0,H119/'Aktivi_Saistibas(001)'!$F$19*100)</f>
        <v>0</v>
      </c>
    </row>
    <row r="120" spans="1:9" ht="12.75">
      <c r="A120" s="1"/>
      <c r="B120" s="200">
        <v>23120</v>
      </c>
      <c r="C120" s="207" t="s">
        <v>154</v>
      </c>
      <c r="D120" s="219"/>
      <c r="E120" s="427"/>
      <c r="F120" s="210"/>
      <c r="G120" s="210"/>
      <c r="H120" s="210"/>
      <c r="I120" s="224"/>
    </row>
    <row r="121" spans="1:9" ht="12.75">
      <c r="A121" s="1"/>
      <c r="B121" s="211"/>
      <c r="C121" s="216" t="s">
        <v>20</v>
      </c>
      <c r="D121" s="208"/>
      <c r="E121" s="266"/>
      <c r="F121" s="215"/>
      <c r="G121" s="215"/>
      <c r="H121" s="215"/>
      <c r="I121" s="236">
        <f>IF(H121=0,0,H121/'Aktivi_Saistibas(001)'!$F$19*100)</f>
        <v>0</v>
      </c>
    </row>
    <row r="122" spans="1:9" ht="12.75">
      <c r="A122" s="1"/>
      <c r="B122" s="211"/>
      <c r="C122" s="212" t="s">
        <v>153</v>
      </c>
      <c r="D122" s="217">
        <v>23120</v>
      </c>
      <c r="E122" s="289"/>
      <c r="F122" s="265">
        <f>SUM(F121:F121)</f>
        <v>0</v>
      </c>
      <c r="G122" s="265">
        <f>SUM(G121:G121)</f>
        <v>0</v>
      </c>
      <c r="H122" s="265">
        <f>SUM(H121:H121)</f>
        <v>0</v>
      </c>
      <c r="I122" s="236">
        <f>IF(H122=0,0,H122/'Aktivi_Saistibas(001)'!$F$19*100)</f>
        <v>0</v>
      </c>
    </row>
    <row r="123" spans="1:9" ht="12.75">
      <c r="A123" s="1"/>
      <c r="B123" s="200">
        <v>23130</v>
      </c>
      <c r="C123" s="207" t="s">
        <v>157</v>
      </c>
      <c r="D123" s="208"/>
      <c r="E123" s="427"/>
      <c r="F123" s="210"/>
      <c r="G123" s="210"/>
      <c r="H123" s="210"/>
      <c r="I123" s="224"/>
    </row>
    <row r="124" spans="1:9" ht="12.75">
      <c r="A124" s="1"/>
      <c r="B124" s="211"/>
      <c r="C124" s="216" t="s">
        <v>20</v>
      </c>
      <c r="D124" s="208"/>
      <c r="E124" s="266"/>
      <c r="F124" s="215"/>
      <c r="G124" s="215"/>
      <c r="H124" s="215"/>
      <c r="I124" s="236">
        <f>IF(H124=0,0,H124/'Aktivi_Saistibas(001)'!$F$19*100)</f>
        <v>0</v>
      </c>
    </row>
    <row r="125" spans="1:9" ht="12.75">
      <c r="A125" s="1"/>
      <c r="B125" s="211"/>
      <c r="C125" s="212" t="s">
        <v>153</v>
      </c>
      <c r="D125" s="217">
        <v>23130</v>
      </c>
      <c r="E125" s="289"/>
      <c r="F125" s="265">
        <f>SUM(F124:F124)</f>
        <v>0</v>
      </c>
      <c r="G125" s="265">
        <f>SUM(G124:G124)</f>
        <v>0</v>
      </c>
      <c r="H125" s="265">
        <f>SUM(H124:H124)</f>
        <v>0</v>
      </c>
      <c r="I125" s="236">
        <f>IF(H125=0,0,H125/'Aktivi_Saistibas(001)'!$F$19*100)</f>
        <v>0</v>
      </c>
    </row>
    <row r="126" spans="1:9" ht="12.75">
      <c r="A126" s="1"/>
      <c r="B126" s="166"/>
      <c r="C126" s="190" t="s">
        <v>193</v>
      </c>
      <c r="D126" s="76">
        <v>23100</v>
      </c>
      <c r="E126" s="290"/>
      <c r="F126" s="267">
        <f>F119+F122+F125</f>
        <v>0</v>
      </c>
      <c r="G126" s="267">
        <f>G119+G122+G125</f>
        <v>0</v>
      </c>
      <c r="H126" s="267">
        <f>H119+H122+H125</f>
        <v>0</v>
      </c>
      <c r="I126" s="239">
        <f>IF(H126=0,0,H126/'Aktivi_Saistibas(001)'!$F$19*100)</f>
        <v>0</v>
      </c>
    </row>
    <row r="127" spans="1:9" ht="25.5">
      <c r="A127" s="1"/>
      <c r="B127" s="230">
        <v>23200</v>
      </c>
      <c r="C127" s="231" t="s">
        <v>161</v>
      </c>
      <c r="D127" s="238"/>
      <c r="E127" s="428"/>
      <c r="F127" s="226"/>
      <c r="G127" s="226"/>
      <c r="H127" s="226"/>
      <c r="I127" s="232"/>
    </row>
    <row r="128" spans="1:9" ht="12.75">
      <c r="A128" s="1"/>
      <c r="B128" s="200">
        <v>23210</v>
      </c>
      <c r="C128" s="207" t="s">
        <v>162</v>
      </c>
      <c r="D128" s="208"/>
      <c r="E128" s="427"/>
      <c r="F128" s="210"/>
      <c r="G128" s="210"/>
      <c r="H128" s="210"/>
      <c r="I128" s="224"/>
    </row>
    <row r="129" spans="1:9" ht="12.75">
      <c r="A129" s="1"/>
      <c r="B129" s="211"/>
      <c r="C129" s="216" t="s">
        <v>20</v>
      </c>
      <c r="D129" s="208"/>
      <c r="E129" s="266"/>
      <c r="F129" s="215"/>
      <c r="G129" s="215"/>
      <c r="H129" s="215"/>
      <c r="I129" s="236">
        <f>IF(H129=0,0,H129/'Aktivi_Saistibas(001)'!$F$19*100)</f>
        <v>0</v>
      </c>
    </row>
    <row r="130" spans="1:9" ht="12.75">
      <c r="A130" s="1"/>
      <c r="B130" s="211"/>
      <c r="C130" s="212" t="s">
        <v>153</v>
      </c>
      <c r="D130" s="217">
        <v>23210</v>
      </c>
      <c r="E130" s="289"/>
      <c r="F130" s="265">
        <f>SUM(F129:F129)</f>
        <v>0</v>
      </c>
      <c r="G130" s="265">
        <f>SUM(G129:G129)</f>
        <v>0</v>
      </c>
      <c r="H130" s="265">
        <f>SUM(H129:H129)</f>
        <v>0</v>
      </c>
      <c r="I130" s="236">
        <f>IF(H130=0,0,H130/'Aktivi_Saistibas(001)'!$F$19*100)</f>
        <v>0</v>
      </c>
    </row>
    <row r="131" spans="1:9" ht="12.75">
      <c r="A131" s="1"/>
      <c r="B131" s="200">
        <v>23220</v>
      </c>
      <c r="C131" s="207" t="s">
        <v>163</v>
      </c>
      <c r="D131" s="208"/>
      <c r="E131" s="427"/>
      <c r="F131" s="210"/>
      <c r="G131" s="210"/>
      <c r="H131" s="210"/>
      <c r="I131" s="224"/>
    </row>
    <row r="132" spans="1:9" ht="12.75">
      <c r="A132" s="1"/>
      <c r="B132" s="211"/>
      <c r="C132" s="223" t="s">
        <v>20</v>
      </c>
      <c r="D132" s="208"/>
      <c r="E132" s="266"/>
      <c r="F132" s="215"/>
      <c r="G132" s="215"/>
      <c r="H132" s="215"/>
      <c r="I132" s="236">
        <f>IF(H132=0,0,H132/'Aktivi_Saistibas(001)'!$F$19*100)</f>
        <v>0</v>
      </c>
    </row>
    <row r="133" spans="1:9" ht="12.75">
      <c r="A133" s="1"/>
      <c r="B133" s="211"/>
      <c r="C133" s="212" t="s">
        <v>153</v>
      </c>
      <c r="D133" s="217">
        <v>23220</v>
      </c>
      <c r="E133" s="289"/>
      <c r="F133" s="265">
        <f>SUM(F132:F132)</f>
        <v>0</v>
      </c>
      <c r="G133" s="265">
        <f>SUM(G132:G132)</f>
        <v>0</v>
      </c>
      <c r="H133" s="265">
        <f>SUM(H132:H132)</f>
        <v>0</v>
      </c>
      <c r="I133" s="236">
        <f>IF(H133=0,0,H133/'Aktivi_Saistibas(001)'!$F$19*100)</f>
        <v>0</v>
      </c>
    </row>
    <row r="134" spans="1:9" ht="12.75">
      <c r="A134" s="1"/>
      <c r="B134" s="166"/>
      <c r="C134" s="190" t="s">
        <v>187</v>
      </c>
      <c r="D134" s="76">
        <v>23200</v>
      </c>
      <c r="E134" s="290"/>
      <c r="F134" s="267">
        <f>F130+F133</f>
        <v>0</v>
      </c>
      <c r="G134" s="267">
        <f>G130+G133</f>
        <v>0</v>
      </c>
      <c r="H134" s="267">
        <f>H130+H133</f>
        <v>0</v>
      </c>
      <c r="I134" s="239">
        <f>IF(H134=0,0,H134/'Aktivi_Saistibas(001)'!$F$19*100)</f>
        <v>0</v>
      </c>
    </row>
    <row r="135" spans="1:9" ht="12.75">
      <c r="A135" s="1"/>
      <c r="B135" s="200">
        <v>23300</v>
      </c>
      <c r="C135" s="201" t="s">
        <v>167</v>
      </c>
      <c r="D135" s="208"/>
      <c r="E135" s="428"/>
      <c r="F135" s="226"/>
      <c r="G135" s="226"/>
      <c r="H135" s="226"/>
      <c r="I135" s="232"/>
    </row>
    <row r="136" spans="1:9" ht="12.75">
      <c r="A136" s="1"/>
      <c r="B136" s="211"/>
      <c r="C136" s="216" t="s">
        <v>20</v>
      </c>
      <c r="D136" s="208"/>
      <c r="E136" s="266"/>
      <c r="F136" s="215"/>
      <c r="G136" s="215"/>
      <c r="H136" s="215"/>
      <c r="I136" s="236">
        <f>IF(H136=0,0,H136/'Aktivi_Saistibas(001)'!$F$19*100)</f>
        <v>0</v>
      </c>
    </row>
    <row r="137" spans="1:9" ht="12.75">
      <c r="A137" s="1"/>
      <c r="B137" s="166"/>
      <c r="C137" s="243" t="s">
        <v>153</v>
      </c>
      <c r="D137" s="76">
        <v>23300</v>
      </c>
      <c r="E137" s="290"/>
      <c r="F137" s="267">
        <f>SUM(F136:F136)</f>
        <v>0</v>
      </c>
      <c r="G137" s="267">
        <f>SUM(G136:G136)</f>
        <v>0</v>
      </c>
      <c r="H137" s="267">
        <f>SUM(H136:H136)</f>
        <v>0</v>
      </c>
      <c r="I137" s="239">
        <f>IF(H137=0,0,H137/'Aktivi_Saistibas(001)'!$F$19*100)</f>
        <v>0</v>
      </c>
    </row>
    <row r="138" spans="1:9" ht="12.75">
      <c r="A138" s="1"/>
      <c r="B138" s="230">
        <v>23400</v>
      </c>
      <c r="C138" s="231" t="s">
        <v>80</v>
      </c>
      <c r="D138" s="238"/>
      <c r="E138" s="428"/>
      <c r="F138" s="226"/>
      <c r="G138" s="226"/>
      <c r="H138" s="226"/>
      <c r="I138" s="232"/>
    </row>
    <row r="139" spans="1:9" ht="12.75">
      <c r="A139" s="1"/>
      <c r="B139" s="211"/>
      <c r="C139" s="216" t="s">
        <v>20</v>
      </c>
      <c r="D139" s="208"/>
      <c r="E139" s="264"/>
      <c r="F139" s="215"/>
      <c r="G139" s="215"/>
      <c r="H139" s="215"/>
      <c r="I139" s="236">
        <f>IF(H139=0,0,H139/'Aktivi_Saistibas(001)'!$F$19*100)</f>
        <v>0</v>
      </c>
    </row>
    <row r="140" spans="1:9" ht="12.75">
      <c r="A140" s="1"/>
      <c r="B140" s="166"/>
      <c r="C140" s="243" t="s">
        <v>153</v>
      </c>
      <c r="D140" s="76">
        <v>23400</v>
      </c>
      <c r="E140" s="290"/>
      <c r="F140" s="267">
        <f>SUM(F139:F139)</f>
        <v>0</v>
      </c>
      <c r="G140" s="267">
        <f>SUM(G139:G139)</f>
        <v>0</v>
      </c>
      <c r="H140" s="267">
        <f>SUM(H139:H139)</f>
        <v>0</v>
      </c>
      <c r="I140" s="239">
        <f>IF(H140=0,0,H140/'Aktivi_Saistibas(001)'!$F$19*100)</f>
        <v>0</v>
      </c>
    </row>
    <row r="141" spans="1:9" ht="25.5">
      <c r="A141" s="1"/>
      <c r="B141" s="183"/>
      <c r="C141" s="191" t="s">
        <v>194</v>
      </c>
      <c r="D141" s="74">
        <v>23000</v>
      </c>
      <c r="E141" s="292"/>
      <c r="F141" s="286">
        <f>F126+F134+F137+F140</f>
        <v>0</v>
      </c>
      <c r="G141" s="286">
        <f>G126+G134+G137+G140</f>
        <v>0</v>
      </c>
      <c r="H141" s="286">
        <f>H126+H134+H137+H140</f>
        <v>0</v>
      </c>
      <c r="I141" s="261">
        <f>IF(H141=0,0,H141/'Aktivi_Saistibas(001)'!$F$19*100)</f>
        <v>0</v>
      </c>
    </row>
    <row r="142" spans="1:9" ht="12.75">
      <c r="A142" s="1"/>
      <c r="B142" s="200">
        <v>24000</v>
      </c>
      <c r="C142" s="231" t="s">
        <v>177</v>
      </c>
      <c r="D142" s="238"/>
      <c r="E142" s="428"/>
      <c r="F142" s="226"/>
      <c r="G142" s="226"/>
      <c r="H142" s="226"/>
      <c r="I142" s="232"/>
    </row>
    <row r="143" spans="1:9" ht="12.75">
      <c r="A143" s="1"/>
      <c r="B143" s="211"/>
      <c r="C143" s="216" t="s">
        <v>20</v>
      </c>
      <c r="D143" s="208"/>
      <c r="E143" s="266"/>
      <c r="F143" s="215"/>
      <c r="G143" s="215"/>
      <c r="H143" s="215"/>
      <c r="I143" s="236">
        <f>IF(H143=0,0,H143/'Aktivi_Saistibas(001)'!$F$19*100)</f>
        <v>0</v>
      </c>
    </row>
    <row r="144" spans="1:9" ht="12.75">
      <c r="A144" s="1"/>
      <c r="B144" s="166"/>
      <c r="C144" s="243" t="s">
        <v>153</v>
      </c>
      <c r="D144" s="80">
        <v>24000</v>
      </c>
      <c r="E144" s="293"/>
      <c r="F144" s="278">
        <f>SUM(F143:F143)</f>
        <v>0</v>
      </c>
      <c r="G144" s="278">
        <f>SUM(G143:G143)</f>
        <v>0</v>
      </c>
      <c r="H144" s="278">
        <f>SUM(H143:H143)</f>
        <v>0</v>
      </c>
      <c r="I144" s="239">
        <f>IF(H144=0,0,H144/'Aktivi_Saistibas(001)'!$F$19*100)</f>
        <v>0</v>
      </c>
    </row>
    <row r="145" spans="1:9" ht="25.5">
      <c r="A145" s="1"/>
      <c r="B145" s="183"/>
      <c r="C145" s="191" t="s">
        <v>195</v>
      </c>
      <c r="D145" s="78">
        <v>20000</v>
      </c>
      <c r="E145" s="292"/>
      <c r="F145" s="286">
        <f>F85+F113+F141+F144</f>
        <v>104077.446262</v>
      </c>
      <c r="G145" s="286">
        <f>G85+G113+G141+G144</f>
        <v>1011879.19</v>
      </c>
      <c r="H145" s="286">
        <f>H85+H113+H141+H144</f>
        <v>1039125.530241</v>
      </c>
      <c r="I145" s="261">
        <f>IF(H145=0,0,H145/'Aktivi_Saistibas(001)'!$F$19*100)</f>
        <v>24.914050079676926</v>
      </c>
    </row>
    <row r="146" spans="1:9" ht="26.25" thickBot="1">
      <c r="A146" s="1"/>
      <c r="B146" s="294">
        <v>30000</v>
      </c>
      <c r="C146" s="256" t="s">
        <v>196</v>
      </c>
      <c r="D146" s="79">
        <v>30000</v>
      </c>
      <c r="E146" s="429"/>
      <c r="F146" s="262">
        <f>'Portfelis(001-1)'!E139+'Portfelis(001-2)'!F145</f>
        <v>157603.446262</v>
      </c>
      <c r="G146" s="262">
        <f>'Portfelis(001-1)'!F139+'Portfelis(001-2)'!G145</f>
        <v>3838956.61</v>
      </c>
      <c r="H146" s="262">
        <f>'Portfelis(001-1)'!G139+'Portfelis(001-2)'!H145</f>
        <v>3885682.717741</v>
      </c>
      <c r="I146" s="263">
        <f>IF(H146=0,0,H146/'Aktivi_Saistibas(001)'!$F$19*100)</f>
        <v>93.1630404664219</v>
      </c>
    </row>
    <row r="147" spans="1:9" ht="48.75" customHeight="1">
      <c r="A147" s="37" t="str">
        <f>Parametri!$A$18</f>
        <v>Līdzekļu pārvaldītāja valdes priekšsēdētājs </v>
      </c>
      <c r="B147" s="38"/>
      <c r="C147" s="38"/>
      <c r="D147" s="128"/>
      <c r="E147" s="128"/>
      <c r="F147" s="128" t="str">
        <f>CONCATENATE(Nosaukumi!B6," ",Nosaukumi!C6,"/")</f>
        <v>Sergejs Medvedevs /</v>
      </c>
      <c r="G147" s="39"/>
      <c r="H147" s="295"/>
      <c r="I147" s="296"/>
    </row>
    <row r="148" spans="1:9" ht="12.75">
      <c r="A148" s="41"/>
      <c r="B148" s="129"/>
      <c r="C148" s="42"/>
      <c r="D148" s="42"/>
      <c r="E148" s="42"/>
      <c r="F148" s="42"/>
      <c r="G148" s="127" t="str">
        <f>CONCATENATE("(",Parametri!$A$20,")")</f>
        <v>(paraksts)</v>
      </c>
      <c r="H148" s="134"/>
      <c r="I148" s="40"/>
    </row>
    <row r="149" spans="1:9" ht="33" customHeight="1">
      <c r="A149" s="37" t="str">
        <f>Parametri!$A$19</f>
        <v>Ieguldījumu plāna pārvaldnieks  </v>
      </c>
      <c r="B149" s="40"/>
      <c r="C149" s="41"/>
      <c r="D149" s="128"/>
      <c r="E149" s="128"/>
      <c r="F149" s="128" t="str">
        <f>CONCATENATE(Nosaukumi!B14,"/")</f>
        <v>Sergejs Medvedevs, Roberts Idelsons, Aija Kļaševa/</v>
      </c>
      <c r="G149" s="43"/>
      <c r="H149" s="297"/>
      <c r="I149" s="40"/>
    </row>
    <row r="150" spans="1:9" ht="12.75">
      <c r="A150" s="41"/>
      <c r="B150" s="131"/>
      <c r="C150" s="44"/>
      <c r="D150" s="44"/>
      <c r="E150" s="44"/>
      <c r="F150" s="44"/>
      <c r="G150" s="127" t="str">
        <f>G148</f>
        <v>(paraksts)</v>
      </c>
      <c r="H150" s="135"/>
      <c r="I150" s="40"/>
    </row>
    <row r="151" spans="1:9" ht="24" customHeight="1">
      <c r="A151" s="96" t="str">
        <f>Nosaukumi!A7</f>
        <v>Izpildītājs</v>
      </c>
      <c r="B151" s="17"/>
      <c r="C151" s="133"/>
      <c r="D151" s="133" t="str">
        <f>CONCATENATE(Nosaukumi!B19,"; ",Nosaukumi!C19)</f>
        <v>Svetlana Korhova; 7010172</v>
      </c>
      <c r="E151" s="132"/>
      <c r="F151" s="8"/>
      <c r="G151" s="8"/>
      <c r="H151" s="8"/>
      <c r="I151" s="8"/>
    </row>
    <row r="152" spans="1:9" ht="12.75">
      <c r="A152" s="1"/>
      <c r="B152" s="1"/>
      <c r="C152" s="1"/>
      <c r="D152" s="1"/>
      <c r="E152" s="1"/>
      <c r="F152" s="8"/>
      <c r="G152" s="8"/>
      <c r="H152" s="8"/>
      <c r="I152" s="8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</sheetData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fitToHeight="0" horizontalDpi="600" verticalDpi="600" orientation="portrait" paperSize="9" scale="78" r:id="rId1"/>
  <rowBreaks count="2" manualBreakCount="2">
    <brk id="43" max="255" man="1"/>
    <brk id="11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G37"/>
  <sheetViews>
    <sheetView zoomScale="75" zoomScaleNormal="75" workbookViewId="0" topLeftCell="D13">
      <selection activeCell="G35" sqref="G35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Nosaukumi!B20</f>
        <v>Parekss Universālais pensiju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7" t="s">
        <v>11</v>
      </c>
      <c r="C10" s="486"/>
      <c r="D10" s="4" t="s">
        <v>12</v>
      </c>
      <c r="E10" s="4" t="s">
        <v>64</v>
      </c>
      <c r="F10" s="5" t="str">
        <f>CONCATENATE("Atlikumi ",Parametri!A15)</f>
        <v>Atlikumi 2004. gada 30.09.</v>
      </c>
      <c r="G10" s="25"/>
    </row>
    <row r="11" spans="2:7" ht="13.5" customHeight="1" thickBot="1">
      <c r="B11" s="485" t="s">
        <v>13</v>
      </c>
      <c r="C11" s="486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113">
        <v>377264.37682350003</v>
      </c>
      <c r="F12" s="90">
        <v>865536.3969999998</v>
      </c>
      <c r="G12" s="24"/>
    </row>
    <row r="13" spans="2:7" ht="15">
      <c r="B13" s="91" t="s">
        <v>66</v>
      </c>
      <c r="C13" s="92" t="s">
        <v>19</v>
      </c>
      <c r="D13" s="93" t="s">
        <v>66</v>
      </c>
      <c r="E13" s="101">
        <v>5882.429999999974</v>
      </c>
      <c r="F13" s="36">
        <v>37875.559999999896</v>
      </c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101">
        <v>1615.881829440639</v>
      </c>
      <c r="F16" s="36">
        <v>4977.682754389269</v>
      </c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1615.881829440639</v>
      </c>
      <c r="F17" s="46">
        <f>SUM(F15:F16)</f>
        <v>4977.682754389269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384762.6886529407</v>
      </c>
      <c r="F19" s="47">
        <f>F12+F13+F17+F18</f>
        <v>908389.639754389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7" t="s">
        <v>11</v>
      </c>
      <c r="C22" s="486"/>
      <c r="D22" s="4" t="s">
        <v>12</v>
      </c>
      <c r="E22" s="4" t="s">
        <v>64</v>
      </c>
      <c r="F22" s="5" t="str">
        <f>F10</f>
        <v>Atlikumi 2004. gada 30.09.</v>
      </c>
      <c r="G22" s="26"/>
    </row>
    <row r="23" spans="2:7" ht="13.5" customHeight="1" thickBot="1">
      <c r="B23" s="485" t="s">
        <v>13</v>
      </c>
      <c r="C23" s="486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>
        <v>423.673</v>
      </c>
      <c r="F25" s="116">
        <v>807.3585</v>
      </c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>
        <v>0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>
        <v>306.74</v>
      </c>
      <c r="F27" s="116">
        <v>625.22</v>
      </c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730.413</v>
      </c>
      <c r="F30" s="122">
        <f>SUM(F24:F29)</f>
        <v>1432.5785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384032.2756529407</v>
      </c>
      <c r="F31" s="126">
        <f>F19-F30</f>
        <v>906957.061254389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CONCATENATE(Nosaukumi!B21,"/")</f>
        <v>Sergejs Medvedevs, Roberts Idelsons, Aija Kļaševa/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CONCATENATE(Nosaukumi!B23,"; ",Nosaukumi!C23)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 E25:E27 E16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G41"/>
  <sheetViews>
    <sheetView tabSelected="1" workbookViewId="0" topLeftCell="B16">
      <selection activeCell="E33" sqref="E3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Nosaukumi!B20</f>
        <v>Parekss Universālais pensiju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"Parex ieguldījumu pārvaldes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8" t="s">
        <v>11</v>
      </c>
      <c r="C10" s="492"/>
      <c r="D10" s="65" t="s">
        <v>12</v>
      </c>
      <c r="E10" s="65" t="s">
        <v>88</v>
      </c>
      <c r="F10" s="66" t="str">
        <f>CONCATENATE("Atlikumi ",Parametri!A15)</f>
        <v>Atlikumi 2004. gada 30.09.</v>
      </c>
    </row>
    <row r="11" spans="2:6" ht="16.5" customHeight="1" thickBot="1">
      <c r="B11" s="490" t="s">
        <v>13</v>
      </c>
      <c r="C11" s="492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11"/>
      <c r="F12" s="245"/>
    </row>
    <row r="13" spans="2:6" ht="12.75">
      <c r="B13" s="71"/>
      <c r="C13" s="160" t="s">
        <v>90</v>
      </c>
      <c r="D13" s="137" t="s">
        <v>91</v>
      </c>
      <c r="E13" s="138">
        <v>1655.7318224999997</v>
      </c>
      <c r="F13" s="139">
        <v>7272.860924948629</v>
      </c>
    </row>
    <row r="14" spans="2:6" ht="12.75">
      <c r="B14" s="71"/>
      <c r="C14" s="160" t="s">
        <v>94</v>
      </c>
      <c r="D14" s="137" t="s">
        <v>92</v>
      </c>
      <c r="E14" s="138">
        <v>2916.694197131267</v>
      </c>
      <c r="F14" s="139">
        <v>13945.87673901229</v>
      </c>
    </row>
    <row r="15" spans="2:6" ht="12.75">
      <c r="B15" s="71"/>
      <c r="C15" s="160" t="s">
        <v>95</v>
      </c>
      <c r="D15" s="137" t="s">
        <v>93</v>
      </c>
      <c r="E15" s="138">
        <v>0</v>
      </c>
      <c r="F15" s="140">
        <v>0</v>
      </c>
    </row>
    <row r="16" spans="2:6" ht="12.75">
      <c r="B16" s="71"/>
      <c r="C16" s="160" t="s">
        <v>17</v>
      </c>
      <c r="D16" s="137" t="s">
        <v>96</v>
      </c>
      <c r="E16" s="138">
        <v>0</v>
      </c>
      <c r="F16" s="140">
        <v>0</v>
      </c>
    </row>
    <row r="17" spans="2:6" ht="12.75">
      <c r="B17" s="166"/>
      <c r="C17" s="161" t="s">
        <v>97</v>
      </c>
      <c r="D17" s="141" t="s">
        <v>61</v>
      </c>
      <c r="E17" s="142">
        <f>SUM(E13:E16)</f>
        <v>4572.426019631267</v>
      </c>
      <c r="F17" s="143">
        <f>SUM(F13:F16)</f>
        <v>21218.73766396092</v>
      </c>
    </row>
    <row r="18" spans="2:6" ht="12.75">
      <c r="B18" s="70" t="s">
        <v>66</v>
      </c>
      <c r="C18" s="162" t="s">
        <v>98</v>
      </c>
      <c r="D18" s="144"/>
      <c r="E18" s="312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>
        <v>659.42</v>
      </c>
      <c r="F20" s="139">
        <v>3285.79</v>
      </c>
    </row>
    <row r="21" spans="2:6" ht="12.75">
      <c r="B21" s="71"/>
      <c r="C21" s="160" t="s">
        <v>105</v>
      </c>
      <c r="D21" s="137" t="s">
        <v>101</v>
      </c>
      <c r="E21" s="138">
        <v>225.63</v>
      </c>
      <c r="F21" s="139">
        <v>806.29</v>
      </c>
    </row>
    <row r="22" spans="2:6" ht="12.75">
      <c r="B22" s="71"/>
      <c r="C22" s="160" t="s">
        <v>106</v>
      </c>
      <c r="D22" s="137" t="s">
        <v>102</v>
      </c>
      <c r="E22" s="138"/>
      <c r="F22" s="139">
        <v>0.25</v>
      </c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885.05</v>
      </c>
      <c r="F24" s="145">
        <f>SUM(F19:F23)</f>
        <v>4092.33</v>
      </c>
    </row>
    <row r="25" spans="2:6" ht="15" customHeight="1">
      <c r="B25" s="70" t="s">
        <v>68</v>
      </c>
      <c r="C25" s="162" t="s">
        <v>108</v>
      </c>
      <c r="D25" s="144"/>
      <c r="E25" s="312"/>
      <c r="F25" s="232"/>
    </row>
    <row r="26" spans="2:6" ht="12.75">
      <c r="B26" s="71"/>
      <c r="C26" s="160" t="s">
        <v>109</v>
      </c>
      <c r="D26" s="137" t="s">
        <v>69</v>
      </c>
      <c r="E26" s="138">
        <v>-69.55</v>
      </c>
      <c r="F26" s="139">
        <v>78963.06</v>
      </c>
    </row>
    <row r="27" spans="2:6" ht="12.75">
      <c r="B27" s="71"/>
      <c r="C27" s="160" t="s">
        <v>113</v>
      </c>
      <c r="D27" s="137" t="s">
        <v>70</v>
      </c>
      <c r="E27" s="138">
        <v>0</v>
      </c>
      <c r="F27" s="139">
        <v>79517.4</v>
      </c>
    </row>
    <row r="28" spans="2:6" ht="14.25" customHeight="1">
      <c r="B28" s="71"/>
      <c r="C28" s="160" t="s">
        <v>114</v>
      </c>
      <c r="D28" s="137" t="s">
        <v>71</v>
      </c>
      <c r="E28" s="148">
        <f>E26-E27</f>
        <v>-69.55</v>
      </c>
      <c r="F28" s="149">
        <f>F26-F27</f>
        <v>-554.3399999999965</v>
      </c>
    </row>
    <row r="29" spans="2:6" ht="25.5">
      <c r="B29" s="71"/>
      <c r="C29" s="160" t="s">
        <v>115</v>
      </c>
      <c r="D29" s="137" t="s">
        <v>110</v>
      </c>
      <c r="E29" s="138">
        <v>0</v>
      </c>
      <c r="F29" s="139">
        <v>366.71999999999866</v>
      </c>
    </row>
    <row r="30" spans="2:6" ht="25.5">
      <c r="B30" s="71"/>
      <c r="C30" s="160" t="s">
        <v>116</v>
      </c>
      <c r="D30" s="137" t="s">
        <v>111</v>
      </c>
      <c r="E30" s="148">
        <f>E28+E29</f>
        <v>-69.55</v>
      </c>
      <c r="F30" s="149">
        <f>F28+F29</f>
        <v>-187.61999999999784</v>
      </c>
    </row>
    <row r="31" spans="2:6" ht="12.75">
      <c r="B31" s="71"/>
      <c r="C31" s="160" t="s">
        <v>117</v>
      </c>
      <c r="D31" s="137" t="s">
        <v>112</v>
      </c>
      <c r="E31" s="138">
        <v>863.2354800000002</v>
      </c>
      <c r="F31" s="140">
        <v>2799.7177609877162</v>
      </c>
    </row>
    <row r="32" spans="2:6" ht="12.75">
      <c r="B32" s="72"/>
      <c r="C32" s="161" t="s">
        <v>118</v>
      </c>
      <c r="D32" s="141" t="s">
        <v>68</v>
      </c>
      <c r="E32" s="142">
        <f>E30+E31</f>
        <v>793.6854800000002</v>
      </c>
      <c r="F32" s="143">
        <f>F30+F31</f>
        <v>2612.097760987718</v>
      </c>
    </row>
    <row r="33" spans="2:6" ht="12.75">
      <c r="B33" s="68" t="s">
        <v>75</v>
      </c>
      <c r="C33" s="163" t="s">
        <v>119</v>
      </c>
      <c r="D33" s="69" t="s">
        <v>75</v>
      </c>
      <c r="E33" s="138">
        <v>378.26999999998156</v>
      </c>
      <c r="F33" s="147">
        <v>754.8271969999773</v>
      </c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/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4859.331499631248</v>
      </c>
      <c r="F35" s="153">
        <f>F17-F24+F32+F33-F34</f>
        <v>20493.332621948615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CONCATENATE(Nosaukumi!B21,"/")</f>
        <v>Sergejs Medvedevs, Roberts Idelsons, Aija Kļaševa/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CONCATENATE(Nosaukumi!B24,"; ",Nosaukumi!C24)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 E31 E13:E16 E20:E23 E26:E27 E29 E3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LindaVe</cp:lastModifiedBy>
  <cp:lastPrinted>2004-10-21T12:32:14Z</cp:lastPrinted>
  <dcterms:created xsi:type="dcterms:W3CDTF">2001-09-06T09:37:33Z</dcterms:created>
  <dcterms:modified xsi:type="dcterms:W3CDTF">2004-07-20T15:09:24Z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