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05" windowWidth="15360" windowHeight="8370" tabRatio="598" firstSheet="1" activeTab="2"/>
  </bookViews>
  <sheets>
    <sheet name="Parametri" sheetId="1" state="hidden" r:id="rId1"/>
    <sheet name="Nosaukumi" sheetId="2" r:id="rId2"/>
    <sheet name="Aktivi_Saistibas(003)" sheetId="3" r:id="rId3"/>
    <sheet name="Ien.,Izd.(003)" sheetId="4" r:id="rId4"/>
    <sheet name="Neto_Aktivi(003)" sheetId="5" r:id="rId5"/>
    <sheet name="Portfelis(003-1)" sheetId="6" r:id="rId6"/>
    <sheet name="Portfelis(003-2)" sheetId="7" r:id="rId7"/>
  </sheets>
  <definedNames>
    <definedName name="_xlnm.Print_Area" localSheetId="2">'Aktivi_Saistibas(003)'!$A$1:$G$37</definedName>
    <definedName name="_xlnm.Print_Area" localSheetId="3">'Ien.,Izd.(003)'!$A$1:$G$41</definedName>
    <definedName name="_xlnm.Print_Area" localSheetId="4">'Neto_Aktivi(003)'!$A$1:$G$28</definedName>
    <definedName name="_xlnm.Print_Area" localSheetId="5">'Portfelis(003-1)'!$A$1:$I$103</definedName>
  </definedNames>
  <calcPr fullCalcOnLoad="1"/>
</workbook>
</file>

<file path=xl/sharedStrings.xml><?xml version="1.0" encoding="utf-8"?>
<sst xmlns="http://schemas.openxmlformats.org/spreadsheetml/2006/main" count="513" uniqueCount="218">
  <si>
    <t>Vertiba</t>
  </si>
  <si>
    <t>Nosaukums</t>
  </si>
  <si>
    <t>Vērtība</t>
  </si>
  <si>
    <t>Atbildīgā persona</t>
  </si>
  <si>
    <t>Pārskata periods</t>
  </si>
  <si>
    <t>Gads</t>
  </si>
  <si>
    <t>. pielikums</t>
  </si>
  <si>
    <t>UPDK</t>
  </si>
  <si>
    <t>paraksts</t>
  </si>
  <si>
    <t>Izpildītājs</t>
  </si>
  <si>
    <t>tālruņa numurs</t>
  </si>
  <si>
    <t>Pozīcijas nosaukums</t>
  </si>
  <si>
    <t>Pozīcijas kods</t>
  </si>
  <si>
    <t>A</t>
  </si>
  <si>
    <t>Nākamo periodu izdevumi un uzkrātie ienākumi</t>
  </si>
  <si>
    <t>Pārējie aktīvi</t>
  </si>
  <si>
    <t>Nākamo periodu ienākumi un uzkrātie izdevumi</t>
  </si>
  <si>
    <t>Pārējie ienākumi</t>
  </si>
  <si>
    <t>Pārējie izdevumi</t>
  </si>
  <si>
    <t>Prasības uz pieprasījumu pret kredītiestādēm</t>
  </si>
  <si>
    <t>...</t>
  </si>
  <si>
    <t>"Valsts fondēto pensiju shēmas līdzekļu pārvaldīšanas</t>
  </si>
  <si>
    <t>pārskatu sagatavošanas noteikumu"</t>
  </si>
  <si>
    <t>0651101</t>
  </si>
  <si>
    <t>31.01.</t>
  </si>
  <si>
    <t>28.02.</t>
  </si>
  <si>
    <t>31.03.</t>
  </si>
  <si>
    <t>30.04.</t>
  </si>
  <si>
    <t>31.05.</t>
  </si>
  <si>
    <t>30.06.</t>
  </si>
  <si>
    <t>31.07.</t>
  </si>
  <si>
    <t>31.08.</t>
  </si>
  <si>
    <t>30.09.</t>
  </si>
  <si>
    <t>31.10.</t>
  </si>
  <si>
    <t>30.11.</t>
  </si>
  <si>
    <t>31.12.</t>
  </si>
  <si>
    <t>15 darbadienu laikā pēc pārskata datuma</t>
  </si>
  <si>
    <t xml:space="preserve">Ieguldījumu plāna nosaukums </t>
  </si>
  <si>
    <t>Līdzekļu pārvaldītāja nosaukums</t>
  </si>
  <si>
    <t>Adrese</t>
  </si>
  <si>
    <t xml:space="preserve">Reģistrācijas numurs </t>
  </si>
  <si>
    <t xml:space="preserve">Līdzekļu pārvaldītāja valdes priekšsēdētājs </t>
  </si>
  <si>
    <t xml:space="preserve">Ieguldījumu plāna pārvaldnieks  </t>
  </si>
  <si>
    <t>vārds</t>
  </si>
  <si>
    <t>uzvārds</t>
  </si>
  <si>
    <t>Valsts kase</t>
  </si>
  <si>
    <t>IS "Hansa Fondi"</t>
  </si>
  <si>
    <t>Investīciju sabiedrība "Optimus Fondi"</t>
  </si>
  <si>
    <t>Akciju sabiedrība "Parekss ieguldījumu sabiedrība"</t>
  </si>
  <si>
    <t>000333758</t>
  </si>
  <si>
    <t>000352579</t>
  </si>
  <si>
    <t>90000597275</t>
  </si>
  <si>
    <t>Pārskata datums</t>
  </si>
  <si>
    <t>Ieguldījumu plāni</t>
  </si>
  <si>
    <t>visa pārskata</t>
  </si>
  <si>
    <t>1. pielikuma</t>
  </si>
  <si>
    <t>2. pielikuma</t>
  </si>
  <si>
    <t>3. pielikuma</t>
  </si>
  <si>
    <t>4. pielikuma</t>
  </si>
  <si>
    <t>Ieguldījumu plāna aktīvu un saistību pārskats</t>
  </si>
  <si>
    <t>latos</t>
  </si>
  <si>
    <t xml:space="preserve">1. daļa AKTĪVI </t>
  </si>
  <si>
    <t>0100</t>
  </si>
  <si>
    <t>2</t>
  </si>
  <si>
    <t>1</t>
  </si>
  <si>
    <t>Atlikumi iepriekšējā pārskata gada beigās</t>
  </si>
  <si>
    <t>3</t>
  </si>
  <si>
    <t>0200</t>
  </si>
  <si>
    <t>0201</t>
  </si>
  <si>
    <t>0300</t>
  </si>
  <si>
    <t>0301</t>
  </si>
  <si>
    <t>0302</t>
  </si>
  <si>
    <t>0303</t>
  </si>
  <si>
    <t>Nākamo periodu izdevumi</t>
  </si>
  <si>
    <t>Uzkrātie ienākumi</t>
  </si>
  <si>
    <t>Kopā (0301+0302)</t>
  </si>
  <si>
    <t>0400</t>
  </si>
  <si>
    <t>0500</t>
  </si>
  <si>
    <t>KOPĀ AKTĪVI (0100+...+0400)</t>
  </si>
  <si>
    <t>2. daļa SAISTĪBAS</t>
  </si>
  <si>
    <t>Saistības pret aktīvu pircējiem no repo darījumiem</t>
  </si>
  <si>
    <t>Atvasinātie līgumi</t>
  </si>
  <si>
    <t>Ieguldījumu plāna daļu dzēšanas parādi</t>
  </si>
  <si>
    <t>Uzkrājumi saistībām un maksājumiem</t>
  </si>
  <si>
    <t>Pārējās saistības</t>
  </si>
  <si>
    <t>KOPĀ SAISTĪBAS (1000+...+1500)</t>
  </si>
  <si>
    <t>NETO AKTĪVI (0500-1600)</t>
  </si>
  <si>
    <t>0651102</t>
  </si>
  <si>
    <t>Ieguldījumu plāna ienākumu un izdevumu pārskats</t>
  </si>
  <si>
    <t>Atlikumi iepriekšējā pārskata gada attiecīgā mēneša beigās</t>
  </si>
  <si>
    <t>IENĀKUMI</t>
  </si>
  <si>
    <t>Procentu ienākumi par prasībām pret kredītiestādēm</t>
  </si>
  <si>
    <t>0101</t>
  </si>
  <si>
    <t>0102</t>
  </si>
  <si>
    <t>0103</t>
  </si>
  <si>
    <t>Procentu ienākumi par parāda vērtspapīriem</t>
  </si>
  <si>
    <t>Dividendes</t>
  </si>
  <si>
    <t>0104</t>
  </si>
  <si>
    <t>Kopā (0101+...+0104)</t>
  </si>
  <si>
    <t>IZDEVUMI</t>
  </si>
  <si>
    <t>Procentu izdevumi</t>
  </si>
  <si>
    <t>0202</t>
  </si>
  <si>
    <t>0203</t>
  </si>
  <si>
    <t>0204</t>
  </si>
  <si>
    <t>0205</t>
  </si>
  <si>
    <t>Atlīdzība līdzekļu pārvaldītājam</t>
  </si>
  <si>
    <t>Atlīdzība turētājbankai</t>
  </si>
  <si>
    <t xml:space="preserve">Pārējie ieguldījumu plāna pārvaldes izdevumi </t>
  </si>
  <si>
    <t>Kopā (0201+..+0205)</t>
  </si>
  <si>
    <t>IEGULDĪJUMU VĒRTĪBAS PIEAUGUMS/SAMAZINĀJUMS</t>
  </si>
  <si>
    <t xml:space="preserve">Pārskata perioda ienākumi no ieguldījumu pārdošanas </t>
  </si>
  <si>
    <t>0304</t>
  </si>
  <si>
    <t>0305</t>
  </si>
  <si>
    <t>0306</t>
  </si>
  <si>
    <t>Pārskata periodā pārdoto ieguldījumu iegādes vērtība</t>
  </si>
  <si>
    <t>Realizētā ieguldījumu pārdošanas peļņa/(zaudējumi)   (0301-0302)</t>
  </si>
  <si>
    <t xml:space="preserve">Pārdoto ieguldījumu  vērtības (pieaugums)/samazinājums, kas atzīts iepriekšējos pārskata periodos </t>
  </si>
  <si>
    <t>Realizētais ieguldījumu vērtības pieaugums/(samazinājums) (0303+0304)</t>
  </si>
  <si>
    <t>Nerealizētais ieguldījumu vērtības pieaugums/(samazinājums)</t>
  </si>
  <si>
    <t>Kopā (0305+0306)</t>
  </si>
  <si>
    <t>Ārvalstu valūtas pārvērtēšanas peļņa/(zaudējumi)</t>
  </si>
  <si>
    <t>Nodokļi un nodevas</t>
  </si>
  <si>
    <t>0600</t>
  </si>
  <si>
    <t>Ieguldījumu rezultātā gūtais neto aktīvu pieaugums/(samazinājums)(0100-0200+0300+0400-0500)</t>
  </si>
  <si>
    <r>
      <t>1</t>
    </r>
    <r>
      <rPr>
        <sz val="9"/>
        <rFont val="Times New Roman"/>
        <family val="1"/>
      </rPr>
      <t xml:space="preserve"> Tie rādītāji, kas ienākumu un izdevumu pārskata posteņu izkārtojumā uzrādīti iekavās, ienākumu un izdevumu pārskatā iekļaujami ar mīnus zīmi.</t>
    </r>
  </si>
  <si>
    <t>0651103</t>
  </si>
  <si>
    <t>Neto aktīvu kustības pārskats</t>
  </si>
  <si>
    <t>Neto aktīvi pārskata gada sākumā</t>
  </si>
  <si>
    <t>No Valsts sociālās apdrošināšanas aģentūras saņemtās naudas summa</t>
  </si>
  <si>
    <r>
      <t>Ieguldījumu rezultātā gūtais neto aktīvu pieaugums/(samazinājums)</t>
    </r>
    <r>
      <rPr>
        <vertAlign val="superscript"/>
        <sz val="10"/>
        <rFont val="Times New Roman"/>
        <family val="1"/>
      </rPr>
      <t xml:space="preserve">1 </t>
    </r>
  </si>
  <si>
    <t>Valsts sociālās apdrošināšanas aģentūrai izmaksātās un izmaksājamās  naudas summas</t>
  </si>
  <si>
    <t>Neto aktīvu pieaugums/(samazinājums) pārskata periodā (kopā)(0200+0300-0400)</t>
  </si>
  <si>
    <t>Neto aktīvi pārskata perioda beigās (0100+0500)</t>
  </si>
  <si>
    <t>0700</t>
  </si>
  <si>
    <t>Ieguldījumu plāna daļu skaits pārskata gada sākumā</t>
  </si>
  <si>
    <t>0800</t>
  </si>
  <si>
    <t>Ieguldījumu plāna daļu skaits pārskata perioda beigās</t>
  </si>
  <si>
    <t>0900</t>
  </si>
  <si>
    <t>Neto aktīvi uz vienu ieguldījumu plāna daļu pārskata gada sākumā (0100:0700)</t>
  </si>
  <si>
    <t>1000</t>
  </si>
  <si>
    <t>Neto aktīvi uz vienu ieguldījumu plāna daļu pārskata perioda beigās (0600:0800)</t>
  </si>
  <si>
    <r>
      <t>1</t>
    </r>
    <r>
      <rPr>
        <sz val="10"/>
        <rFont val="Times New Roman"/>
        <family val="1"/>
      </rPr>
      <t xml:space="preserve"> Tie rādītāji, kas neto aktīvu pārskata posteņu izkārtojumā uzrādīti iekavās, neto aktīvu kustības pārskatā iekļaujami ar mīnus zīmi.</t>
    </r>
  </si>
  <si>
    <t>0651104</t>
  </si>
  <si>
    <t>Vērtspapīru daudzums (gabalos)</t>
  </si>
  <si>
    <t xml:space="preserve">Iegādes vērtība </t>
  </si>
  <si>
    <t>Uzskaites vērtības attiecība pret  aktīvu kopsummu pārskata datumā (%)</t>
  </si>
  <si>
    <t>Uzskaites vērtība pārskata datumā</t>
  </si>
  <si>
    <t>1. daļa Latvijas Republika</t>
  </si>
  <si>
    <t>FONDU BIRŽĀ TIRGOTIE VĒRTSPAPĪRI</t>
  </si>
  <si>
    <t xml:space="preserve">Parāda vērtspapīri un citi vērtspapīri ar fiksētu ienākumu  </t>
  </si>
  <si>
    <t>Valsts un pašvaldību parāda vērtspapīri</t>
  </si>
  <si>
    <t>Pašvaldība A</t>
  </si>
  <si>
    <t>Pašvaldība B</t>
  </si>
  <si>
    <t xml:space="preserve">Kopā </t>
  </si>
  <si>
    <t>Komercsabiedrību parāda vērtspapīri</t>
  </si>
  <si>
    <t>Emitents A</t>
  </si>
  <si>
    <t>Emitents B</t>
  </si>
  <si>
    <t>Pārējo emitentu vērtspapīri</t>
  </si>
  <si>
    <t>Emitents C</t>
  </si>
  <si>
    <t>Emitents D</t>
  </si>
  <si>
    <t>Kopā (11110+...+11130)</t>
  </si>
  <si>
    <t xml:space="preserve">Akcijas  un citi vērtspapīri ar nefiksētu ienākumu  </t>
  </si>
  <si>
    <t>Komercsabiedrību kapitāla vērtspapīri</t>
  </si>
  <si>
    <t>Pārējo emitentu kapitāla vērtspapīri</t>
  </si>
  <si>
    <t>Kopā ( 11210+11220)</t>
  </si>
  <si>
    <t>4</t>
  </si>
  <si>
    <t>5</t>
  </si>
  <si>
    <t>Ieguldījumu fondu ieguldījumu apliecības</t>
  </si>
  <si>
    <t>Emitents E</t>
  </si>
  <si>
    <t>Emitents F</t>
  </si>
  <si>
    <t>Darījuma partneris A</t>
  </si>
  <si>
    <t>Darījuma partneris B</t>
  </si>
  <si>
    <t xml:space="preserve">PĀRĒJIE VĒRTSPAPĪRI </t>
  </si>
  <si>
    <r>
      <t>FONDU BIRŽĀ TIRGOTIE VĒRTSPAPĪRI KOPĀ</t>
    </r>
    <r>
      <rPr>
        <sz val="10"/>
        <rFont val="Times New Roman"/>
        <family val="1"/>
      </rPr>
      <t xml:space="preserve"> (11100+...+11400)</t>
    </r>
  </si>
  <si>
    <t>Kopā (12110+12120)</t>
  </si>
  <si>
    <t>Kopā (12110+12220)</t>
  </si>
  <si>
    <r>
      <t>PĀRĒJIE VĒRTSPAPĪRI KOPĀ</t>
    </r>
    <r>
      <rPr>
        <sz val="10"/>
        <rFont val="Times New Roman"/>
        <family val="1"/>
      </rPr>
      <t xml:space="preserve"> (12100+ …+12400)</t>
    </r>
  </si>
  <si>
    <t xml:space="preserve">Termiņnoguldījumi kredītiestādēs </t>
  </si>
  <si>
    <t>Kredītiestāde A</t>
  </si>
  <si>
    <t>Kredītiestāde B</t>
  </si>
  <si>
    <r>
      <t>LATVIJAS REPUBLIKA KOPĀ</t>
    </r>
    <r>
      <rPr>
        <sz val="10"/>
        <rFont val="Times New Roman"/>
        <family val="1"/>
      </rPr>
      <t xml:space="preserve"> (11000+...+13000)</t>
    </r>
  </si>
  <si>
    <t>2. daļa  Pārējās valstis</t>
  </si>
  <si>
    <t>6</t>
  </si>
  <si>
    <t>Pārējo emitentu  vērtspapīri</t>
  </si>
  <si>
    <t>FONDU BIRŽĀS TIRGOTIE VĒRTSPAPĪRI</t>
  </si>
  <si>
    <t>Valdība</t>
  </si>
  <si>
    <t>Kopā (21110+21120+21130)</t>
  </si>
  <si>
    <t>Kopā (21210+21220)</t>
  </si>
  <si>
    <r>
      <t>FONDU BIRŽĀS TIRGOTIE VĒRTSPAPĪRI KOPĀ</t>
    </r>
    <r>
      <rPr>
        <sz val="10"/>
        <rFont val="Times New Roman"/>
        <family val="1"/>
      </rPr>
      <t xml:space="preserve"> (21100+...+21400)</t>
    </r>
  </si>
  <si>
    <t>CITOS REGULĒTOS VĒRTSPAPĪRU TIRGOS TIRGOTIE VĒRTSPAPĪRI</t>
  </si>
  <si>
    <t>Kopā (22110+...+22130)</t>
  </si>
  <si>
    <r>
      <t>CITOS REGULĒTOS VĒRTSPAPĪRU TIRGOS TIRGOTIE VĒRTSPAPĪRI KOPĀ</t>
    </r>
    <r>
      <rPr>
        <sz val="10"/>
        <rFont val="Times New Roman"/>
        <family val="1"/>
      </rPr>
      <t xml:space="preserve"> (22100+…+22400)</t>
    </r>
  </si>
  <si>
    <t>PĀRĒJIE VĒRTSPAPĪRI</t>
  </si>
  <si>
    <t>Kopā (23110+…+23130)</t>
  </si>
  <si>
    <r>
      <t>PĀRĒJIE VĒRTSPAPĪRI KOPĀ</t>
    </r>
    <r>
      <rPr>
        <sz val="10"/>
        <rFont val="Times New Roman"/>
        <family val="1"/>
      </rPr>
      <t xml:space="preserve"> (23100+…+23400)</t>
    </r>
  </si>
  <si>
    <r>
      <t>PĀRĒJĀS VALSTĪS KOPĀ</t>
    </r>
    <r>
      <rPr>
        <sz val="10"/>
        <rFont val="Times New Roman"/>
        <family val="1"/>
      </rPr>
      <t xml:space="preserve"> (21000+…+24000)</t>
    </r>
  </si>
  <si>
    <r>
      <t xml:space="preserve">IEGULDĪJUMU PORTFELIS </t>
    </r>
    <r>
      <rPr>
        <sz val="10"/>
        <rFont val="Times New Roman"/>
        <family val="1"/>
      </rPr>
      <t xml:space="preserve"> (10000+20000)</t>
    </r>
  </si>
  <si>
    <t>Emitenta (darījumu partnera) izcelsmes valsts</t>
  </si>
  <si>
    <t>Ieguldījumu portfeļa pārskats</t>
  </si>
  <si>
    <t>Jāiesniedz Finanšu un kapitāla tirgus komisijai</t>
  </si>
  <si>
    <t>Finanšu ieguldījumi</t>
  </si>
  <si>
    <t>001</t>
  </si>
  <si>
    <t>002</t>
  </si>
  <si>
    <t>003</t>
  </si>
  <si>
    <t>004</t>
  </si>
  <si>
    <t>005</t>
  </si>
  <si>
    <t>Akciju sabiedrība "LATVIJAS VADOŠO APDROŠINĀTĀJU ieguldījumu sabiedrība"</t>
  </si>
  <si>
    <t>Akciju sabiedrība "Baltikums Asset Management"</t>
  </si>
  <si>
    <t>000340801</t>
  </si>
  <si>
    <t>Ieguldījumu sabiedrība "Suprema fondi"</t>
  </si>
  <si>
    <t>Suprema/EVLI ieguldījumu plāns Rivjēra</t>
  </si>
  <si>
    <t>Suprema/EVLI ieguldījumu plāns Safari</t>
  </si>
  <si>
    <t>Suprema/EVLI ieguldījumu plāns Jūrmala</t>
  </si>
  <si>
    <t>Klincis</t>
  </si>
  <si>
    <t>Rolands Klincis</t>
  </si>
  <si>
    <t>LR valdības obligācijas LV560035</t>
  </si>
  <si>
    <t>Rolands</t>
  </si>
  <si>
    <t>Anna Ivanova</t>
  </si>
</sst>
</file>

<file path=xl/styles.xml><?xml version="1.0" encoding="utf-8"?>
<styleSheet xmlns="http://schemas.openxmlformats.org/spreadsheetml/2006/main">
  <numFmts count="2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General;;"/>
    <numFmt numFmtId="173" formatCode=";;;"/>
    <numFmt numFmtId="174" formatCode="_-* #,##0;[Red]\-* #,##0;_-* &quot;0&quot;;_-@"/>
    <numFmt numFmtId="175" formatCode="_-* 0.0?_-%;[Red]\-* 0.0?_-%;_-* &quot;0&quot;_,_0_?_-&quot;%&quot;;_-@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/d/yy"/>
    <numFmt numFmtId="180" formatCode="#,##0.000000"/>
    <numFmt numFmtId="181" formatCode="#,##0.0000000"/>
    <numFmt numFmtId="182" formatCode="0.0000"/>
    <numFmt numFmtId="183" formatCode="#,##0.0000"/>
    <numFmt numFmtId="184" formatCode="0.00000"/>
  </numFmts>
  <fonts count="23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  <font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color indexed="63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sz val="11"/>
      <name val="Arial"/>
      <family val="0"/>
    </font>
    <font>
      <vertAlign val="superscript"/>
      <sz val="10"/>
      <name val="Times New Roman"/>
      <family val="1"/>
    </font>
    <font>
      <vertAlign val="superscript"/>
      <sz val="9"/>
      <name val="Times New Roman"/>
      <family val="1"/>
    </font>
    <font>
      <i/>
      <u val="single"/>
      <sz val="10"/>
      <name val="Times New Roman"/>
      <family val="1"/>
    </font>
    <font>
      <i/>
      <u val="single"/>
      <sz val="12"/>
      <color indexed="12"/>
      <name val="Times New Roman"/>
      <family val="1"/>
    </font>
    <font>
      <i/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54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 applyNumberFormat="0" applyBorder="0">
      <alignment/>
      <protection/>
    </xf>
    <xf numFmtId="9" fontId="0" fillId="0" borderId="0" applyFont="0" applyFill="0" applyBorder="0" applyAlignment="0" applyProtection="0"/>
  </cellStyleXfs>
  <cellXfs count="355">
    <xf numFmtId="0" fontId="0" fillId="0" borderId="0" xfId="0" applyAlignment="1">
      <alignment/>
    </xf>
    <xf numFmtId="0" fontId="1" fillId="0" borderId="0" xfId="22" applyFont="1">
      <alignment/>
      <protection/>
    </xf>
    <xf numFmtId="0" fontId="1" fillId="0" borderId="0" xfId="22" applyFont="1" applyBorder="1" applyAlignment="1" applyProtection="1">
      <alignment/>
      <protection/>
    </xf>
    <xf numFmtId="0" fontId="3" fillId="0" borderId="1" xfId="22" applyFont="1" applyBorder="1" applyAlignment="1" applyProtection="1">
      <alignment horizontal="center" vertical="center" wrapText="1"/>
      <protection/>
    </xf>
    <xf numFmtId="0" fontId="3" fillId="0" borderId="2" xfId="22" applyFont="1" applyBorder="1" applyAlignment="1" applyProtection="1">
      <alignment horizontal="center" vertical="center" wrapText="1"/>
      <protection/>
    </xf>
    <xf numFmtId="0" fontId="3" fillId="0" borderId="0" xfId="22" applyFont="1" applyBorder="1" applyAlignment="1" applyProtection="1">
      <alignment/>
      <protection/>
    </xf>
    <xf numFmtId="16" fontId="3" fillId="0" borderId="0" xfId="22" applyNumberFormat="1" applyFont="1" applyBorder="1" applyAlignment="1" applyProtection="1">
      <alignment horizontal="right" vertical="top"/>
      <protection/>
    </xf>
    <xf numFmtId="0" fontId="1" fillId="0" borderId="0" xfId="22" applyFont="1" applyBorder="1">
      <alignment/>
      <protection/>
    </xf>
    <xf numFmtId="16" fontId="2" fillId="0" borderId="0" xfId="22" applyNumberFormat="1" applyFont="1" applyBorder="1" applyAlignment="1" applyProtection="1">
      <alignment horizontal="right" vertical="top"/>
      <protection/>
    </xf>
    <xf numFmtId="0" fontId="7" fillId="0" borderId="0" xfId="0" applyFont="1" applyAlignment="1">
      <alignment/>
    </xf>
    <xf numFmtId="0" fontId="8" fillId="0" borderId="0" xfId="22" applyFont="1" applyAlignment="1">
      <alignment horizontal="left"/>
      <protection/>
    </xf>
    <xf numFmtId="0" fontId="1" fillId="0" borderId="0" xfId="22" applyFont="1">
      <alignment/>
      <protection/>
    </xf>
    <xf numFmtId="0" fontId="1" fillId="0" borderId="0" xfId="22" applyFont="1" applyAlignment="1">
      <alignment horizontal="left"/>
      <protection/>
    </xf>
    <xf numFmtId="0" fontId="1" fillId="0" borderId="0" xfId="22" applyFont="1" applyAlignment="1">
      <alignment wrapText="1"/>
      <protection/>
    </xf>
    <xf numFmtId="49" fontId="1" fillId="0" borderId="0" xfId="0" applyNumberFormat="1" applyFont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22" applyFont="1" applyBorder="1" applyAlignment="1">
      <alignment horizontal="left"/>
      <protection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10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3" fontId="3" fillId="0" borderId="3" xfId="15" applyNumberFormat="1" applyFont="1" applyFill="1" applyBorder="1" applyAlignment="1" applyProtection="1">
      <alignment/>
      <protection/>
    </xf>
    <xf numFmtId="0" fontId="3" fillId="0" borderId="0" xfId="22" applyFont="1" applyFill="1" applyBorder="1" applyAlignment="1" applyProtection="1">
      <alignment horizontal="center" vertical="center" wrapText="1"/>
      <protection/>
    </xf>
    <xf numFmtId="0" fontId="3" fillId="0" borderId="4" xfId="22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Continuous" vertical="center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3" fontId="3" fillId="0" borderId="0" xfId="15" applyNumberFormat="1" applyFont="1" applyFill="1" applyBorder="1" applyAlignment="1" applyProtection="1">
      <alignment/>
      <protection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" fontId="3" fillId="2" borderId="10" xfId="15" applyNumberFormat="1" applyFont="1" applyFill="1" applyBorder="1" applyAlignment="1" applyProtection="1">
      <alignment vertical="center"/>
      <protection locked="0"/>
    </xf>
    <xf numFmtId="0" fontId="3" fillId="0" borderId="0" xfId="22" applyFont="1" applyAlignment="1" applyProtection="1">
      <alignment/>
      <protection/>
    </xf>
    <xf numFmtId="49" fontId="1" fillId="0" borderId="0" xfId="22" applyNumberFormat="1" applyFont="1" applyBorder="1" applyAlignment="1" applyProtection="1">
      <alignment horizontal="center" vertical="top"/>
      <protection/>
    </xf>
    <xf numFmtId="16" fontId="7" fillId="0" borderId="0" xfId="22" applyNumberFormat="1" applyFont="1" applyBorder="1" applyAlignment="1" applyProtection="1">
      <alignment horizontal="right"/>
      <protection/>
    </xf>
    <xf numFmtId="0" fontId="1" fillId="0" borderId="0" xfId="22" applyFont="1" applyBorder="1" applyAlignment="1" applyProtection="1">
      <alignment/>
      <protection/>
    </xf>
    <xf numFmtId="0" fontId="1" fillId="0" borderId="0" xfId="22" applyFont="1" applyAlignment="1" applyProtection="1">
      <alignment/>
      <protection/>
    </xf>
    <xf numFmtId="16" fontId="2" fillId="0" borderId="11" xfId="22" applyNumberFormat="1" applyFont="1" applyBorder="1" applyAlignment="1" applyProtection="1">
      <alignment horizontal="center" vertical="top"/>
      <protection/>
    </xf>
    <xf numFmtId="0" fontId="7" fillId="0" borderId="0" xfId="22" applyFont="1" applyAlignment="1" applyProtection="1">
      <alignment horizontal="right"/>
      <protection/>
    </xf>
    <xf numFmtId="16" fontId="2" fillId="0" borderId="11" xfId="22" applyNumberFormat="1" applyFont="1" applyBorder="1" applyAlignment="1" applyProtection="1">
      <alignment horizontal="center"/>
      <protection/>
    </xf>
    <xf numFmtId="0" fontId="1" fillId="0" borderId="0" xfId="0" applyFont="1" applyBorder="1" applyAlignment="1">
      <alignment/>
    </xf>
    <xf numFmtId="3" fontId="3" fillId="3" borderId="10" xfId="15" applyNumberFormat="1" applyFont="1" applyFill="1" applyBorder="1" applyAlignment="1" applyProtection="1">
      <alignment vertical="center"/>
      <protection/>
    </xf>
    <xf numFmtId="3" fontId="3" fillId="3" borderId="12" xfId="15" applyNumberFormat="1" applyFont="1" applyFill="1" applyBorder="1" applyAlignment="1" applyProtection="1">
      <alignment vertical="center"/>
      <protection/>
    </xf>
    <xf numFmtId="0" fontId="1" fillId="0" borderId="0" xfId="0" applyFont="1" applyAlignment="1">
      <alignment horizontal="right" vertical="top"/>
    </xf>
    <xf numFmtId="1" fontId="11" fillId="0" borderId="0" xfId="0" applyNumberFormat="1" applyFont="1" applyAlignment="1">
      <alignment wrapText="1"/>
    </xf>
    <xf numFmtId="0" fontId="1" fillId="0" borderId="0" xfId="22" applyFont="1" applyAlignment="1">
      <alignment horizontal="centerContinuous"/>
      <protection/>
    </xf>
    <xf numFmtId="0" fontId="1" fillId="0" borderId="0" xfId="22" applyFont="1" applyFill="1" applyBorder="1" applyAlignment="1" applyProtection="1">
      <alignment/>
      <protection/>
    </xf>
    <xf numFmtId="3" fontId="3" fillId="0" borderId="0" xfId="15" applyNumberFormat="1" applyFont="1" applyFill="1" applyBorder="1" applyAlignment="1" applyProtection="1">
      <alignment horizontal="right" vertical="center"/>
      <protection locked="0"/>
    </xf>
    <xf numFmtId="3" fontId="3" fillId="0" borderId="0" xfId="15" applyNumberFormat="1" applyFont="1" applyFill="1" applyBorder="1" applyAlignment="1" applyProtection="1">
      <alignment/>
      <protection locked="0"/>
    </xf>
    <xf numFmtId="0" fontId="12" fillId="0" borderId="0" xfId="0" applyFont="1" applyAlignment="1">
      <alignment/>
    </xf>
    <xf numFmtId="0" fontId="14" fillId="0" borderId="0" xfId="0" applyFont="1" applyAlignment="1">
      <alignment wrapText="1"/>
    </xf>
    <xf numFmtId="49" fontId="9" fillId="0" borderId="0" xfId="0" applyNumberFormat="1" applyFont="1" applyAlignment="1">
      <alignment/>
    </xf>
    <xf numFmtId="49" fontId="1" fillId="0" borderId="0" xfId="22" applyNumberFormat="1" applyFont="1">
      <alignment/>
      <protection/>
    </xf>
    <xf numFmtId="0" fontId="16" fillId="0" borderId="0" xfId="22" applyFont="1" applyAlignment="1" applyProtection="1">
      <alignment/>
      <protection/>
    </xf>
    <xf numFmtId="2" fontId="16" fillId="0" borderId="13" xfId="22" applyNumberFormat="1" applyFont="1" applyFill="1" applyBorder="1" applyAlignment="1" applyProtection="1">
      <alignment horizontal="left"/>
      <protection/>
    </xf>
    <xf numFmtId="0" fontId="10" fillId="0" borderId="0" xfId="0" applyFont="1" applyAlignment="1">
      <alignment/>
    </xf>
    <xf numFmtId="0" fontId="0" fillId="0" borderId="0" xfId="0" applyAlignment="1">
      <alignment/>
    </xf>
    <xf numFmtId="49" fontId="1" fillId="0" borderId="14" xfId="0" applyNumberFormat="1" applyFont="1" applyBorder="1" applyAlignment="1">
      <alignment horizontal="center" vertical="center" wrapText="1"/>
    </xf>
    <xf numFmtId="49" fontId="11" fillId="0" borderId="0" xfId="0" applyNumberFormat="1" applyFont="1" applyAlignment="1">
      <alignment/>
    </xf>
    <xf numFmtId="0" fontId="11" fillId="0" borderId="0" xfId="0" applyFont="1" applyAlignment="1">
      <alignment/>
    </xf>
    <xf numFmtId="0" fontId="1" fillId="0" borderId="1" xfId="22" applyFont="1" applyBorder="1" applyAlignment="1" applyProtection="1">
      <alignment horizontal="center" vertical="center" wrapText="1"/>
      <protection/>
    </xf>
    <xf numFmtId="0" fontId="1" fillId="0" borderId="2" xfId="22" applyFont="1" applyBorder="1" applyAlignment="1" applyProtection="1">
      <alignment horizontal="center" vertical="center" wrapText="1"/>
      <protection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justify" vertical="center" wrapText="1"/>
    </xf>
    <xf numFmtId="49" fontId="1" fillId="0" borderId="17" xfId="0" applyNumberFormat="1" applyFont="1" applyBorder="1" applyAlignment="1">
      <alignment horizontal="justify" vertical="center" wrapText="1"/>
    </xf>
    <xf numFmtId="0" fontId="12" fillId="0" borderId="0" xfId="22" applyFont="1" applyBorder="1" applyAlignment="1" applyProtection="1">
      <alignment/>
      <protection/>
    </xf>
    <xf numFmtId="0" fontId="1" fillId="0" borderId="8" xfId="0" applyFont="1" applyBorder="1" applyAlignment="1">
      <alignment horizontal="center" vertical="center" wrapText="1"/>
    </xf>
    <xf numFmtId="3" fontId="1" fillId="2" borderId="10" xfId="15" applyNumberFormat="1" applyFont="1" applyFill="1" applyBorder="1" applyAlignment="1" applyProtection="1">
      <alignment vertical="center"/>
      <protection locked="0"/>
    </xf>
    <xf numFmtId="0" fontId="1" fillId="0" borderId="1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20" xfId="22" applyNumberFormat="1" applyFont="1" applyBorder="1" applyAlignment="1" applyProtection="1">
      <alignment horizontal="center" vertical="center"/>
      <protection/>
    </xf>
    <xf numFmtId="0" fontId="3" fillId="0" borderId="21" xfId="22" applyFont="1" applyBorder="1" applyAlignment="1" applyProtection="1">
      <alignment vertical="center"/>
      <protection/>
    </xf>
    <xf numFmtId="49" fontId="3" fillId="0" borderId="21" xfId="22" applyNumberFormat="1" applyFont="1" applyBorder="1" applyAlignment="1" applyProtection="1">
      <alignment horizontal="center" vertical="center"/>
      <protection/>
    </xf>
    <xf numFmtId="3" fontId="3" fillId="2" borderId="7" xfId="0" applyNumberFormat="1" applyFont="1" applyFill="1" applyBorder="1" applyAlignment="1" applyProtection="1">
      <alignment horizontal="right" vertical="top" wrapText="1"/>
      <protection locked="0"/>
    </xf>
    <xf numFmtId="3" fontId="3" fillId="2" borderId="22" xfId="15" applyNumberFormat="1" applyFont="1" applyFill="1" applyBorder="1" applyAlignment="1" applyProtection="1">
      <alignment vertical="center"/>
      <protection locked="0"/>
    </xf>
    <xf numFmtId="49" fontId="3" fillId="0" borderId="15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justify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3" fontId="3" fillId="2" borderId="8" xfId="0" applyNumberFormat="1" applyFont="1" applyFill="1" applyBorder="1" applyAlignment="1" applyProtection="1">
      <alignment horizontal="right" vertical="top" wrapText="1"/>
      <protection locked="0"/>
    </xf>
    <xf numFmtId="49" fontId="3" fillId="0" borderId="16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49" fontId="3" fillId="0" borderId="23" xfId="0" applyNumberFormat="1" applyFont="1" applyBorder="1" applyAlignment="1">
      <alignment horizontal="center" vertical="center" wrapText="1"/>
    </xf>
    <xf numFmtId="3" fontId="3" fillId="0" borderId="24" xfId="0" applyNumberFormat="1" applyFont="1" applyFill="1" applyBorder="1" applyAlignment="1">
      <alignment horizontal="right" vertical="top" wrapText="1"/>
    </xf>
    <xf numFmtId="3" fontId="3" fillId="0" borderId="25" xfId="15" applyNumberFormat="1" applyFont="1" applyFill="1" applyBorder="1" applyAlignment="1" applyProtection="1">
      <alignment vertical="center"/>
      <protection/>
    </xf>
    <xf numFmtId="49" fontId="3" fillId="0" borderId="3" xfId="0" applyNumberFormat="1" applyFont="1" applyBorder="1" applyAlignment="1">
      <alignment horizontal="justify" vertical="center" wrapText="1"/>
    </xf>
    <xf numFmtId="3" fontId="3" fillId="2" borderId="18" xfId="0" applyNumberFormat="1" applyFont="1" applyFill="1" applyBorder="1" applyAlignment="1" applyProtection="1">
      <alignment horizontal="right" vertical="top" wrapText="1"/>
      <protection locked="0"/>
    </xf>
    <xf numFmtId="3" fontId="3" fillId="2" borderId="26" xfId="15" applyNumberFormat="1" applyFont="1" applyFill="1" applyBorder="1" applyAlignment="1" applyProtection="1">
      <alignment vertical="center"/>
      <protection locked="0"/>
    </xf>
    <xf numFmtId="49" fontId="3" fillId="0" borderId="17" xfId="0" applyNumberFormat="1" applyFont="1" applyBorder="1" applyAlignment="1">
      <alignment horizontal="justify" vertical="center" wrapText="1"/>
    </xf>
    <xf numFmtId="0" fontId="3" fillId="0" borderId="27" xfId="0" applyFont="1" applyBorder="1" applyAlignment="1">
      <alignment/>
    </xf>
    <xf numFmtId="49" fontId="3" fillId="0" borderId="18" xfId="0" applyNumberFormat="1" applyFont="1" applyBorder="1" applyAlignment="1">
      <alignment horizontal="center" vertical="center" wrapText="1"/>
    </xf>
    <xf numFmtId="3" fontId="3" fillId="3" borderId="8" xfId="0" applyNumberFormat="1" applyFont="1" applyFill="1" applyBorder="1" applyAlignment="1" applyProtection="1">
      <alignment horizontal="right" vertical="top" wrapText="1"/>
      <protection/>
    </xf>
    <xf numFmtId="49" fontId="3" fillId="0" borderId="28" xfId="0" applyNumberFormat="1" applyFont="1" applyBorder="1" applyAlignment="1">
      <alignment horizontal="center" vertical="center" wrapText="1"/>
    </xf>
    <xf numFmtId="0" fontId="3" fillId="0" borderId="29" xfId="0" applyFont="1" applyBorder="1" applyAlignment="1">
      <alignment horizontal="justify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3" fontId="3" fillId="3" borderId="9" xfId="0" applyNumberFormat="1" applyFont="1" applyFill="1" applyBorder="1" applyAlignment="1" applyProtection="1">
      <alignment horizontal="right" vertical="top" wrapText="1"/>
      <protection/>
    </xf>
    <xf numFmtId="0" fontId="3" fillId="0" borderId="20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justify" vertical="center" wrapText="1"/>
    </xf>
    <xf numFmtId="3" fontId="3" fillId="2" borderId="7" xfId="0" applyNumberFormat="1" applyFont="1" applyFill="1" applyBorder="1" applyAlignment="1" applyProtection="1">
      <alignment vertical="center" wrapText="1"/>
      <protection locked="0"/>
    </xf>
    <xf numFmtId="0" fontId="3" fillId="0" borderId="15" xfId="0" applyFont="1" applyBorder="1" applyAlignment="1">
      <alignment horizontal="center" vertical="center" wrapText="1"/>
    </xf>
    <xf numFmtId="3" fontId="3" fillId="2" borderId="8" xfId="0" applyNumberFormat="1" applyFont="1" applyFill="1" applyBorder="1" applyAlignment="1" applyProtection="1">
      <alignment vertical="center" wrapText="1"/>
      <protection locked="0"/>
    </xf>
    <xf numFmtId="3" fontId="3" fillId="2" borderId="10" xfId="15" applyNumberFormat="1" applyFont="1" applyFill="1" applyBorder="1" applyAlignment="1" applyProtection="1">
      <alignment vertical="center"/>
      <protection locked="0"/>
    </xf>
    <xf numFmtId="3" fontId="3" fillId="2" borderId="8" xfId="0" applyNumberFormat="1" applyFont="1" applyFill="1" applyBorder="1" applyAlignment="1" applyProtection="1">
      <alignment horizontal="right" vertical="center" wrapText="1"/>
      <protection locked="0"/>
    </xf>
    <xf numFmtId="3" fontId="3" fillId="2" borderId="10" xfId="15" applyNumberFormat="1" applyFont="1" applyFill="1" applyBorder="1" applyAlignment="1" applyProtection="1">
      <alignment horizontal="right" vertical="center"/>
      <protection locked="0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justify" vertical="center" wrapText="1"/>
    </xf>
    <xf numFmtId="3" fontId="3" fillId="3" borderId="19" xfId="0" applyNumberFormat="1" applyFont="1" applyFill="1" applyBorder="1" applyAlignment="1" applyProtection="1">
      <alignment horizontal="right" vertical="center" wrapText="1"/>
      <protection/>
    </xf>
    <xf numFmtId="3" fontId="3" fillId="3" borderId="33" xfId="15" applyNumberFormat="1" applyFont="1" applyFill="1" applyBorder="1" applyAlignment="1" applyProtection="1">
      <alignment horizontal="right" vertical="center"/>
      <protection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justify" vertical="center" wrapText="1"/>
    </xf>
    <xf numFmtId="3" fontId="3" fillId="3" borderId="1" xfId="0" applyNumberFormat="1" applyFont="1" applyFill="1" applyBorder="1" applyAlignment="1">
      <alignment horizontal="right" vertical="center" wrapText="1"/>
    </xf>
    <xf numFmtId="3" fontId="3" fillId="3" borderId="2" xfId="15" applyNumberFormat="1" applyFont="1" applyFill="1" applyBorder="1" applyAlignment="1" applyProtection="1">
      <alignment horizontal="right" vertical="center"/>
      <protection/>
    </xf>
    <xf numFmtId="16" fontId="9" fillId="0" borderId="11" xfId="22" applyNumberFormat="1" applyFont="1" applyBorder="1" applyAlignment="1" applyProtection="1">
      <alignment horizontal="center" vertical="top"/>
      <protection/>
    </xf>
    <xf numFmtId="0" fontId="3" fillId="0" borderId="0" xfId="22" applyNumberFormat="1" applyFont="1" applyBorder="1" applyAlignment="1" applyProtection="1">
      <alignment horizontal="right"/>
      <protection/>
    </xf>
    <xf numFmtId="16" fontId="2" fillId="0" borderId="0" xfId="22" applyNumberFormat="1" applyFont="1" applyBorder="1" applyAlignment="1" applyProtection="1">
      <alignment horizontal="center" vertical="top"/>
      <protection/>
    </xf>
    <xf numFmtId="49" fontId="1" fillId="0" borderId="36" xfId="22" applyNumberFormat="1" applyFont="1" applyBorder="1" applyAlignment="1" applyProtection="1">
      <alignment horizontal="center" vertical="top"/>
      <protection/>
    </xf>
    <xf numFmtId="16" fontId="2" fillId="0" borderId="0" xfId="22" applyNumberFormat="1" applyFont="1" applyBorder="1" applyAlignment="1" applyProtection="1">
      <alignment horizontal="center"/>
      <protection/>
    </xf>
    <xf numFmtId="0" fontId="1" fillId="0" borderId="37" xfId="0" applyFont="1" applyBorder="1" applyAlignment="1">
      <alignment/>
    </xf>
    <xf numFmtId="0" fontId="7" fillId="0" borderId="37" xfId="0" applyFont="1" applyBorder="1" applyAlignment="1">
      <alignment horizontal="center"/>
    </xf>
    <xf numFmtId="16" fontId="2" fillId="0" borderId="0" xfId="22" applyNumberFormat="1" applyFont="1" applyBorder="1" applyAlignment="1" applyProtection="1">
      <alignment horizontal="right" vertical="top"/>
      <protection/>
    </xf>
    <xf numFmtId="16" fontId="2" fillId="0" borderId="0" xfId="22" applyNumberFormat="1" applyFont="1" applyBorder="1" applyAlignment="1" applyProtection="1">
      <alignment horizontal="left" vertical="top"/>
      <protection/>
    </xf>
    <xf numFmtId="0" fontId="1" fillId="0" borderId="38" xfId="0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3" fontId="1" fillId="2" borderId="4" xfId="0" applyNumberFormat="1" applyFont="1" applyFill="1" applyBorder="1" applyAlignment="1" applyProtection="1">
      <alignment horizontal="right" vertical="center" wrapText="1"/>
      <protection locked="0"/>
    </xf>
    <xf numFmtId="3" fontId="1" fillId="2" borderId="39" xfId="15" applyNumberFormat="1" applyFont="1" applyFill="1" applyBorder="1" applyAlignment="1" applyProtection="1">
      <alignment horizontal="right" vertical="center"/>
      <protection locked="0"/>
    </xf>
    <xf numFmtId="3" fontId="1" fillId="2" borderId="39" xfId="15" applyNumberFormat="1" applyFont="1" applyFill="1" applyBorder="1" applyAlignment="1" applyProtection="1">
      <alignment horizontal="right" vertical="center"/>
      <protection locked="0"/>
    </xf>
    <xf numFmtId="49" fontId="1" fillId="0" borderId="40" xfId="0" applyNumberFormat="1" applyFont="1" applyBorder="1" applyAlignment="1">
      <alignment horizontal="center" vertical="center" wrapText="1"/>
    </xf>
    <xf numFmtId="3" fontId="1" fillId="3" borderId="40" xfId="0" applyNumberFormat="1" applyFont="1" applyFill="1" applyBorder="1" applyAlignment="1" applyProtection="1">
      <alignment horizontal="right" vertical="center" wrapText="1"/>
      <protection/>
    </xf>
    <xf numFmtId="3" fontId="1" fillId="3" borderId="26" xfId="15" applyNumberFormat="1" applyFont="1" applyFill="1" applyBorder="1" applyAlignment="1" applyProtection="1">
      <alignment horizontal="right" vertical="center"/>
      <protection/>
    </xf>
    <xf numFmtId="49" fontId="1" fillId="0" borderId="41" xfId="0" applyNumberFormat="1" applyFont="1" applyBorder="1" applyAlignment="1">
      <alignment horizontal="center" vertical="center" wrapText="1"/>
    </xf>
    <xf numFmtId="3" fontId="1" fillId="3" borderId="26" xfId="15" applyNumberFormat="1" applyFont="1" applyFill="1" applyBorder="1" applyAlignment="1" applyProtection="1">
      <alignment horizontal="right" vertical="center"/>
      <protection/>
    </xf>
    <xf numFmtId="3" fontId="1" fillId="2" borderId="42" xfId="0" applyNumberFormat="1" applyFont="1" applyFill="1" applyBorder="1" applyAlignment="1" applyProtection="1">
      <alignment horizontal="right" vertical="center" wrapText="1"/>
      <protection locked="0"/>
    </xf>
    <xf numFmtId="3" fontId="1" fillId="2" borderId="10" xfId="15" applyNumberFormat="1" applyFont="1" applyFill="1" applyBorder="1" applyAlignment="1" applyProtection="1">
      <alignment horizontal="right" vertical="center"/>
      <protection locked="0"/>
    </xf>
    <xf numFmtId="3" fontId="1" fillId="3" borderId="4" xfId="0" applyNumberFormat="1" applyFont="1" applyFill="1" applyBorder="1" applyAlignment="1" applyProtection="1">
      <alignment horizontal="right" vertical="center" wrapText="1"/>
      <protection/>
    </xf>
    <xf numFmtId="3" fontId="1" fillId="3" borderId="39" xfId="15" applyNumberFormat="1" applyFont="1" applyFill="1" applyBorder="1" applyAlignment="1" applyProtection="1">
      <alignment horizontal="right" vertical="center"/>
      <protection/>
    </xf>
    <xf numFmtId="49" fontId="1" fillId="0" borderId="8" xfId="0" applyNumberFormat="1" applyFont="1" applyBorder="1" applyAlignment="1">
      <alignment horizontal="center" wrapText="1"/>
    </xf>
    <xf numFmtId="49" fontId="1" fillId="0" borderId="9" xfId="0" applyNumberFormat="1" applyFont="1" applyBorder="1" applyAlignment="1">
      <alignment horizontal="center" wrapText="1"/>
    </xf>
    <xf numFmtId="3" fontId="1" fillId="3" borderId="43" xfId="0" applyNumberFormat="1" applyFont="1" applyFill="1" applyBorder="1" applyAlignment="1" applyProtection="1">
      <alignment horizontal="right" vertical="center" wrapText="1"/>
      <protection/>
    </xf>
    <xf numFmtId="3" fontId="1" fillId="3" borderId="12" xfId="15" applyNumberFormat="1" applyFont="1" applyFill="1" applyBorder="1" applyAlignment="1" applyProtection="1">
      <alignment horizontal="right" vertical="center"/>
      <protection/>
    </xf>
    <xf numFmtId="0" fontId="1" fillId="0" borderId="0" xfId="0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center" wrapText="1"/>
    </xf>
    <xf numFmtId="3" fontId="1" fillId="0" borderId="0" xfId="0" applyNumberFormat="1" applyFont="1" applyFill="1" applyBorder="1" applyAlignment="1" applyProtection="1">
      <alignment horizontal="right" vertical="center" wrapText="1"/>
      <protection/>
    </xf>
    <xf numFmtId="3" fontId="1" fillId="0" borderId="0" xfId="15" applyNumberFormat="1" applyFont="1" applyFill="1" applyBorder="1" applyAlignment="1" applyProtection="1">
      <alignment horizontal="right" vertical="center"/>
      <protection/>
    </xf>
    <xf numFmtId="49" fontId="19" fillId="0" borderId="36" xfId="0" applyNumberFormat="1" applyFont="1" applyBorder="1" applyAlignment="1">
      <alignment horizontal="left" vertical="top"/>
    </xf>
    <xf numFmtId="0" fontId="1" fillId="0" borderId="14" xfId="0" applyFont="1" applyBorder="1" applyAlignment="1">
      <alignment horizontal="left" vertical="center" wrapText="1"/>
    </xf>
    <xf numFmtId="0" fontId="1" fillId="0" borderId="44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" fillId="0" borderId="45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49" fontId="1" fillId="0" borderId="46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justify" vertical="center" wrapText="1"/>
    </xf>
    <xf numFmtId="49" fontId="1" fillId="0" borderId="28" xfId="0" applyNumberFormat="1" applyFont="1" applyBorder="1" applyAlignment="1">
      <alignment horizontal="center" vertical="top" wrapText="1"/>
    </xf>
    <xf numFmtId="49" fontId="1" fillId="0" borderId="7" xfId="0" applyNumberFormat="1" applyFont="1" applyBorder="1" applyAlignment="1">
      <alignment horizontal="center" vertical="center" wrapText="1"/>
    </xf>
    <xf numFmtId="3" fontId="1" fillId="2" borderId="8" xfId="15" applyNumberFormat="1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center" wrapText="1"/>
    </xf>
    <xf numFmtId="3" fontId="1" fillId="0" borderId="0" xfId="15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>
      <alignment horizontal="left" vertical="top"/>
    </xf>
    <xf numFmtId="0" fontId="1" fillId="0" borderId="30" xfId="0" applyFont="1" applyBorder="1" applyAlignment="1">
      <alignment horizontal="left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top" wrapText="1"/>
    </xf>
    <xf numFmtId="3" fontId="1" fillId="4" borderId="22" xfId="15" applyNumberFormat="1" applyFont="1" applyFill="1" applyBorder="1" applyAlignment="1" applyProtection="1">
      <alignment vertical="center"/>
      <protection/>
    </xf>
    <xf numFmtId="3" fontId="1" fillId="4" borderId="10" xfId="15" applyNumberFormat="1" applyFont="1" applyFill="1" applyBorder="1" applyAlignment="1" applyProtection="1">
      <alignment vertical="center"/>
      <protection/>
    </xf>
    <xf numFmtId="3" fontId="1" fillId="3" borderId="8" xfId="15" applyNumberFormat="1" applyFont="1" applyFill="1" applyBorder="1" applyAlignment="1" applyProtection="1">
      <alignment vertical="center"/>
      <protection/>
    </xf>
    <xf numFmtId="3" fontId="1" fillId="3" borderId="10" xfId="15" applyNumberFormat="1" applyFont="1" applyFill="1" applyBorder="1" applyAlignment="1" applyProtection="1">
      <alignment vertical="center"/>
      <protection/>
    </xf>
    <xf numFmtId="0" fontId="1" fillId="0" borderId="2" xfId="22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>
      <alignment horizontal="justify" vertical="center" wrapText="1"/>
    </xf>
    <xf numFmtId="0" fontId="1" fillId="0" borderId="28" xfId="0" applyFont="1" applyBorder="1" applyAlignment="1">
      <alignment horizontal="justify" vertical="center" wrapText="1"/>
    </xf>
    <xf numFmtId="0" fontId="1" fillId="0" borderId="31" xfId="0" applyFont="1" applyBorder="1" applyAlignment="1">
      <alignment horizontal="justify" vertical="center" wrapText="1"/>
    </xf>
    <xf numFmtId="0" fontId="1" fillId="0" borderId="47" xfId="22" applyFont="1" applyBorder="1" applyAlignment="1" applyProtection="1">
      <alignment horizontal="center" vertical="center" wrapText="1"/>
      <protection/>
    </xf>
    <xf numFmtId="49" fontId="1" fillId="0" borderId="2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Continuous"/>
    </xf>
    <xf numFmtId="0" fontId="13" fillId="0" borderId="0" xfId="0" applyFont="1" applyAlignment="1">
      <alignment/>
    </xf>
    <xf numFmtId="0" fontId="1" fillId="0" borderId="37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49" fontId="1" fillId="0" borderId="36" xfId="0" applyNumberFormat="1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left" vertical="center" wrapText="1"/>
    </xf>
    <xf numFmtId="0" fontId="8" fillId="0" borderId="5" xfId="0" applyFont="1" applyFill="1" applyBorder="1" applyAlignment="1">
      <alignment horizontal="justify" vertical="center" wrapText="1"/>
    </xf>
    <xf numFmtId="3" fontId="8" fillId="0" borderId="36" xfId="0" applyNumberFormat="1" applyFont="1" applyFill="1" applyBorder="1" applyAlignment="1" applyProtection="1">
      <alignment horizontal="right" vertical="center" wrapText="1"/>
      <protection locked="0"/>
    </xf>
    <xf numFmtId="3" fontId="8" fillId="0" borderId="5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5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48" xfId="15" applyNumberFormat="1" applyFont="1" applyFill="1" applyBorder="1" applyAlignment="1" applyProtection="1">
      <alignment horizontal="right" vertical="center"/>
      <protection locked="0"/>
    </xf>
    <xf numFmtId="0" fontId="1" fillId="0" borderId="3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  <xf numFmtId="0" fontId="8" fillId="0" borderId="23" xfId="0" applyFont="1" applyFill="1" applyBorder="1" applyAlignment="1">
      <alignment horizontal="justify" vertical="center" wrapText="1"/>
    </xf>
    <xf numFmtId="3" fontId="8" fillId="0" borderId="0" xfId="0" applyNumberFormat="1" applyFont="1" applyFill="1" applyBorder="1" applyAlignment="1" applyProtection="1">
      <alignment horizontal="right" vertical="center" wrapText="1"/>
      <protection locked="0"/>
    </xf>
    <xf numFmtId="3" fontId="8" fillId="0" borderId="23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23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49" xfId="15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Border="1" applyAlignment="1">
      <alignment horizontal="left" vertical="center" wrapText="1" indent="1"/>
    </xf>
    <xf numFmtId="0" fontId="1" fillId="0" borderId="23" xfId="0" applyFont="1" applyBorder="1" applyAlignment="1">
      <alignment horizontal="justify" vertical="center" wrapText="1"/>
    </xf>
    <xf numFmtId="3" fontId="1" fillId="0" borderId="0" xfId="0" applyNumberFormat="1" applyFont="1" applyBorder="1" applyAlignment="1" applyProtection="1">
      <alignment horizontal="right" vertical="center" wrapText="1"/>
      <protection locked="0"/>
    </xf>
    <xf numFmtId="3" fontId="1" fillId="0" borderId="23" xfId="0" applyNumberFormat="1" applyFont="1" applyBorder="1" applyAlignment="1" applyProtection="1">
      <alignment horizontal="right" vertical="center" wrapText="1"/>
      <protection locked="0"/>
    </xf>
    <xf numFmtId="0" fontId="1" fillId="0" borderId="3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left" vertical="center" wrapText="1" indent="1"/>
    </xf>
    <xf numFmtId="0" fontId="1" fillId="0" borderId="23" xfId="0" applyFont="1" applyFill="1" applyBorder="1" applyAlignment="1" applyProtection="1">
      <alignment horizontal="justify" vertical="center" wrapText="1"/>
      <protection locked="0"/>
    </xf>
    <xf numFmtId="3" fontId="1" fillId="2" borderId="0" xfId="0" applyNumberFormat="1" applyFont="1" applyFill="1" applyBorder="1" applyAlignment="1" applyProtection="1">
      <alignment horizontal="right" vertical="center" wrapText="1"/>
      <protection locked="0"/>
    </xf>
    <xf numFmtId="3" fontId="1" fillId="2" borderId="23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3" fontId="1" fillId="3" borderId="23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23" xfId="0" applyFont="1" applyBorder="1" applyAlignment="1">
      <alignment horizontal="justify" vertical="center" wrapText="1"/>
    </xf>
    <xf numFmtId="3" fontId="8" fillId="0" borderId="23" xfId="0" applyNumberFormat="1" applyFont="1" applyBorder="1" applyAlignment="1" applyProtection="1">
      <alignment horizontal="right" vertical="center" wrapText="1"/>
      <protection locked="0"/>
    </xf>
    <xf numFmtId="0" fontId="8" fillId="0" borderId="44" xfId="0" applyFont="1" applyBorder="1" applyAlignment="1">
      <alignment horizontal="left" vertical="center" wrapText="1" indent="1"/>
    </xf>
    <xf numFmtId="0" fontId="1" fillId="0" borderId="44" xfId="0" applyFont="1" applyBorder="1" applyAlignment="1">
      <alignment horizontal="left" vertical="center" wrapText="1" indent="1"/>
    </xf>
    <xf numFmtId="0" fontId="1" fillId="0" borderId="44" xfId="0" applyFont="1" applyBorder="1" applyAlignment="1">
      <alignment horizontal="center" vertical="center" wrapText="1"/>
    </xf>
    <xf numFmtId="3" fontId="1" fillId="0" borderId="39" xfId="15" applyNumberFormat="1" applyFont="1" applyFill="1" applyBorder="1" applyAlignment="1" applyProtection="1">
      <alignment horizontal="right" vertical="center"/>
      <protection locked="0"/>
    </xf>
    <xf numFmtId="0" fontId="1" fillId="0" borderId="16" xfId="0" applyFont="1" applyBorder="1" applyAlignment="1">
      <alignment horizontal="justify" vertical="center" wrapText="1"/>
    </xf>
    <xf numFmtId="3" fontId="1" fillId="0" borderId="24" xfId="0" applyNumberFormat="1" applyFont="1" applyBorder="1" applyAlignment="1" applyProtection="1">
      <alignment horizontal="right" vertical="center" wrapText="1"/>
      <protection locked="0"/>
    </xf>
    <xf numFmtId="0" fontId="1" fillId="0" borderId="0" xfId="0" applyFont="1" applyBorder="1" applyAlignment="1">
      <alignment horizontal="justify" vertical="center" wrapText="1"/>
    </xf>
    <xf numFmtId="3" fontId="1" fillId="3" borderId="18" xfId="0" applyNumberFormat="1" applyFont="1" applyFill="1" applyBorder="1" applyAlignment="1" applyProtection="1">
      <alignment horizontal="right" vertical="center" wrapText="1"/>
      <protection locked="0"/>
    </xf>
    <xf numFmtId="3" fontId="1" fillId="3" borderId="18" xfId="0" applyNumberFormat="1" applyFont="1" applyFill="1" applyBorder="1" applyAlignment="1" applyProtection="1">
      <alignment horizontal="right" vertical="center" wrapText="1"/>
      <protection/>
    </xf>
    <xf numFmtId="0" fontId="1" fillId="0" borderId="16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left" vertical="center" wrapText="1"/>
    </xf>
    <xf numFmtId="3" fontId="1" fillId="0" borderId="25" xfId="15" applyNumberFormat="1" applyFont="1" applyFill="1" applyBorder="1" applyAlignment="1" applyProtection="1">
      <alignment horizontal="right" vertical="center"/>
      <protection locked="0"/>
    </xf>
    <xf numFmtId="4" fontId="1" fillId="3" borderId="49" xfId="15" applyNumberFormat="1" applyFont="1" applyFill="1" applyBorder="1" applyAlignment="1" applyProtection="1">
      <alignment horizontal="right" vertical="center"/>
      <protection locked="0"/>
    </xf>
    <xf numFmtId="4" fontId="1" fillId="3" borderId="39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39" xfId="15" applyNumberFormat="1" applyFont="1" applyFill="1" applyBorder="1" applyAlignment="1" applyProtection="1">
      <alignment horizontal="right" vertical="center"/>
      <protection locked="0"/>
    </xf>
    <xf numFmtId="4" fontId="1" fillId="3" borderId="39" xfId="15" applyNumberFormat="1" applyFont="1" applyFill="1" applyBorder="1" applyAlignment="1" applyProtection="1">
      <alignment horizontal="right" vertical="center"/>
      <protection locked="0"/>
    </xf>
    <xf numFmtId="4" fontId="1" fillId="3" borderId="26" xfId="15" applyNumberFormat="1" applyFont="1" applyFill="1" applyBorder="1" applyAlignment="1" applyProtection="1">
      <alignment horizontal="right" vertical="center"/>
      <protection/>
    </xf>
    <xf numFmtId="0" fontId="1" fillId="0" borderId="24" xfId="0" applyFont="1" applyBorder="1" applyAlignment="1">
      <alignment horizontal="justify" vertical="center" wrapText="1"/>
    </xf>
    <xf numFmtId="4" fontId="1" fillId="3" borderId="26" xfId="15" applyNumberFormat="1" applyFont="1" applyFill="1" applyBorder="1" applyAlignment="1" applyProtection="1">
      <alignment horizontal="right" vertical="center"/>
      <protection locked="0"/>
    </xf>
    <xf numFmtId="49" fontId="1" fillId="0" borderId="35" xfId="0" applyNumberFormat="1" applyFont="1" applyBorder="1" applyAlignment="1">
      <alignment horizontal="center" vertical="center" wrapText="1"/>
    </xf>
    <xf numFmtId="0" fontId="20" fillId="0" borderId="36" xfId="0" applyFont="1" applyBorder="1" applyAlignment="1">
      <alignment horizontal="left" vertical="center" wrapText="1"/>
    </xf>
    <xf numFmtId="3" fontId="1" fillId="0" borderId="5" xfId="0" applyNumberFormat="1" applyFont="1" applyBorder="1" applyAlignment="1" applyProtection="1">
      <alignment horizontal="right" vertical="center" wrapText="1"/>
      <protection locked="0"/>
    </xf>
    <xf numFmtId="0" fontId="1" fillId="0" borderId="37" xfId="0" applyFont="1" applyBorder="1" applyAlignment="1">
      <alignment horizontal="left" vertical="center" wrapText="1" indent="1"/>
    </xf>
    <xf numFmtId="0" fontId="1" fillId="0" borderId="5" xfId="0" applyFont="1" applyBorder="1" applyAlignment="1">
      <alignment horizontal="justify" vertical="center" wrapText="1"/>
    </xf>
    <xf numFmtId="3" fontId="1" fillId="0" borderId="6" xfId="15" applyNumberFormat="1" applyFont="1" applyFill="1" applyBorder="1" applyAlignment="1" applyProtection="1">
      <alignment horizontal="right" vertical="center"/>
      <protection locked="0"/>
    </xf>
    <xf numFmtId="3" fontId="8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8" fillId="3" borderId="39" xfId="15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Border="1" applyAlignment="1">
      <alignment horizontal="left" vertical="center" wrapText="1"/>
    </xf>
    <xf numFmtId="0" fontId="8" fillId="0" borderId="50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center"/>
    </xf>
    <xf numFmtId="0" fontId="1" fillId="0" borderId="32" xfId="0" applyFont="1" applyBorder="1" applyAlignment="1">
      <alignment horizontal="left" vertical="center" wrapText="1"/>
    </xf>
    <xf numFmtId="3" fontId="1" fillId="3" borderId="19" xfId="0" applyNumberFormat="1" applyFont="1" applyFill="1" applyBorder="1" applyAlignment="1" applyProtection="1">
      <alignment horizontal="right" vertical="center" wrapText="1"/>
      <protection locked="0"/>
    </xf>
    <xf numFmtId="4" fontId="1" fillId="3" borderId="33" xfId="15" applyNumberFormat="1" applyFont="1" applyFill="1" applyBorder="1" applyAlignment="1" applyProtection="1">
      <alignment horizontal="right" vertical="center"/>
      <protection locked="0"/>
    </xf>
    <xf numFmtId="0" fontId="1" fillId="0" borderId="32" xfId="0" applyFont="1" applyBorder="1" applyAlignment="1">
      <alignment horizontal="left" vertical="center" wrapText="1" indent="1"/>
    </xf>
    <xf numFmtId="0" fontId="8" fillId="0" borderId="21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left" vertical="center" wrapText="1"/>
    </xf>
    <xf numFmtId="3" fontId="1" fillId="0" borderId="0" xfId="15" applyNumberFormat="1" applyFont="1" applyFill="1" applyBorder="1" applyAlignment="1" applyProtection="1">
      <alignment horizontal="right" vertical="center"/>
      <protection locked="0"/>
    </xf>
    <xf numFmtId="3" fontId="8" fillId="3" borderId="7" xfId="0" applyNumberFormat="1" applyFont="1" applyFill="1" applyBorder="1" applyAlignment="1" applyProtection="1">
      <alignment horizontal="right" vertical="center" wrapText="1"/>
      <protection locked="0"/>
    </xf>
    <xf numFmtId="4" fontId="8" fillId="3" borderId="22" xfId="15" applyNumberFormat="1" applyFont="1" applyFill="1" applyBorder="1" applyAlignment="1" applyProtection="1">
      <alignment horizontal="right" vertical="center"/>
      <protection locked="0"/>
    </xf>
    <xf numFmtId="3" fontId="8" fillId="3" borderId="18" xfId="0" applyNumberFormat="1" applyFont="1" applyFill="1" applyBorder="1" applyAlignment="1" applyProtection="1">
      <alignment horizontal="right" vertical="center" wrapText="1"/>
      <protection locked="0"/>
    </xf>
    <xf numFmtId="4" fontId="8" fillId="3" borderId="26" xfId="15" applyNumberFormat="1" applyFont="1" applyFill="1" applyBorder="1" applyAlignment="1" applyProtection="1">
      <alignment horizontal="right" vertical="center"/>
      <protection locked="0"/>
    </xf>
    <xf numFmtId="3" fontId="8" fillId="3" borderId="9" xfId="0" applyNumberFormat="1" applyFont="1" applyFill="1" applyBorder="1" applyAlignment="1" applyProtection="1">
      <alignment horizontal="right" vertical="center" wrapText="1"/>
      <protection locked="0"/>
    </xf>
    <xf numFmtId="4" fontId="8" fillId="3" borderId="12" xfId="15" applyNumberFormat="1" applyFont="1" applyFill="1" applyBorder="1" applyAlignment="1" applyProtection="1">
      <alignment horizontal="right" vertical="center"/>
      <protection locked="0"/>
    </xf>
    <xf numFmtId="3" fontId="1" fillId="2" borderId="23" xfId="0" applyNumberFormat="1" applyFont="1" applyFill="1" applyBorder="1" applyAlignment="1">
      <alignment horizontal="justify" vertical="center" wrapText="1"/>
    </xf>
    <xf numFmtId="3" fontId="1" fillId="3" borderId="23" xfId="0" applyNumberFormat="1" applyFont="1" applyFill="1" applyBorder="1" applyAlignment="1">
      <alignment horizontal="right" vertical="center" wrapText="1"/>
    </xf>
    <xf numFmtId="3" fontId="1" fillId="2" borderId="23" xfId="0" applyNumberFormat="1" applyFont="1" applyFill="1" applyBorder="1" applyAlignment="1">
      <alignment horizontal="right" vertical="center" wrapText="1"/>
    </xf>
    <xf numFmtId="3" fontId="1" fillId="3" borderId="18" xfId="0" applyNumberFormat="1" applyFont="1" applyFill="1" applyBorder="1" applyAlignment="1">
      <alignment horizontal="right" vertical="center" wrapText="1"/>
    </xf>
    <xf numFmtId="0" fontId="8" fillId="0" borderId="51" xfId="0" applyFont="1" applyBorder="1" applyAlignment="1">
      <alignment horizontal="left" vertical="center" wrapText="1"/>
    </xf>
    <xf numFmtId="3" fontId="8" fillId="3" borderId="9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3" fontId="8" fillId="0" borderId="23" xfId="0" applyNumberFormat="1" applyFont="1" applyFill="1" applyBorder="1" applyAlignment="1">
      <alignment horizontal="right" vertical="center" wrapText="1"/>
    </xf>
    <xf numFmtId="0" fontId="1" fillId="0" borderId="0" xfId="22" applyFont="1" applyFill="1" applyBorder="1">
      <alignment/>
      <protection/>
    </xf>
    <xf numFmtId="0" fontId="1" fillId="0" borderId="0" xfId="0" applyFont="1" applyFill="1" applyBorder="1" applyAlignment="1">
      <alignment horizontal="justify" vertical="center" wrapText="1"/>
    </xf>
    <xf numFmtId="4" fontId="8" fillId="0" borderId="0" xfId="15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>
      <alignment/>
    </xf>
    <xf numFmtId="3" fontId="8" fillId="3" borderId="18" xfId="0" applyNumberFormat="1" applyFont="1" applyFill="1" applyBorder="1" applyAlignment="1">
      <alignment horizontal="right" vertical="center" wrapText="1"/>
    </xf>
    <xf numFmtId="0" fontId="8" fillId="0" borderId="5" xfId="0" applyFont="1" applyBorder="1" applyAlignment="1">
      <alignment horizontal="center" vertical="center" wrapText="1"/>
    </xf>
    <xf numFmtId="3" fontId="8" fillId="0" borderId="5" xfId="0" applyNumberFormat="1" applyFont="1" applyFill="1" applyBorder="1" applyAlignment="1">
      <alignment horizontal="right" vertical="center" wrapText="1"/>
    </xf>
    <xf numFmtId="4" fontId="8" fillId="0" borderId="6" xfId="15" applyNumberFormat="1" applyFont="1" applyFill="1" applyBorder="1" applyAlignment="1" applyProtection="1">
      <alignment horizontal="right" vertical="center"/>
      <protection locked="0"/>
    </xf>
    <xf numFmtId="4" fontId="8" fillId="0" borderId="39" xfId="15" applyNumberFormat="1" applyFont="1" applyFill="1" applyBorder="1" applyAlignment="1" applyProtection="1">
      <alignment horizontal="right" vertical="center"/>
      <protection locked="0"/>
    </xf>
    <xf numFmtId="3" fontId="8" fillId="2" borderId="23" xfId="0" applyNumberFormat="1" applyFont="1" applyFill="1" applyBorder="1" applyAlignment="1">
      <alignment horizontal="right" vertical="center" wrapText="1"/>
    </xf>
    <xf numFmtId="3" fontId="8" fillId="0" borderId="24" xfId="0" applyNumberFormat="1" applyFont="1" applyFill="1" applyBorder="1" applyAlignment="1">
      <alignment horizontal="right" vertical="center" wrapText="1"/>
    </xf>
    <xf numFmtId="4" fontId="8" fillId="0" borderId="25" xfId="15" applyNumberFormat="1" applyFont="1" applyFill="1" applyBorder="1" applyAlignment="1" applyProtection="1">
      <alignment horizontal="right" vertical="center"/>
      <protection locked="0"/>
    </xf>
    <xf numFmtId="3" fontId="8" fillId="3" borderId="8" xfId="0" applyNumberFormat="1" applyFont="1" applyFill="1" applyBorder="1" applyAlignment="1">
      <alignment horizontal="right" vertical="center" wrapText="1"/>
    </xf>
    <xf numFmtId="4" fontId="8" fillId="3" borderId="10" xfId="15" applyNumberFormat="1" applyFont="1" applyFill="1" applyBorder="1" applyAlignment="1" applyProtection="1">
      <alignment horizontal="right" vertical="center"/>
      <protection locked="0"/>
    </xf>
    <xf numFmtId="0" fontId="8" fillId="0" borderId="0" xfId="0" applyNumberFormat="1" applyFont="1" applyBorder="1" applyAlignment="1">
      <alignment horizontal="left" vertical="center" wrapText="1"/>
    </xf>
    <xf numFmtId="3" fontId="1" fillId="0" borderId="23" xfId="0" applyNumberFormat="1" applyFont="1" applyFill="1" applyBorder="1" applyAlignment="1">
      <alignment horizontal="right" vertical="center" wrapText="1"/>
    </xf>
    <xf numFmtId="3" fontId="1" fillId="0" borderId="18" xfId="0" applyNumberFormat="1" applyFont="1" applyFill="1" applyBorder="1" applyAlignment="1">
      <alignment horizontal="right" vertical="center" wrapText="1"/>
    </xf>
    <xf numFmtId="3" fontId="8" fillId="0" borderId="9" xfId="0" applyNumberFormat="1" applyFont="1" applyFill="1" applyBorder="1" applyAlignment="1">
      <alignment horizontal="right" vertical="center" wrapText="1"/>
    </xf>
    <xf numFmtId="3" fontId="8" fillId="0" borderId="8" xfId="0" applyNumberFormat="1" applyFont="1" applyFill="1" applyBorder="1" applyAlignment="1">
      <alignment horizontal="right" vertical="center" wrapText="1"/>
    </xf>
    <xf numFmtId="3" fontId="8" fillId="0" borderId="18" xfId="0" applyNumberFormat="1" applyFont="1" applyFill="1" applyBorder="1" applyAlignment="1">
      <alignment horizontal="right" vertical="center" wrapText="1"/>
    </xf>
    <xf numFmtId="0" fontId="1" fillId="0" borderId="28" xfId="0" applyFont="1" applyBorder="1" applyAlignment="1">
      <alignment horizontal="center" vertical="center" wrapText="1"/>
    </xf>
    <xf numFmtId="16" fontId="7" fillId="0" borderId="36" xfId="22" applyNumberFormat="1" applyFont="1" applyBorder="1" applyAlignment="1" applyProtection="1">
      <alignment horizontal="right"/>
      <protection/>
    </xf>
    <xf numFmtId="0" fontId="1" fillId="0" borderId="36" xfId="22" applyFont="1" applyBorder="1" applyAlignment="1" applyProtection="1">
      <alignment/>
      <protection/>
    </xf>
    <xf numFmtId="0" fontId="7" fillId="0" borderId="0" xfId="22" applyFont="1" applyBorder="1" applyAlignment="1" applyProtection="1">
      <alignment horizontal="right"/>
      <protection/>
    </xf>
    <xf numFmtId="49" fontId="11" fillId="0" borderId="0" xfId="0" applyNumberFormat="1" applyFont="1" applyAlignment="1">
      <alignment/>
    </xf>
    <xf numFmtId="3" fontId="1" fillId="0" borderId="38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41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Border="1" applyAlignment="1">
      <alignment/>
    </xf>
    <xf numFmtId="0" fontId="15" fillId="0" borderId="0" xfId="22" applyFont="1" applyBorder="1" applyAlignment="1" applyProtection="1">
      <alignment horizontal="center"/>
      <protection/>
    </xf>
    <xf numFmtId="0" fontId="21" fillId="0" borderId="0" xfId="21" applyFont="1" applyAlignment="1">
      <alignment/>
    </xf>
    <xf numFmtId="0" fontId="21" fillId="0" borderId="32" xfId="21" applyFont="1" applyBorder="1" applyAlignment="1">
      <alignment/>
    </xf>
    <xf numFmtId="0" fontId="16" fillId="0" borderId="52" xfId="22" applyFont="1" applyBorder="1">
      <alignment/>
      <protection/>
    </xf>
    <xf numFmtId="0" fontId="1" fillId="0" borderId="0" xfId="22" applyFont="1" applyProtection="1">
      <alignment/>
      <protection/>
    </xf>
    <xf numFmtId="0" fontId="22" fillId="0" borderId="0" xfId="22" applyFont="1" applyAlignment="1" applyProtection="1">
      <alignment/>
      <protection/>
    </xf>
    <xf numFmtId="49" fontId="10" fillId="2" borderId="37" xfId="22" applyNumberFormat="1" applyFont="1" applyFill="1" applyBorder="1" applyAlignment="1" applyProtection="1">
      <alignment horizontal="right"/>
      <protection locked="0"/>
    </xf>
    <xf numFmtId="49" fontId="10" fillId="2" borderId="0" xfId="22" applyNumberFormat="1" applyFont="1" applyFill="1" applyBorder="1" applyAlignment="1" applyProtection="1">
      <alignment horizontal="right"/>
      <protection locked="0"/>
    </xf>
    <xf numFmtId="0" fontId="7" fillId="2" borderId="37" xfId="22" applyNumberFormat="1" applyFont="1" applyFill="1" applyBorder="1" applyAlignment="1" applyProtection="1">
      <alignment horizontal="left"/>
      <protection locked="0"/>
    </xf>
    <xf numFmtId="0" fontId="22" fillId="0" borderId="0" xfId="22" applyFont="1">
      <alignment/>
      <protection/>
    </xf>
    <xf numFmtId="0" fontId="7" fillId="2" borderId="0" xfId="22" applyNumberFormat="1" applyFont="1" applyFill="1" applyAlignment="1" applyProtection="1">
      <alignment horizontal="left"/>
      <protection locked="0"/>
    </xf>
    <xf numFmtId="0" fontId="22" fillId="0" borderId="32" xfId="22" applyFont="1" applyBorder="1" applyAlignment="1" applyProtection="1">
      <alignment/>
      <protection/>
    </xf>
    <xf numFmtId="0" fontId="7" fillId="2" borderId="32" xfId="22" applyNumberFormat="1" applyFont="1" applyFill="1" applyBorder="1" applyAlignment="1" applyProtection="1">
      <alignment horizontal="left"/>
      <protection locked="0"/>
    </xf>
    <xf numFmtId="49" fontId="13" fillId="0" borderId="0" xfId="21" applyNumberFormat="1" applyFont="1" applyBorder="1" applyAlignment="1">
      <alignment horizontal="left"/>
    </xf>
    <xf numFmtId="2" fontId="7" fillId="2" borderId="13" xfId="22" applyNumberFormat="1" applyFont="1" applyFill="1" applyBorder="1" applyAlignment="1" applyProtection="1">
      <alignment horizontal="center"/>
      <protection locked="0"/>
    </xf>
    <xf numFmtId="49" fontId="7" fillId="0" borderId="0" xfId="22" applyNumberFormat="1" applyFont="1" applyAlignment="1" applyProtection="1">
      <alignment horizontal="center"/>
      <protection/>
    </xf>
    <xf numFmtId="0" fontId="7" fillId="2" borderId="13" xfId="22" applyNumberFormat="1" applyFont="1" applyFill="1" applyBorder="1" applyAlignment="1" applyProtection="1">
      <alignment horizontal="left"/>
      <protection locked="0"/>
    </xf>
    <xf numFmtId="0" fontId="7" fillId="2" borderId="29" xfId="22" applyNumberFormat="1" applyFont="1" applyFill="1" applyBorder="1" applyAlignment="1" applyProtection="1">
      <alignment horizontal="left"/>
      <protection locked="0"/>
    </xf>
    <xf numFmtId="0" fontId="22" fillId="0" borderId="0" xfId="22" applyFont="1" applyBorder="1" applyAlignment="1" applyProtection="1">
      <alignment/>
      <protection/>
    </xf>
    <xf numFmtId="49" fontId="7" fillId="0" borderId="0" xfId="22" applyNumberFormat="1" applyFont="1" applyFill="1" applyBorder="1" applyAlignment="1" applyProtection="1">
      <alignment horizontal="right"/>
      <protection/>
    </xf>
    <xf numFmtId="49" fontId="10" fillId="2" borderId="37" xfId="22" applyNumberFormat="1" applyFont="1" applyFill="1" applyBorder="1" applyAlignment="1" applyProtection="1">
      <alignment horizontal="center"/>
      <protection locked="0"/>
    </xf>
    <xf numFmtId="0" fontId="1" fillId="0" borderId="32" xfId="0" applyFont="1" applyBorder="1" applyAlignment="1">
      <alignment horizontal="justify" vertical="center" wrapText="1"/>
    </xf>
    <xf numFmtId="3" fontId="1" fillId="0" borderId="32" xfId="0" applyNumberFormat="1" applyFont="1" applyBorder="1" applyAlignment="1" applyProtection="1">
      <alignment horizontal="right" vertical="center" wrapText="1"/>
      <protection locked="0"/>
    </xf>
    <xf numFmtId="3" fontId="1" fillId="0" borderId="32" xfId="15" applyNumberFormat="1" applyFont="1" applyFill="1" applyBorder="1" applyAlignment="1" applyProtection="1">
      <alignment horizontal="right" vertical="center"/>
      <protection locked="0"/>
    </xf>
    <xf numFmtId="0" fontId="1" fillId="0" borderId="32" xfId="0" applyFont="1" applyFill="1" applyBorder="1" applyAlignment="1">
      <alignment horizontal="justify" vertical="center" wrapText="1"/>
    </xf>
    <xf numFmtId="0" fontId="1" fillId="0" borderId="32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center" vertical="center" wrapText="1"/>
    </xf>
    <xf numFmtId="3" fontId="1" fillId="0" borderId="32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32" xfId="15" applyNumberFormat="1" applyFont="1" applyFill="1" applyBorder="1" applyAlignment="1" applyProtection="1">
      <alignment horizontal="right" vertical="center"/>
      <protection locked="0"/>
    </xf>
    <xf numFmtId="49" fontId="7" fillId="0" borderId="0" xfId="22" applyNumberFormat="1" applyFont="1" applyProtection="1">
      <alignment/>
      <protection/>
    </xf>
    <xf numFmtId="3" fontId="1" fillId="2" borderId="7" xfId="15" applyNumberFormat="1" applyFont="1" applyFill="1" applyBorder="1" applyAlignment="1" applyProtection="1">
      <alignment vertical="center"/>
      <protection locked="0"/>
    </xf>
    <xf numFmtId="3" fontId="1" fillId="0" borderId="23" xfId="0" applyNumberFormat="1" applyFont="1" applyBorder="1" applyAlignment="1">
      <alignment horizontal="justify" vertical="center" wrapText="1"/>
    </xf>
    <xf numFmtId="3" fontId="1" fillId="0" borderId="24" xfId="0" applyNumberFormat="1" applyFont="1" applyBorder="1" applyAlignment="1">
      <alignment horizontal="justify" vertical="center" wrapText="1"/>
    </xf>
    <xf numFmtId="3" fontId="1" fillId="0" borderId="9" xfId="0" applyNumberFormat="1" applyFont="1" applyBorder="1" applyAlignment="1">
      <alignment horizontal="justify" vertical="center" wrapText="1"/>
    </xf>
    <xf numFmtId="183" fontId="1" fillId="3" borderId="8" xfId="15" applyNumberFormat="1" applyFont="1" applyFill="1" applyBorder="1" applyAlignment="1" applyProtection="1">
      <alignment vertical="center"/>
      <protection/>
    </xf>
    <xf numFmtId="183" fontId="1" fillId="3" borderId="10" xfId="15" applyNumberFormat="1" applyFont="1" applyFill="1" applyBorder="1" applyAlignment="1" applyProtection="1">
      <alignment vertical="center"/>
      <protection/>
    </xf>
    <xf numFmtId="183" fontId="1" fillId="2" borderId="8" xfId="15" applyNumberFormat="1" applyFont="1" applyFill="1" applyBorder="1" applyAlignment="1" applyProtection="1">
      <alignment vertical="center"/>
      <protection locked="0"/>
    </xf>
    <xf numFmtId="183" fontId="1" fillId="2" borderId="10" xfId="15" applyNumberFormat="1" applyFont="1" applyFill="1" applyBorder="1" applyAlignment="1" applyProtection="1">
      <alignment vertical="center"/>
      <protection locked="0"/>
    </xf>
    <xf numFmtId="183" fontId="1" fillId="3" borderId="9" xfId="15" applyNumberFormat="1" applyFont="1" applyFill="1" applyBorder="1" applyAlignment="1" applyProtection="1">
      <alignment vertical="center"/>
      <protection/>
    </xf>
    <xf numFmtId="183" fontId="1" fillId="3" borderId="12" xfId="15" applyNumberFormat="1" applyFont="1" applyFill="1" applyBorder="1" applyAlignment="1" applyProtection="1">
      <alignment vertical="center"/>
      <protection/>
    </xf>
    <xf numFmtId="0" fontId="1" fillId="0" borderId="31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justify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1" fillId="0" borderId="33" xfId="15" applyNumberFormat="1" applyFont="1" applyFill="1" applyBorder="1" applyAlignment="1" applyProtection="1">
      <alignment horizontal="right" vertical="center"/>
      <protection locked="0"/>
    </xf>
    <xf numFmtId="3" fontId="1" fillId="0" borderId="19" xfId="0" applyNumberFormat="1" applyFont="1" applyBorder="1" applyAlignment="1">
      <alignment horizontal="justify" vertical="center" wrapText="1"/>
    </xf>
    <xf numFmtId="49" fontId="3" fillId="0" borderId="34" xfId="0" applyNumberFormat="1" applyFont="1" applyBorder="1" applyAlignment="1">
      <alignment horizontal="center" vertical="center" wrapText="1"/>
    </xf>
    <xf numFmtId="0" fontId="17" fillId="0" borderId="53" xfId="0" applyFont="1" applyBorder="1" applyAlignment="1">
      <alignment horizontal="center" vertical="center" wrapText="1"/>
    </xf>
    <xf numFmtId="0" fontId="3" fillId="0" borderId="34" xfId="22" applyFont="1" applyBorder="1" applyAlignment="1" applyProtection="1">
      <alignment horizontal="center" vertical="center" wrapText="1"/>
      <protection/>
    </xf>
    <xf numFmtId="0" fontId="1" fillId="0" borderId="34" xfId="22" applyFont="1" applyBorder="1" applyAlignment="1" applyProtection="1">
      <alignment horizontal="center" vertical="center" wrapText="1"/>
      <protection/>
    </xf>
    <xf numFmtId="0" fontId="0" fillId="0" borderId="53" xfId="0" applyFont="1" applyBorder="1" applyAlignment="1">
      <alignment horizontal="center" vertical="center" wrapText="1"/>
    </xf>
    <xf numFmtId="49" fontId="1" fillId="0" borderId="34" xfId="0" applyNumberFormat="1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</cellXfs>
  <cellStyles count="10">
    <cellStyle name="Normal" xfId="0"/>
    <cellStyle name="AUI_Nauda" xfId="15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Normal_Vadiba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38"/>
  <sheetViews>
    <sheetView workbookViewId="0" topLeftCell="A1">
      <selection activeCell="A14" sqref="A14"/>
    </sheetView>
  </sheetViews>
  <sheetFormatPr defaultColWidth="9.140625" defaultRowHeight="12.75"/>
  <cols>
    <col min="1" max="1" width="38.421875" style="12" customWidth="1"/>
    <col min="2" max="2" width="23.57421875" style="11" customWidth="1"/>
    <col min="3" max="3" width="9.140625" style="11" customWidth="1"/>
    <col min="4" max="4" width="50.28125" style="11" customWidth="1"/>
    <col min="5" max="6" width="9.140625" style="11" customWidth="1"/>
    <col min="7" max="7" width="16.140625" style="11" customWidth="1"/>
    <col min="8" max="8" width="11.57421875" style="11" customWidth="1"/>
    <col min="9" max="16384" width="9.140625" style="11" customWidth="1"/>
  </cols>
  <sheetData>
    <row r="1" ht="12.75">
      <c r="A1" s="10" t="s">
        <v>0</v>
      </c>
    </row>
    <row r="2" spans="1:7" ht="12.75">
      <c r="A2" s="15" t="s">
        <v>21</v>
      </c>
      <c r="C2" s="11">
        <v>1</v>
      </c>
      <c r="D2" s="11" t="s">
        <v>45</v>
      </c>
      <c r="E2" s="11">
        <v>7</v>
      </c>
      <c r="F2" s="11">
        <v>1</v>
      </c>
      <c r="G2" s="56" t="s">
        <v>51</v>
      </c>
    </row>
    <row r="3" spans="1:7" ht="12.75">
      <c r="A3" s="15" t="s">
        <v>22</v>
      </c>
      <c r="C3" s="11">
        <v>2</v>
      </c>
      <c r="D3" s="54" t="s">
        <v>46</v>
      </c>
      <c r="F3" s="11">
        <v>2</v>
      </c>
      <c r="G3" s="56" t="s">
        <v>49</v>
      </c>
    </row>
    <row r="4" spans="1:7" ht="12.75">
      <c r="A4" s="11" t="s">
        <v>6</v>
      </c>
      <c r="C4" s="11">
        <v>3</v>
      </c>
      <c r="D4" s="54" t="s">
        <v>47</v>
      </c>
      <c r="F4" s="11">
        <v>3</v>
      </c>
      <c r="G4" s="56" t="s">
        <v>50</v>
      </c>
    </row>
    <row r="5" spans="1:7" ht="12.75">
      <c r="A5" s="11" t="s">
        <v>7</v>
      </c>
      <c r="C5" s="11">
        <v>4</v>
      </c>
      <c r="D5" s="13" t="s">
        <v>48</v>
      </c>
      <c r="F5" s="11">
        <v>4</v>
      </c>
      <c r="G5" s="56">
        <v>40003577500</v>
      </c>
    </row>
    <row r="6" spans="1:7" ht="12.75">
      <c r="A6" s="55" t="s">
        <v>23</v>
      </c>
      <c r="B6" s="12">
        <v>1</v>
      </c>
      <c r="C6" s="11">
        <v>5</v>
      </c>
      <c r="D6" s="11" t="s">
        <v>206</v>
      </c>
      <c r="F6" s="11">
        <v>5</v>
      </c>
      <c r="G6" s="56">
        <v>40003411599</v>
      </c>
    </row>
    <row r="7" spans="1:7" ht="12.75">
      <c r="A7" s="14" t="s">
        <v>87</v>
      </c>
      <c r="B7" s="12">
        <v>2</v>
      </c>
      <c r="C7" s="11">
        <v>6</v>
      </c>
      <c r="D7" s="11" t="s">
        <v>207</v>
      </c>
      <c r="F7" s="11">
        <v>6</v>
      </c>
      <c r="G7" s="56" t="s">
        <v>208</v>
      </c>
    </row>
    <row r="8" spans="1:7" ht="12.75">
      <c r="A8" s="14" t="s">
        <v>125</v>
      </c>
      <c r="B8" s="12">
        <v>3</v>
      </c>
      <c r="C8" s="11">
        <v>7</v>
      </c>
      <c r="D8" s="11" t="s">
        <v>209</v>
      </c>
      <c r="F8" s="11">
        <v>7</v>
      </c>
      <c r="G8" s="56">
        <v>40003403040</v>
      </c>
    </row>
    <row r="9" spans="1:2" ht="12.75">
      <c r="A9" s="14" t="s">
        <v>142</v>
      </c>
      <c r="B9" s="12">
        <v>4</v>
      </c>
    </row>
    <row r="10" spans="1:2" ht="12.75">
      <c r="A10" s="15" t="s">
        <v>199</v>
      </c>
      <c r="B10" s="12"/>
    </row>
    <row r="11" spans="1:8" ht="12.75">
      <c r="A11" s="15" t="s">
        <v>36</v>
      </c>
      <c r="B11" s="12"/>
      <c r="C11" s="11">
        <v>1</v>
      </c>
      <c r="D11" s="11">
        <v>2002</v>
      </c>
      <c r="H11" s="11">
        <v>3</v>
      </c>
    </row>
    <row r="12" spans="1:4" ht="12.75">
      <c r="A12" s="16" t="s">
        <v>37</v>
      </c>
      <c r="B12" s="12"/>
      <c r="C12" s="11">
        <v>2</v>
      </c>
      <c r="D12" s="11">
        <v>2003</v>
      </c>
    </row>
    <row r="13" spans="1:4" ht="12.75">
      <c r="A13" s="16" t="s">
        <v>38</v>
      </c>
      <c r="B13" s="12"/>
      <c r="C13" s="11">
        <v>3</v>
      </c>
      <c r="D13" s="11">
        <v>2004</v>
      </c>
    </row>
    <row r="14" spans="1:4" ht="12.75">
      <c r="A14" s="11" t="str">
        <f>LOOKUP(E2,C2:D8)</f>
        <v>Ieguldījumu sabiedrība "Suprema fondi"</v>
      </c>
      <c r="B14" s="12"/>
      <c r="C14" s="11">
        <v>4</v>
      </c>
      <c r="D14" s="11">
        <v>2005</v>
      </c>
    </row>
    <row r="15" spans="1:2" ht="12.75">
      <c r="A15" s="11" t="str">
        <f>CONCATENATE(A25,". gada ",A26)</f>
        <v>2004. gada 30.09.</v>
      </c>
      <c r="B15" s="12"/>
    </row>
    <row r="16" spans="1:2" ht="12.75">
      <c r="A16" s="16" t="s">
        <v>39</v>
      </c>
      <c r="B16" s="12"/>
    </row>
    <row r="17" spans="1:2" ht="12.75">
      <c r="A17" s="16" t="s">
        <v>40</v>
      </c>
      <c r="B17" s="12"/>
    </row>
    <row r="18" spans="1:8" ht="12.75">
      <c r="A18" s="16" t="s">
        <v>41</v>
      </c>
      <c r="B18" s="12"/>
      <c r="C18" s="11">
        <v>1</v>
      </c>
      <c r="D18" s="11" t="s">
        <v>24</v>
      </c>
      <c r="H18" s="11">
        <v>9</v>
      </c>
    </row>
    <row r="19" spans="1:4" ht="12.75">
      <c r="A19" s="16" t="s">
        <v>42</v>
      </c>
      <c r="B19" s="12"/>
      <c r="C19" s="11">
        <v>2</v>
      </c>
      <c r="D19" s="11" t="s">
        <v>25</v>
      </c>
    </row>
    <row r="20" spans="1:4" ht="12.75">
      <c r="A20" s="15" t="s">
        <v>8</v>
      </c>
      <c r="B20" s="12"/>
      <c r="C20" s="11">
        <v>3</v>
      </c>
      <c r="D20" s="11" t="s">
        <v>26</v>
      </c>
    </row>
    <row r="21" spans="1:4" ht="12.75">
      <c r="A21" s="16" t="s">
        <v>9</v>
      </c>
      <c r="B21" s="12"/>
      <c r="C21" s="11">
        <v>4</v>
      </c>
      <c r="D21" s="11" t="s">
        <v>27</v>
      </c>
    </row>
    <row r="22" spans="1:4" ht="12.75">
      <c r="A22" s="15" t="s">
        <v>43</v>
      </c>
      <c r="B22" s="12"/>
      <c r="C22" s="11">
        <v>5</v>
      </c>
      <c r="D22" s="11" t="s">
        <v>28</v>
      </c>
    </row>
    <row r="23" spans="1:4" ht="12.75">
      <c r="A23" s="15" t="s">
        <v>44</v>
      </c>
      <c r="C23" s="11">
        <v>6</v>
      </c>
      <c r="D23" s="11" t="s">
        <v>29</v>
      </c>
    </row>
    <row r="24" spans="1:4" ht="12.75">
      <c r="A24" s="15" t="s">
        <v>10</v>
      </c>
      <c r="C24" s="11">
        <v>7</v>
      </c>
      <c r="D24" s="11" t="s">
        <v>30</v>
      </c>
    </row>
    <row r="25" spans="1:4" ht="12.75">
      <c r="A25" s="12">
        <f>LOOKUP(H11,C11:D14)</f>
        <v>2004</v>
      </c>
      <c r="C25" s="11">
        <v>8</v>
      </c>
      <c r="D25" s="11" t="s">
        <v>31</v>
      </c>
    </row>
    <row r="26" spans="1:4" ht="12.75">
      <c r="A26" s="12" t="str">
        <f>LOOKUP(H18,C18:D29)</f>
        <v>30.09.</v>
      </c>
      <c r="C26" s="11">
        <v>9</v>
      </c>
      <c r="D26" s="11" t="s">
        <v>32</v>
      </c>
    </row>
    <row r="27" spans="1:4" ht="15.75">
      <c r="A27" s="11">
        <f>LOOKUP(E2,F2:G8)</f>
        <v>40003403040</v>
      </c>
      <c r="B27" s="9"/>
      <c r="C27" s="11">
        <v>10</v>
      </c>
      <c r="D27" s="11" t="s">
        <v>33</v>
      </c>
    </row>
    <row r="28" spans="1:4" ht="12.75">
      <c r="A28" s="12" t="s">
        <v>60</v>
      </c>
      <c r="C28" s="11">
        <v>11</v>
      </c>
      <c r="D28" s="11" t="s">
        <v>34</v>
      </c>
    </row>
    <row r="29" spans="3:4" ht="12.75">
      <c r="C29" s="11">
        <v>12</v>
      </c>
      <c r="D29" s="11" t="s">
        <v>35</v>
      </c>
    </row>
    <row r="38" ht="12.75">
      <c r="A38" s="17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53"/>
  <sheetViews>
    <sheetView workbookViewId="0" topLeftCell="A1">
      <selection activeCell="B11" sqref="B11"/>
    </sheetView>
  </sheetViews>
  <sheetFormatPr defaultColWidth="9.140625" defaultRowHeight="12.75"/>
  <cols>
    <col min="1" max="1" width="43.421875" style="11" customWidth="1"/>
    <col min="2" max="2" width="59.57421875" style="11" customWidth="1"/>
    <col min="3" max="3" width="23.8515625" style="304" customWidth="1"/>
    <col min="4" max="16384" width="9.140625" style="11" customWidth="1"/>
  </cols>
  <sheetData>
    <row r="1" spans="1:2" ht="15.75" customHeight="1" thickBot="1">
      <c r="A1" s="303" t="s">
        <v>1</v>
      </c>
      <c r="B1" s="303" t="s">
        <v>2</v>
      </c>
    </row>
    <row r="2" spans="1:2" ht="15.75" customHeight="1" thickTop="1">
      <c r="A2" s="305" t="str">
        <f>Parametri!A13</f>
        <v>Līdzekļu pārvaldītāja nosaukums</v>
      </c>
      <c r="B2" s="306"/>
    </row>
    <row r="3" spans="1:2" ht="15.75" customHeight="1">
      <c r="A3" s="305" t="str">
        <f>Parametri!A16</f>
        <v>Adrese</v>
      </c>
      <c r="B3" s="307"/>
    </row>
    <row r="4" spans="1:2" ht="15.75" customHeight="1">
      <c r="A4" s="305" t="str">
        <f>Parametri!A17</f>
        <v>Reģistrācijas numurs </v>
      </c>
      <c r="B4" s="329">
        <f>Parametri!A27</f>
        <v>40003403040</v>
      </c>
    </row>
    <row r="5" spans="1:3" ht="15.75" customHeight="1" thickBot="1">
      <c r="A5" s="303" t="s">
        <v>3</v>
      </c>
      <c r="B5" s="303" t="str">
        <f>Parametri!A22</f>
        <v>vārds</v>
      </c>
      <c r="C5" s="303" t="str">
        <f>Parametri!A23</f>
        <v>uzvārds</v>
      </c>
    </row>
    <row r="6" spans="1:3" ht="15.75" customHeight="1" thickTop="1">
      <c r="A6" s="305" t="str">
        <f>Parametri!A18</f>
        <v>Līdzekļu pārvaldītāja valdes priekšsēdētājs </v>
      </c>
      <c r="B6" s="308" t="s">
        <v>216</v>
      </c>
      <c r="C6" s="308" t="s">
        <v>213</v>
      </c>
    </row>
    <row r="7" spans="1:3" ht="15.75" customHeight="1" thickBot="1">
      <c r="A7" s="303" t="str">
        <f>Parametri!A21</f>
        <v>Izpildītājs</v>
      </c>
      <c r="B7" s="303" t="str">
        <f>CONCATENATE(B5,", ",C5)</f>
        <v>vārds, uzvārds</v>
      </c>
      <c r="C7" s="303" t="str">
        <f>Parametri!A24</f>
        <v>tālruņa numurs</v>
      </c>
    </row>
    <row r="8" spans="1:3" ht="15.75" customHeight="1" thickTop="1">
      <c r="A8" s="309" t="s">
        <v>54</v>
      </c>
      <c r="B8" s="310" t="s">
        <v>217</v>
      </c>
      <c r="C8" s="310">
        <v>7357125</v>
      </c>
    </row>
    <row r="9" spans="1:2" ht="15.75" customHeight="1" thickBot="1">
      <c r="A9" s="303" t="s">
        <v>4</v>
      </c>
      <c r="B9" s="303" t="s">
        <v>2</v>
      </c>
    </row>
    <row r="10" spans="1:2" ht="15.75" customHeight="1" thickTop="1">
      <c r="A10" s="305" t="s">
        <v>5</v>
      </c>
      <c r="B10" s="308"/>
    </row>
    <row r="11" spans="1:2" ht="21.75" customHeight="1" thickBot="1">
      <c r="A11" s="311" t="s">
        <v>52</v>
      </c>
      <c r="B11" s="312"/>
    </row>
    <row r="12" spans="1:3" ht="21.75" customHeight="1" thickBot="1">
      <c r="A12" s="303" t="s">
        <v>53</v>
      </c>
      <c r="B12" s="303" t="s">
        <v>2</v>
      </c>
      <c r="C12" s="300"/>
    </row>
    <row r="13" spans="1:3" ht="15.75" customHeight="1" thickTop="1">
      <c r="A13" s="305" t="s">
        <v>37</v>
      </c>
      <c r="B13" s="320" t="s">
        <v>210</v>
      </c>
      <c r="C13" s="313" t="s">
        <v>201</v>
      </c>
    </row>
    <row r="14" spans="1:3" ht="15.75" customHeight="1">
      <c r="A14" s="305" t="str">
        <f>Parametri!A$19</f>
        <v>Ieguldījumu plāna pārvaldnieks  </v>
      </c>
      <c r="B14" s="314" t="s">
        <v>214</v>
      </c>
      <c r="C14" s="315"/>
    </row>
    <row r="15" spans="1:3" ht="15.75" customHeight="1">
      <c r="A15" s="57" t="str">
        <f>CONCATENATE(A7," (ja atšķiras no augstāk minētā)")</f>
        <v>Izpildītājs (ja atšķiras no augstāk minētā)</v>
      </c>
      <c r="B15" s="58" t="str">
        <f>B7</f>
        <v>vārds, uzvārds</v>
      </c>
      <c r="C15" s="58" t="str">
        <f>C7</f>
        <v>tālruņa numurs</v>
      </c>
    </row>
    <row r="16" spans="1:3" ht="15.75" customHeight="1">
      <c r="A16" s="301" t="s">
        <v>55</v>
      </c>
      <c r="B16" s="316" t="str">
        <f>B$8</f>
        <v>Anna Ivanova</v>
      </c>
      <c r="C16" s="316">
        <f>C$8</f>
        <v>7357125</v>
      </c>
    </row>
    <row r="17" spans="1:3" ht="15.75" customHeight="1">
      <c r="A17" s="301" t="s">
        <v>56</v>
      </c>
      <c r="B17" s="316" t="str">
        <f aca="true" t="shared" si="0" ref="B17:C19">B$8</f>
        <v>Anna Ivanova</v>
      </c>
      <c r="C17" s="316">
        <f t="shared" si="0"/>
        <v>7357125</v>
      </c>
    </row>
    <row r="18" spans="1:3" ht="15.75" customHeight="1">
      <c r="A18" s="301" t="s">
        <v>57</v>
      </c>
      <c r="B18" s="316" t="str">
        <f t="shared" si="0"/>
        <v>Anna Ivanova</v>
      </c>
      <c r="C18" s="316">
        <f t="shared" si="0"/>
        <v>7357125</v>
      </c>
    </row>
    <row r="19" spans="1:3" ht="15.75" customHeight="1" thickBot="1">
      <c r="A19" s="302" t="s">
        <v>58</v>
      </c>
      <c r="B19" s="317" t="str">
        <f t="shared" si="0"/>
        <v>Anna Ivanova</v>
      </c>
      <c r="C19" s="317">
        <f t="shared" si="0"/>
        <v>7357125</v>
      </c>
    </row>
    <row r="20" spans="1:3" ht="15.75" customHeight="1">
      <c r="A20" s="305" t="s">
        <v>37</v>
      </c>
      <c r="B20" s="320" t="s">
        <v>211</v>
      </c>
      <c r="C20" s="313" t="s">
        <v>202</v>
      </c>
    </row>
    <row r="21" spans="1:3" ht="15.75" customHeight="1">
      <c r="A21" s="305" t="str">
        <f>Parametri!A$19</f>
        <v>Ieguldījumu plāna pārvaldnieks  </v>
      </c>
      <c r="B21" s="314" t="s">
        <v>214</v>
      </c>
      <c r="C21" s="315"/>
    </row>
    <row r="22" spans="1:3" ht="15.75" customHeight="1">
      <c r="A22" s="57" t="str">
        <f>CONCATENATE(A7," (ja atšķiras no augstāk minētā)")</f>
        <v>Izpildītājs (ja atšķiras no augstāk minētā)</v>
      </c>
      <c r="B22" s="58" t="str">
        <f>B7</f>
        <v>vārds, uzvārds</v>
      </c>
      <c r="C22" s="58" t="str">
        <f>C7</f>
        <v>tālruņa numurs</v>
      </c>
    </row>
    <row r="23" spans="1:3" ht="15.75" customHeight="1">
      <c r="A23" s="301" t="s">
        <v>55</v>
      </c>
      <c r="B23" s="316" t="str">
        <f>B$8</f>
        <v>Anna Ivanova</v>
      </c>
      <c r="C23" s="316">
        <f>C$8</f>
        <v>7357125</v>
      </c>
    </row>
    <row r="24" spans="1:3" ht="15.75" customHeight="1">
      <c r="A24" s="301" t="s">
        <v>56</v>
      </c>
      <c r="B24" s="316" t="str">
        <f aca="true" t="shared" si="1" ref="B24:C26">B$8</f>
        <v>Anna Ivanova</v>
      </c>
      <c r="C24" s="316">
        <f t="shared" si="1"/>
        <v>7357125</v>
      </c>
    </row>
    <row r="25" spans="1:3" ht="15.75" customHeight="1">
      <c r="A25" s="301" t="s">
        <v>57</v>
      </c>
      <c r="B25" s="316" t="str">
        <f t="shared" si="1"/>
        <v>Anna Ivanova</v>
      </c>
      <c r="C25" s="316">
        <f t="shared" si="1"/>
        <v>7357125</v>
      </c>
    </row>
    <row r="26" spans="1:3" ht="15.75" customHeight="1" thickBot="1">
      <c r="A26" s="302" t="s">
        <v>58</v>
      </c>
      <c r="B26" s="317" t="str">
        <f t="shared" si="1"/>
        <v>Anna Ivanova</v>
      </c>
      <c r="C26" s="317">
        <f t="shared" si="1"/>
        <v>7357125</v>
      </c>
    </row>
    <row r="27" spans="1:3" ht="15.75" customHeight="1">
      <c r="A27" s="305" t="s">
        <v>37</v>
      </c>
      <c r="B27" s="320" t="s">
        <v>212</v>
      </c>
      <c r="C27" s="313" t="s">
        <v>203</v>
      </c>
    </row>
    <row r="28" spans="1:3" ht="15.75" customHeight="1">
      <c r="A28" s="305" t="str">
        <f>Parametri!A$19</f>
        <v>Ieguldījumu plāna pārvaldnieks  </v>
      </c>
      <c r="B28" s="314" t="s">
        <v>214</v>
      </c>
      <c r="C28" s="315"/>
    </row>
    <row r="29" spans="1:3" ht="15.75" customHeight="1">
      <c r="A29" s="57" t="str">
        <f>CONCATENATE(A7," (ja atšķiras no augstāk minētā)")</f>
        <v>Izpildītājs (ja atšķiras no augstāk minētā)</v>
      </c>
      <c r="B29" s="58" t="str">
        <f>B7</f>
        <v>vārds, uzvārds</v>
      </c>
      <c r="C29" s="58" t="str">
        <f>C7</f>
        <v>tālruņa numurs</v>
      </c>
    </row>
    <row r="30" spans="1:3" ht="15.75" customHeight="1">
      <c r="A30" s="301" t="s">
        <v>55</v>
      </c>
      <c r="B30" s="316" t="str">
        <f>B$8</f>
        <v>Anna Ivanova</v>
      </c>
      <c r="C30" s="316">
        <f>C$8</f>
        <v>7357125</v>
      </c>
    </row>
    <row r="31" spans="1:3" ht="15.75" customHeight="1">
      <c r="A31" s="301" t="s">
        <v>56</v>
      </c>
      <c r="B31" s="316" t="str">
        <f aca="true" t="shared" si="2" ref="B31:C33">B$8</f>
        <v>Anna Ivanova</v>
      </c>
      <c r="C31" s="316">
        <f t="shared" si="2"/>
        <v>7357125</v>
      </c>
    </row>
    <row r="32" spans="1:3" ht="15.75" customHeight="1">
      <c r="A32" s="301" t="s">
        <v>57</v>
      </c>
      <c r="B32" s="316" t="str">
        <f t="shared" si="2"/>
        <v>Anna Ivanova</v>
      </c>
      <c r="C32" s="316">
        <f t="shared" si="2"/>
        <v>7357125</v>
      </c>
    </row>
    <row r="33" spans="1:3" ht="15.75" customHeight="1" thickBot="1">
      <c r="A33" s="302" t="s">
        <v>58</v>
      </c>
      <c r="B33" s="317" t="str">
        <f t="shared" si="2"/>
        <v>Anna Ivanova</v>
      </c>
      <c r="C33" s="317">
        <f t="shared" si="2"/>
        <v>7357125</v>
      </c>
    </row>
    <row r="34" spans="1:3" ht="15.75" customHeight="1">
      <c r="A34" s="305" t="s">
        <v>37</v>
      </c>
      <c r="B34" s="320" t="s">
        <v>37</v>
      </c>
      <c r="C34" s="313" t="s">
        <v>204</v>
      </c>
    </row>
    <row r="35" spans="1:3" ht="15.75" customHeight="1">
      <c r="A35" s="305" t="str">
        <f>Parametri!A$19</f>
        <v>Ieguldījumu plāna pārvaldnieks  </v>
      </c>
      <c r="B35" s="314" t="str">
        <f>B7</f>
        <v>vārds, uzvārds</v>
      </c>
      <c r="C35" s="315"/>
    </row>
    <row r="36" spans="1:3" ht="15.75" customHeight="1">
      <c r="A36" s="57" t="str">
        <f>CONCATENATE(A7," (ja atšķiras no augstāk minētā)")</f>
        <v>Izpildītājs (ja atšķiras no augstāk minētā)</v>
      </c>
      <c r="B36" s="58" t="str">
        <f>B7</f>
        <v>vārds, uzvārds</v>
      </c>
      <c r="C36" s="58" t="str">
        <f>C7</f>
        <v>tālruņa numurs</v>
      </c>
    </row>
    <row r="37" spans="1:3" ht="15.75" customHeight="1">
      <c r="A37" s="301" t="s">
        <v>55</v>
      </c>
      <c r="B37" s="316" t="str">
        <f>B$8</f>
        <v>Anna Ivanova</v>
      </c>
      <c r="C37" s="316">
        <f>C$8</f>
        <v>7357125</v>
      </c>
    </row>
    <row r="38" spans="1:3" ht="15.75" customHeight="1">
      <c r="A38" s="301" t="s">
        <v>56</v>
      </c>
      <c r="B38" s="316" t="str">
        <f aca="true" t="shared" si="3" ref="B38:C40">B$8</f>
        <v>Anna Ivanova</v>
      </c>
      <c r="C38" s="316">
        <f t="shared" si="3"/>
        <v>7357125</v>
      </c>
    </row>
    <row r="39" spans="1:3" ht="15.75" customHeight="1">
      <c r="A39" s="301" t="s">
        <v>57</v>
      </c>
      <c r="B39" s="316" t="str">
        <f t="shared" si="3"/>
        <v>Anna Ivanova</v>
      </c>
      <c r="C39" s="316">
        <f t="shared" si="3"/>
        <v>7357125</v>
      </c>
    </row>
    <row r="40" spans="1:3" ht="15.75" customHeight="1" thickBot="1">
      <c r="A40" s="302" t="s">
        <v>58</v>
      </c>
      <c r="B40" s="317" t="str">
        <f t="shared" si="3"/>
        <v>Anna Ivanova</v>
      </c>
      <c r="C40" s="317">
        <f t="shared" si="3"/>
        <v>7357125</v>
      </c>
    </row>
    <row r="41" spans="1:3" ht="15.75" customHeight="1">
      <c r="A41" s="305" t="s">
        <v>37</v>
      </c>
      <c r="B41" s="320" t="s">
        <v>37</v>
      </c>
      <c r="C41" s="313" t="s">
        <v>205</v>
      </c>
    </row>
    <row r="42" spans="1:3" ht="15.75" customHeight="1">
      <c r="A42" s="305" t="str">
        <f>Parametri!A$19</f>
        <v>Ieguldījumu plāna pārvaldnieks  </v>
      </c>
      <c r="B42" s="314" t="str">
        <f>B7</f>
        <v>vārds, uzvārds</v>
      </c>
      <c r="C42" s="315"/>
    </row>
    <row r="43" spans="1:3" ht="15.75" customHeight="1">
      <c r="A43" s="57" t="str">
        <f>CONCATENATE(A7," (ja atšķiras no augstāk minētā)")</f>
        <v>Izpildītājs (ja atšķiras no augstāk minētā)</v>
      </c>
      <c r="B43" s="58" t="str">
        <f>B7</f>
        <v>vārds, uzvārds</v>
      </c>
      <c r="C43" s="58" t="str">
        <f>C7</f>
        <v>tālruņa numurs</v>
      </c>
    </row>
    <row r="44" spans="1:3" ht="15.75" customHeight="1">
      <c r="A44" s="301" t="s">
        <v>55</v>
      </c>
      <c r="B44" s="316" t="str">
        <f>B$8</f>
        <v>Anna Ivanova</v>
      </c>
      <c r="C44" s="316">
        <f>C$8</f>
        <v>7357125</v>
      </c>
    </row>
    <row r="45" spans="1:3" ht="15.75" customHeight="1">
      <c r="A45" s="301" t="s">
        <v>56</v>
      </c>
      <c r="B45" s="316" t="str">
        <f aca="true" t="shared" si="4" ref="B45:C47">B$8</f>
        <v>Anna Ivanova</v>
      </c>
      <c r="C45" s="316">
        <f t="shared" si="4"/>
        <v>7357125</v>
      </c>
    </row>
    <row r="46" spans="1:3" ht="15.75" customHeight="1">
      <c r="A46" s="301" t="s">
        <v>57</v>
      </c>
      <c r="B46" s="316" t="str">
        <f t="shared" si="4"/>
        <v>Anna Ivanova</v>
      </c>
      <c r="C46" s="316">
        <f t="shared" si="4"/>
        <v>7357125</v>
      </c>
    </row>
    <row r="47" spans="1:3" ht="15.75" customHeight="1" thickBot="1">
      <c r="A47" s="302" t="s">
        <v>58</v>
      </c>
      <c r="B47" s="317" t="str">
        <f t="shared" si="4"/>
        <v>Anna Ivanova</v>
      </c>
      <c r="C47" s="317">
        <f t="shared" si="4"/>
        <v>7357125</v>
      </c>
    </row>
    <row r="48" spans="1:3" ht="15.75" customHeight="1">
      <c r="A48" s="318"/>
      <c r="B48" s="319"/>
      <c r="C48" s="315"/>
    </row>
    <row r="49" spans="1:2" ht="15.75" customHeight="1">
      <c r="A49" s="305"/>
      <c r="B49" s="319"/>
    </row>
    <row r="50" spans="1:2" ht="15.75" customHeight="1">
      <c r="A50" s="305"/>
      <c r="B50" s="319"/>
    </row>
    <row r="51" spans="1:2" ht="15.75" customHeight="1">
      <c r="A51" s="305"/>
      <c r="B51" s="319"/>
    </row>
    <row r="52" spans="1:2" ht="15.75" customHeight="1">
      <c r="A52" s="305"/>
      <c r="B52" s="319"/>
    </row>
    <row r="53" spans="1:2" ht="15.75" customHeight="1">
      <c r="A53" s="305"/>
      <c r="B53" s="319"/>
    </row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</sheetData>
  <sheetProtection password="C0DD" sheet="1" objects="1" scenarios="1"/>
  <hyperlinks>
    <hyperlink ref="A16" location="'Aktivi_Saistibas(001)'!A1" display="1. pielikuma"/>
    <hyperlink ref="A17" location="'Ien.,Izd.(001)'!A1" display="2. pielikuma"/>
    <hyperlink ref="A18" location="'Neto_Aktivi(001)'!A1" display="3. pielikuma"/>
    <hyperlink ref="A19" location="'Portfelis(002-1)'!A1" display="4. pielikuma"/>
    <hyperlink ref="A23" location="'Aktivi_Saistibas(001)'!A1" display="1. pielikuma"/>
    <hyperlink ref="A24" location="'Ien.,Izd.(001)'!A1" display="2. pielikuma"/>
    <hyperlink ref="A25" location="'Neto_Aktivi(001)'!A1" display="3. pielikuma"/>
    <hyperlink ref="A26" location="'Portfelis(002-1)'!A1" display="4. pielikuma"/>
    <hyperlink ref="A30" location="'Aktivi_Saistibas(001)'!A1" display="1. pielikuma"/>
    <hyperlink ref="A31" location="'Ien.,Izd.(001)'!A1" display="2. pielikuma"/>
    <hyperlink ref="A32" location="'Neto_Aktivi(001)'!A1" display="3. pielikuma"/>
    <hyperlink ref="A33" location="'Portfelis(002-1)'!A1" display="4. pielikuma"/>
    <hyperlink ref="A37" location="'Aktivi_Saistibas(002)'!A1" display="1. pielikuma"/>
    <hyperlink ref="A38" location="'Ien.,Izd.(002)'!A1" display="2. pielikuma"/>
    <hyperlink ref="A39" location="'Neto_Aktivi(002)'!A1" display="3. pielikuma"/>
    <hyperlink ref="A40" location="'Portfelis(002-1)'!A1" display="4. pielikuma"/>
    <hyperlink ref="A44" location="'Aktivi_Saistibas(003)'!A1" display="1. pielikuma"/>
    <hyperlink ref="A45" location="'Ien.,Izd.(003)'!A1" display="2. pielikuma"/>
    <hyperlink ref="A46" location="'Neto_Aktivi(003)'!A1" display="3. pielikuma"/>
    <hyperlink ref="A47" location="'Portfelis(003-1)'!A1" display="4. pielikuma"/>
    <hyperlink ref="A51" location="'Aktivi_Saistibas(004)'!A1" display="1. pielikuma"/>
    <hyperlink ref="A52" location="'Ien.,Izd.(004)'!A1" display="2. pielikuma"/>
    <hyperlink ref="A53" location="'Neto_Aktivi(004)'!A1" display="3. pielikuma"/>
    <hyperlink ref="A54" location="'Portfelis(004-1)'!A1" display="4. pielikuma"/>
    <hyperlink ref="A58" location="'Aktivi_Saistibas(005)'!A1" display="1. pielikuma"/>
    <hyperlink ref="A59" location="'Ien.,Izd.(005)'!A1" display="2. pielikuma"/>
    <hyperlink ref="A60" location="'Neto_Aktivi(005)'!A1" display="3. pielikuma"/>
    <hyperlink ref="A61" location="'Portfelis(005-1)'!A1" display="4. pielikuma"/>
  </hyperlinks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/>
  <dimension ref="A1:G37"/>
  <sheetViews>
    <sheetView tabSelected="1" workbookViewId="0" topLeftCell="A1">
      <selection activeCell="F13" sqref="F13"/>
    </sheetView>
  </sheetViews>
  <sheetFormatPr defaultColWidth="9.140625" defaultRowHeight="12.75"/>
  <cols>
    <col min="1" max="1" width="1.57421875" style="1" customWidth="1"/>
    <col min="2" max="2" width="7.57421875" style="1" customWidth="1"/>
    <col min="3" max="3" width="53.140625" style="1" customWidth="1"/>
    <col min="4" max="4" width="10.8515625" style="1" customWidth="1"/>
    <col min="5" max="6" width="17.421875" style="1" customWidth="1"/>
    <col min="7" max="7" width="1.57421875" style="1" customWidth="1"/>
    <col min="8" max="16384" width="9.140625" style="1" customWidth="1"/>
  </cols>
  <sheetData>
    <row r="1" spans="1:7" ht="15.75">
      <c r="A1" s="9" t="str">
        <f>Parametri!$A$12</f>
        <v>Ieguldījumu plāna nosaukums </v>
      </c>
      <c r="B1" s="16"/>
      <c r="C1" s="16"/>
      <c r="D1" s="16"/>
      <c r="E1" s="16"/>
      <c r="F1" s="16"/>
      <c r="G1" s="18" t="str">
        <f>Parametri!$A$2</f>
        <v>"Valsts fondēto pensiju shēmas līdzekļu pārvaldīšanas</v>
      </c>
    </row>
    <row r="2" spans="1:7" ht="21.75" customHeight="1">
      <c r="A2" s="16"/>
      <c r="B2" s="296" t="str">
        <f>Nosaukumi!B27</f>
        <v>Suprema/EVLI ieguldījumu plāns Jūrmala</v>
      </c>
      <c r="C2" s="59"/>
      <c r="D2" s="59"/>
      <c r="E2" s="16"/>
      <c r="F2" s="16"/>
      <c r="G2" s="18" t="str">
        <f>Parametri!$A$3</f>
        <v>pārskatu sagatavošanas noteikumu"</v>
      </c>
    </row>
    <row r="3" spans="1:7" ht="17.25" customHeight="1">
      <c r="A3" s="9" t="str">
        <f>Nosaukumi!A2</f>
        <v>Līdzekļu pārvaldītāja nosaukums</v>
      </c>
      <c r="B3" s="60"/>
      <c r="C3" s="60"/>
      <c r="D3" s="60"/>
      <c r="E3" s="16"/>
      <c r="F3" s="16"/>
      <c r="G3" s="19" t="str">
        <f>CONCATENATE(1,Parametri!$A$4)</f>
        <v>1. pielikums</v>
      </c>
    </row>
    <row r="4" spans="1:7" ht="22.5" customHeight="1">
      <c r="A4" s="16"/>
      <c r="B4" s="63" t="str">
        <f>Parametri!A14</f>
        <v>Ieguldījumu sabiedrība "Suprema fondi"</v>
      </c>
      <c r="C4" s="16"/>
      <c r="D4" s="16"/>
      <c r="E4" s="16"/>
      <c r="F4" s="16"/>
      <c r="G4" s="20"/>
    </row>
    <row r="5" spans="1:7" ht="22.5" customHeight="1">
      <c r="A5" s="9" t="str">
        <f>CONCATENATE(Parametri!A16,": ",Nosaukumi!B3)</f>
        <v>Adrese: </v>
      </c>
      <c r="B5" s="63"/>
      <c r="C5" s="16"/>
      <c r="D5" s="16"/>
      <c r="E5" s="16"/>
      <c r="F5" s="16"/>
      <c r="G5" s="20" t="str">
        <f>CONCATENATE(Parametri!$A$5," ",Parametri!$A$6)</f>
        <v>UPDK 0651101</v>
      </c>
    </row>
    <row r="6" spans="1:7" ht="22.5" customHeight="1">
      <c r="A6" s="9" t="str">
        <f>CONCATENATE(Nosaukumi!A4,": ",Nosaukumi!B4)</f>
        <v>Reģistrācijas numurs : 40003403040</v>
      </c>
      <c r="B6" s="63"/>
      <c r="C6" s="16"/>
      <c r="D6" s="16"/>
      <c r="E6" s="16"/>
      <c r="F6" s="16"/>
      <c r="G6" s="18" t="str">
        <f>Parametri!$A$10</f>
        <v>Jāiesniedz Finanšu un kapitāla tirgus komisijai</v>
      </c>
    </row>
    <row r="7" spans="1:7" ht="12.75">
      <c r="A7" s="16"/>
      <c r="B7" s="16"/>
      <c r="C7" s="16"/>
      <c r="D7" s="16"/>
      <c r="E7" s="16"/>
      <c r="F7" s="16"/>
      <c r="G7" s="18" t="str">
        <f>Parametri!$A$11</f>
        <v>15 darbadienu laikā pēc pārskata datuma</v>
      </c>
    </row>
    <row r="8" spans="1:7" ht="18.75">
      <c r="A8" s="26" t="s">
        <v>59</v>
      </c>
      <c r="B8" s="27"/>
      <c r="C8" s="27"/>
      <c r="D8" s="27"/>
      <c r="E8" s="27"/>
      <c r="F8" s="27"/>
      <c r="G8" s="27"/>
    </row>
    <row r="9" spans="1:7" ht="24" customHeight="1" thickBot="1">
      <c r="A9" s="9"/>
      <c r="B9" s="53" t="s">
        <v>61</v>
      </c>
      <c r="C9" s="9"/>
      <c r="D9" s="9"/>
      <c r="E9" s="16"/>
      <c r="F9" s="18" t="str">
        <f>CONCATENATE("(",Parametri!$A$28,")")</f>
        <v>(latos)</v>
      </c>
      <c r="G9" s="16"/>
    </row>
    <row r="10" spans="2:7" ht="42" customHeight="1" thickBot="1">
      <c r="B10" s="348" t="s">
        <v>11</v>
      </c>
      <c r="C10" s="347"/>
      <c r="D10" s="3" t="s">
        <v>12</v>
      </c>
      <c r="E10" s="3" t="s">
        <v>65</v>
      </c>
      <c r="F10" s="4" t="str">
        <f>CONCATENATE("Atlikumi ",Parametri!A15)</f>
        <v>Atlikumi 2004. gada 30.09.</v>
      </c>
      <c r="G10" s="24"/>
    </row>
    <row r="11" spans="2:7" ht="13.5" customHeight="1" thickBot="1">
      <c r="B11" s="346" t="s">
        <v>13</v>
      </c>
      <c r="C11" s="347"/>
      <c r="D11" s="82" t="s">
        <v>64</v>
      </c>
      <c r="E11" s="83" t="s">
        <v>63</v>
      </c>
      <c r="F11" s="84" t="s">
        <v>66</v>
      </c>
      <c r="G11" s="24"/>
    </row>
    <row r="12" spans="2:7" ht="15">
      <c r="B12" s="85" t="s">
        <v>62</v>
      </c>
      <c r="C12" s="86" t="s">
        <v>200</v>
      </c>
      <c r="D12" s="87" t="s">
        <v>62</v>
      </c>
      <c r="E12" s="88"/>
      <c r="F12" s="89"/>
      <c r="G12" s="23"/>
    </row>
    <row r="13" spans="2:7" ht="15">
      <c r="B13" s="90" t="s">
        <v>67</v>
      </c>
      <c r="C13" s="91" t="s">
        <v>19</v>
      </c>
      <c r="D13" s="92" t="s">
        <v>67</v>
      </c>
      <c r="E13" s="93"/>
      <c r="F13" s="35">
        <v>516.64</v>
      </c>
      <c r="G13" s="23"/>
    </row>
    <row r="14" spans="2:7" ht="15">
      <c r="B14" s="94" t="s">
        <v>69</v>
      </c>
      <c r="C14" s="95" t="s">
        <v>14</v>
      </c>
      <c r="D14" s="96"/>
      <c r="E14" s="97"/>
      <c r="F14" s="98"/>
      <c r="G14" s="23"/>
    </row>
    <row r="15" spans="2:7" ht="15">
      <c r="B15" s="99"/>
      <c r="C15" s="95" t="s">
        <v>73</v>
      </c>
      <c r="D15" s="96" t="s">
        <v>70</v>
      </c>
      <c r="E15" s="100"/>
      <c r="F15" s="101"/>
      <c r="G15" s="23"/>
    </row>
    <row r="16" spans="2:7" ht="15">
      <c r="B16" s="99"/>
      <c r="C16" s="95" t="s">
        <v>74</v>
      </c>
      <c r="D16" s="96" t="s">
        <v>71</v>
      </c>
      <c r="E16" s="93"/>
      <c r="F16" s="35"/>
      <c r="G16" s="23"/>
    </row>
    <row r="17" spans="2:7" ht="15">
      <c r="B17" s="102"/>
      <c r="C17" s="103" t="s">
        <v>75</v>
      </c>
      <c r="D17" s="104" t="s">
        <v>69</v>
      </c>
      <c r="E17" s="105">
        <f>SUM(E15:E16)</f>
        <v>0</v>
      </c>
      <c r="F17" s="45">
        <f>SUM(F15:F16)</f>
        <v>0</v>
      </c>
      <c r="G17" s="23"/>
    </row>
    <row r="18" spans="2:7" ht="15">
      <c r="B18" s="90" t="s">
        <v>76</v>
      </c>
      <c r="C18" s="95" t="s">
        <v>15</v>
      </c>
      <c r="D18" s="92" t="s">
        <v>76</v>
      </c>
      <c r="E18" s="93"/>
      <c r="F18" s="35"/>
      <c r="G18" s="23"/>
    </row>
    <row r="19" spans="2:7" ht="15.75" thickBot="1">
      <c r="B19" s="106" t="s">
        <v>77</v>
      </c>
      <c r="C19" s="107" t="s">
        <v>78</v>
      </c>
      <c r="D19" s="108" t="s">
        <v>77</v>
      </c>
      <c r="E19" s="109">
        <f>E12+E13+E17+E18</f>
        <v>0</v>
      </c>
      <c r="F19" s="46">
        <f>F12+F13+F17+F18</f>
        <v>516.64</v>
      </c>
      <c r="G19" s="23"/>
    </row>
    <row r="20" spans="2:7" ht="6" customHeight="1">
      <c r="B20" s="5"/>
      <c r="C20" s="5"/>
      <c r="D20" s="5"/>
      <c r="E20" s="6"/>
      <c r="F20" s="5"/>
      <c r="G20" s="5"/>
    </row>
    <row r="21" spans="2:7" ht="16.5" customHeight="1" thickBot="1">
      <c r="B21" s="72" t="s">
        <v>79</v>
      </c>
      <c r="C21" s="5"/>
      <c r="D21" s="5"/>
      <c r="E21" s="6"/>
      <c r="F21" s="18" t="str">
        <f>F9</f>
        <v>(latos)</v>
      </c>
      <c r="G21" s="5"/>
    </row>
    <row r="22" spans="2:7" ht="42" customHeight="1" thickBot="1">
      <c r="B22" s="348" t="s">
        <v>11</v>
      </c>
      <c r="C22" s="347"/>
      <c r="D22" s="3" t="s">
        <v>12</v>
      </c>
      <c r="E22" s="3" t="s">
        <v>65</v>
      </c>
      <c r="F22" s="4" t="str">
        <f>F10</f>
        <v>Atlikumi 2004. gada 30.09.</v>
      </c>
      <c r="G22" s="25"/>
    </row>
    <row r="23" spans="2:7" ht="13.5" customHeight="1" thickBot="1">
      <c r="B23" s="346" t="s">
        <v>13</v>
      </c>
      <c r="C23" s="347"/>
      <c r="D23" s="82" t="s">
        <v>64</v>
      </c>
      <c r="E23" s="83" t="s">
        <v>63</v>
      </c>
      <c r="F23" s="84" t="s">
        <v>66</v>
      </c>
      <c r="G23" s="25"/>
    </row>
    <row r="24" spans="2:7" ht="15">
      <c r="B24" s="110">
        <v>1000</v>
      </c>
      <c r="C24" s="111" t="s">
        <v>80</v>
      </c>
      <c r="D24" s="31">
        <v>1000</v>
      </c>
      <c r="E24" s="112"/>
      <c r="F24" s="89"/>
      <c r="G24" s="30"/>
    </row>
    <row r="25" spans="2:7" ht="15">
      <c r="B25" s="113">
        <v>1100</v>
      </c>
      <c r="C25" s="91" t="s">
        <v>81</v>
      </c>
      <c r="D25" s="32">
        <v>1100</v>
      </c>
      <c r="E25" s="114"/>
      <c r="F25" s="115"/>
      <c r="G25" s="30"/>
    </row>
    <row r="26" spans="2:7" ht="15">
      <c r="B26" s="113">
        <v>1200</v>
      </c>
      <c r="C26" s="91" t="s">
        <v>82</v>
      </c>
      <c r="D26" s="32">
        <v>1200</v>
      </c>
      <c r="E26" s="114"/>
      <c r="F26" s="115"/>
      <c r="G26" s="30"/>
    </row>
    <row r="27" spans="2:7" ht="15">
      <c r="B27" s="113">
        <v>1300</v>
      </c>
      <c r="C27" s="91" t="s">
        <v>16</v>
      </c>
      <c r="D27" s="32">
        <v>1300</v>
      </c>
      <c r="E27" s="114"/>
      <c r="F27" s="115"/>
      <c r="G27" s="30"/>
    </row>
    <row r="28" spans="2:7" ht="15">
      <c r="B28" s="113">
        <v>1400</v>
      </c>
      <c r="C28" s="91" t="s">
        <v>83</v>
      </c>
      <c r="D28" s="32">
        <v>1400</v>
      </c>
      <c r="E28" s="114"/>
      <c r="F28" s="115"/>
      <c r="G28" s="30"/>
    </row>
    <row r="29" spans="2:7" ht="15">
      <c r="B29" s="113">
        <v>1500</v>
      </c>
      <c r="C29" s="91" t="s">
        <v>84</v>
      </c>
      <c r="D29" s="32">
        <v>1500</v>
      </c>
      <c r="E29" s="116"/>
      <c r="F29" s="117"/>
      <c r="G29" s="30"/>
    </row>
    <row r="30" spans="2:7" ht="15.75" thickBot="1">
      <c r="B30" s="118">
        <v>1600</v>
      </c>
      <c r="C30" s="119" t="s">
        <v>85</v>
      </c>
      <c r="D30" s="33">
        <v>1600</v>
      </c>
      <c r="E30" s="120">
        <f>SUM(E24:E29)</f>
        <v>0</v>
      </c>
      <c r="F30" s="121">
        <f>SUM(F24:F29)</f>
        <v>0</v>
      </c>
      <c r="G30" s="30"/>
    </row>
    <row r="31" spans="2:7" ht="15.75" thickBot="1">
      <c r="B31" s="122">
        <v>1700</v>
      </c>
      <c r="C31" s="123" t="s">
        <v>86</v>
      </c>
      <c r="D31" s="34">
        <v>1700</v>
      </c>
      <c r="E31" s="124">
        <f>E19-E30</f>
        <v>0</v>
      </c>
      <c r="F31" s="125">
        <f>F19-F30</f>
        <v>516.64</v>
      </c>
      <c r="G31" s="30"/>
    </row>
    <row r="32" spans="1:7" ht="61.5" customHeight="1">
      <c r="A32" s="36" t="str">
        <f>Parametri!$A$18</f>
        <v>Līdzekļu pārvaldītāja valdes priekšsēdētājs </v>
      </c>
      <c r="B32" s="129"/>
      <c r="C32" s="37"/>
      <c r="D32" s="127" t="str">
        <f>CONCATENATE(Nosaukumi!B6," ",Nosaukumi!C6,"/")</f>
        <v>Rolands Klincis/</v>
      </c>
      <c r="E32" s="38"/>
      <c r="F32" s="39"/>
      <c r="G32" s="2"/>
    </row>
    <row r="33" spans="1:7" ht="12.75">
      <c r="A33" s="40"/>
      <c r="B33" s="128"/>
      <c r="C33" s="41"/>
      <c r="D33" s="41"/>
      <c r="E33" s="126" t="str">
        <f>CONCATENATE("(",Parametri!$A$20,")")</f>
        <v>(paraksts)</v>
      </c>
      <c r="F33" s="39"/>
      <c r="G33" s="2"/>
    </row>
    <row r="34" spans="1:7" ht="39.75" customHeight="1">
      <c r="A34" s="36" t="str">
        <f>Parametri!$A$19</f>
        <v>Ieguldījumu plāna pārvaldnieks  </v>
      </c>
      <c r="B34" s="39"/>
      <c r="C34" s="40"/>
      <c r="D34" s="127" t="str">
        <f>CONCATENATE(Nosaukumi!B28,"/")</f>
        <v>Rolands Klincis/</v>
      </c>
      <c r="E34" s="42"/>
      <c r="F34" s="39"/>
      <c r="G34" s="2"/>
    </row>
    <row r="35" spans="1:7" ht="12.75">
      <c r="A35" s="40"/>
      <c r="B35" s="130"/>
      <c r="C35" s="43"/>
      <c r="D35" s="43"/>
      <c r="E35" s="126" t="str">
        <f>E33</f>
        <v>(paraksts)</v>
      </c>
      <c r="F35" s="39"/>
      <c r="G35" s="2"/>
    </row>
    <row r="36" spans="1:7" ht="36" customHeight="1">
      <c r="A36" s="95" t="str">
        <f>Nosaukumi!A7</f>
        <v>Izpildītājs</v>
      </c>
      <c r="B36" s="16"/>
      <c r="C36" s="132" t="str">
        <f>CONCATENATE(Nosaukumi!B30,"; ",Nosaukumi!C30)</f>
        <v>Anna Ivanova; 7357125</v>
      </c>
      <c r="D36" s="16"/>
      <c r="E36" s="16"/>
      <c r="F36" s="44"/>
      <c r="G36" s="2"/>
    </row>
    <row r="37" spans="1:7" ht="12.75">
      <c r="A37" s="7"/>
      <c r="B37" s="2"/>
      <c r="C37" s="2"/>
      <c r="D37" s="2"/>
      <c r="E37" s="8"/>
      <c r="F37" s="2"/>
      <c r="G37" s="2"/>
    </row>
  </sheetData>
  <sheetProtection password="C0DD" sheet="1" objects="1" scenarios="1"/>
  <mergeCells count="4">
    <mergeCell ref="B23:C23"/>
    <mergeCell ref="B10:C10"/>
    <mergeCell ref="B11:C11"/>
    <mergeCell ref="B22:C22"/>
  </mergeCells>
  <dataValidations count="1">
    <dataValidation type="decimal" allowBlank="1" showErrorMessage="1" errorTitle="Oops!" error="Šeit jāievada skatlis" sqref="F14:G18 F25:G31">
      <formula1>-999999999999999</formula1>
      <formula2>999999999999999</formula2>
    </dataValidation>
  </dataValidations>
  <printOptions horizontalCentered="1"/>
  <pageMargins left="0.5905511811023623" right="0.3937007874015748" top="0.6299212598425197" bottom="0.7086614173228347" header="0.31496062992125984" footer="0.4724409448818898"/>
  <pageSetup horizontalDpi="300" verticalDpi="300" orientation="portrait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2"/>
  <dimension ref="A1:G41"/>
  <sheetViews>
    <sheetView workbookViewId="0" topLeftCell="A1">
      <selection activeCell="F27" sqref="F27"/>
    </sheetView>
  </sheetViews>
  <sheetFormatPr defaultColWidth="9.140625" defaultRowHeight="12.75"/>
  <cols>
    <col min="1" max="1" width="1.1484375" style="1" customWidth="1"/>
    <col min="2" max="2" width="7.57421875" style="1" customWidth="1"/>
    <col min="3" max="3" width="50.7109375" style="1" customWidth="1"/>
    <col min="4" max="4" width="10.8515625" style="1" customWidth="1"/>
    <col min="5" max="6" width="16.57421875" style="1" customWidth="1"/>
    <col min="7" max="7" width="0.71875" style="1" customWidth="1"/>
    <col min="8" max="16384" width="9.140625" style="1" customWidth="1"/>
  </cols>
  <sheetData>
    <row r="1" spans="1:7" ht="15.75">
      <c r="A1" s="9" t="str">
        <f>Parametri!$A$12</f>
        <v>Ieguldījumu plāna nosaukums </v>
      </c>
      <c r="B1" s="16"/>
      <c r="C1" s="16"/>
      <c r="D1" s="16"/>
      <c r="E1" s="16"/>
      <c r="F1" s="16"/>
      <c r="G1" s="18" t="str">
        <f>Parametri!$A$2</f>
        <v>"Valsts fondēto pensiju shēmas līdzekļu pārvaldīšanas</v>
      </c>
    </row>
    <row r="2" spans="1:7" ht="19.5" customHeight="1">
      <c r="A2" s="16"/>
      <c r="B2" s="296" t="str">
        <f>Nosaukumi!B27</f>
        <v>Suprema/EVLI ieguldījumu plāns Jūrmala</v>
      </c>
      <c r="C2" s="16"/>
      <c r="D2" s="16"/>
      <c r="E2" s="16"/>
      <c r="F2" s="16"/>
      <c r="G2" s="18" t="str">
        <f>Parametri!$A$3</f>
        <v>pārskatu sagatavošanas noteikumu"</v>
      </c>
    </row>
    <row r="3" spans="1:7" ht="24" customHeight="1">
      <c r="A3" s="9" t="str">
        <f>Nosaukumi!A2</f>
        <v>Līdzekļu pārvaldītāja nosaukums</v>
      </c>
      <c r="B3" s="60"/>
      <c r="C3" s="16"/>
      <c r="D3" s="16"/>
      <c r="E3" s="16"/>
      <c r="F3" s="16"/>
      <c r="G3" s="19" t="str">
        <f>CONCATENATE(2,Parametri!$A$4)</f>
        <v>2. pielikums</v>
      </c>
    </row>
    <row r="4" spans="1:7" ht="25.5" customHeight="1">
      <c r="A4" s="16"/>
      <c r="B4" s="63" t="str">
        <f>Parametri!A14</f>
        <v>Ieguldījumu sabiedrība "Suprema fondi"</v>
      </c>
      <c r="C4" s="16"/>
      <c r="D4" s="16"/>
      <c r="E4" s="16"/>
      <c r="F4" s="16"/>
      <c r="G4" s="20"/>
    </row>
    <row r="5" spans="1:7" ht="25.5" customHeight="1">
      <c r="A5" s="9" t="str">
        <f>CONCATENATE(Parametri!A16,": ",Nosaukumi!B3)</f>
        <v>Adrese: </v>
      </c>
      <c r="B5" s="63"/>
      <c r="C5" s="16"/>
      <c r="D5" s="16"/>
      <c r="E5" s="16"/>
      <c r="F5" s="16"/>
      <c r="G5" s="20" t="str">
        <f>CONCATENATE(Parametri!$A$5," ",Parametri!$A$7)</f>
        <v>UPDK 0651102</v>
      </c>
    </row>
    <row r="6" spans="1:7" ht="22.5" customHeight="1">
      <c r="A6" s="9" t="str">
        <f>CONCATENATE(Nosaukumi!A4,": ",Nosaukumi!B4)</f>
        <v>Reģistrācijas numurs : 40003403040</v>
      </c>
      <c r="B6" s="63"/>
      <c r="C6" s="16"/>
      <c r="D6" s="16"/>
      <c r="E6" s="16"/>
      <c r="F6" s="16"/>
      <c r="G6" s="18" t="str">
        <f>Parametri!$A$10</f>
        <v>Jāiesniedz Finanšu un kapitāla tirgus komisijai</v>
      </c>
    </row>
    <row r="7" spans="1:7" ht="12.75">
      <c r="A7" s="16"/>
      <c r="B7" s="16"/>
      <c r="C7" s="16"/>
      <c r="D7" s="16"/>
      <c r="E7" s="16"/>
      <c r="F7" s="16"/>
      <c r="G7" s="18" t="str">
        <f>Parametri!$A$11</f>
        <v>15 darbadienu laikā pēc pārskata datuma</v>
      </c>
    </row>
    <row r="8" spans="1:7" ht="32.25" customHeight="1">
      <c r="A8" s="21" t="s">
        <v>88</v>
      </c>
      <c r="B8" s="22"/>
      <c r="C8" s="22"/>
      <c r="D8" s="22"/>
      <c r="E8" s="22"/>
      <c r="F8" s="22"/>
      <c r="G8" s="22"/>
    </row>
    <row r="9" spans="1:7" ht="16.5" thickBot="1">
      <c r="A9" s="9"/>
      <c r="B9" s="9"/>
      <c r="C9" s="16"/>
      <c r="D9" s="16"/>
      <c r="E9" s="16"/>
      <c r="F9" s="18" t="e">
        <f>#REF!</f>
        <v>#REF!</v>
      </c>
      <c r="G9" s="16"/>
    </row>
    <row r="10" spans="2:6" ht="53.25" customHeight="1" thickBot="1">
      <c r="B10" s="349" t="s">
        <v>11</v>
      </c>
      <c r="C10" s="353"/>
      <c r="D10" s="64" t="s">
        <v>12</v>
      </c>
      <c r="E10" s="64" t="s">
        <v>89</v>
      </c>
      <c r="F10" s="65" t="str">
        <f>CONCATENATE("Atlikumi ",Parametri!A15)</f>
        <v>Atlikumi 2004. gada 30.09.</v>
      </c>
    </row>
    <row r="11" spans="2:6" ht="16.5" customHeight="1" thickBot="1">
      <c r="B11" s="351" t="s">
        <v>13</v>
      </c>
      <c r="C11" s="353"/>
      <c r="D11" s="61" t="s">
        <v>64</v>
      </c>
      <c r="E11" s="28" t="s">
        <v>63</v>
      </c>
      <c r="F11" s="29" t="s">
        <v>66</v>
      </c>
    </row>
    <row r="12" spans="2:6" ht="12.75">
      <c r="B12" s="164" t="s">
        <v>62</v>
      </c>
      <c r="C12" s="158" t="s">
        <v>90</v>
      </c>
      <c r="D12" s="135"/>
      <c r="E12" s="297"/>
      <c r="F12" s="243"/>
    </row>
    <row r="13" spans="2:6" ht="12.75">
      <c r="B13" s="70"/>
      <c r="C13" s="159" t="s">
        <v>91</v>
      </c>
      <c r="D13" s="136" t="s">
        <v>92</v>
      </c>
      <c r="E13" s="137"/>
      <c r="F13" s="138"/>
    </row>
    <row r="14" spans="2:6" ht="12.75">
      <c r="B14" s="70"/>
      <c r="C14" s="159" t="s">
        <v>95</v>
      </c>
      <c r="D14" s="136" t="s">
        <v>93</v>
      </c>
      <c r="E14" s="137"/>
      <c r="F14" s="138"/>
    </row>
    <row r="15" spans="2:6" ht="12.75">
      <c r="B15" s="70"/>
      <c r="C15" s="159" t="s">
        <v>96</v>
      </c>
      <c r="D15" s="136" t="s">
        <v>94</v>
      </c>
      <c r="E15" s="137"/>
      <c r="F15" s="139"/>
    </row>
    <row r="16" spans="2:6" ht="12.75">
      <c r="B16" s="70"/>
      <c r="C16" s="159" t="s">
        <v>17</v>
      </c>
      <c r="D16" s="136" t="s">
        <v>97</v>
      </c>
      <c r="E16" s="137"/>
      <c r="F16" s="139"/>
    </row>
    <row r="17" spans="2:6" ht="12.75">
      <c r="B17" s="165"/>
      <c r="C17" s="160" t="s">
        <v>98</v>
      </c>
      <c r="D17" s="140" t="s">
        <v>62</v>
      </c>
      <c r="E17" s="141">
        <f>SUM(E13:E16)</f>
        <v>0</v>
      </c>
      <c r="F17" s="142">
        <f>SUM(F13:F16)</f>
        <v>0</v>
      </c>
    </row>
    <row r="18" spans="2:6" ht="12.75">
      <c r="B18" s="69" t="s">
        <v>67</v>
      </c>
      <c r="C18" s="161" t="s">
        <v>99</v>
      </c>
      <c r="D18" s="143"/>
      <c r="E18" s="298"/>
      <c r="F18" s="230"/>
    </row>
    <row r="19" spans="2:6" ht="12.75">
      <c r="B19" s="70"/>
      <c r="C19" s="159" t="s">
        <v>100</v>
      </c>
      <c r="D19" s="136" t="s">
        <v>68</v>
      </c>
      <c r="E19" s="137"/>
      <c r="F19" s="138"/>
    </row>
    <row r="20" spans="2:6" ht="12.75">
      <c r="B20" s="70"/>
      <c r="C20" s="159" t="s">
        <v>105</v>
      </c>
      <c r="D20" s="136" t="s">
        <v>101</v>
      </c>
      <c r="E20" s="137"/>
      <c r="F20" s="138"/>
    </row>
    <row r="21" spans="2:6" ht="12.75">
      <c r="B21" s="70"/>
      <c r="C21" s="159" t="s">
        <v>106</v>
      </c>
      <c r="D21" s="136" t="s">
        <v>102</v>
      </c>
      <c r="E21" s="137"/>
      <c r="F21" s="138"/>
    </row>
    <row r="22" spans="2:6" ht="12.75">
      <c r="B22" s="70"/>
      <c r="C22" s="159" t="s">
        <v>107</v>
      </c>
      <c r="D22" s="136" t="s">
        <v>103</v>
      </c>
      <c r="E22" s="137"/>
      <c r="F22" s="138"/>
    </row>
    <row r="23" spans="2:6" ht="12.75">
      <c r="B23" s="70"/>
      <c r="C23" s="159" t="s">
        <v>18</v>
      </c>
      <c r="D23" s="136" t="s">
        <v>104</v>
      </c>
      <c r="E23" s="137"/>
      <c r="F23" s="138"/>
    </row>
    <row r="24" spans="2:6" ht="12.75">
      <c r="B24" s="71"/>
      <c r="C24" s="160" t="s">
        <v>108</v>
      </c>
      <c r="D24" s="140" t="s">
        <v>67</v>
      </c>
      <c r="E24" s="141">
        <f>SUM(E19:E23)</f>
        <v>0</v>
      </c>
      <c r="F24" s="144">
        <f>SUM(F19:F23)</f>
        <v>0</v>
      </c>
    </row>
    <row r="25" spans="2:6" ht="15" customHeight="1">
      <c r="B25" s="69" t="s">
        <v>69</v>
      </c>
      <c r="C25" s="161" t="s">
        <v>109</v>
      </c>
      <c r="D25" s="143"/>
      <c r="E25" s="298"/>
      <c r="F25" s="230"/>
    </row>
    <row r="26" spans="2:6" ht="12.75">
      <c r="B26" s="70"/>
      <c r="C26" s="159" t="s">
        <v>110</v>
      </c>
      <c r="D26" s="136" t="s">
        <v>70</v>
      </c>
      <c r="E26" s="137"/>
      <c r="F26" s="138">
        <v>202.02</v>
      </c>
    </row>
    <row r="27" spans="2:6" ht="12.75">
      <c r="B27" s="70"/>
      <c r="C27" s="159" t="s">
        <v>114</v>
      </c>
      <c r="D27" s="136" t="s">
        <v>71</v>
      </c>
      <c r="E27" s="137"/>
      <c r="F27" s="138">
        <v>199.6</v>
      </c>
    </row>
    <row r="28" spans="2:6" ht="14.25" customHeight="1">
      <c r="B28" s="70"/>
      <c r="C28" s="159" t="s">
        <v>115</v>
      </c>
      <c r="D28" s="136" t="s">
        <v>72</v>
      </c>
      <c r="E28" s="147">
        <f>E26-E27</f>
        <v>0</v>
      </c>
      <c r="F28" s="148">
        <f>F26-F27</f>
        <v>2.420000000000016</v>
      </c>
    </row>
    <row r="29" spans="2:6" ht="25.5">
      <c r="B29" s="70"/>
      <c r="C29" s="159" t="s">
        <v>116</v>
      </c>
      <c r="D29" s="136" t="s">
        <v>111</v>
      </c>
      <c r="E29" s="137"/>
      <c r="F29" s="138"/>
    </row>
    <row r="30" spans="2:6" ht="25.5">
      <c r="B30" s="70"/>
      <c r="C30" s="159" t="s">
        <v>117</v>
      </c>
      <c r="D30" s="136" t="s">
        <v>112</v>
      </c>
      <c r="E30" s="147">
        <f>E28+E29</f>
        <v>0</v>
      </c>
      <c r="F30" s="148">
        <f>F28+F29</f>
        <v>2.420000000000016</v>
      </c>
    </row>
    <row r="31" spans="2:6" ht="12.75">
      <c r="B31" s="70"/>
      <c r="C31" s="159" t="s">
        <v>118</v>
      </c>
      <c r="D31" s="136" t="s">
        <v>113</v>
      </c>
      <c r="E31" s="137"/>
      <c r="F31" s="139">
        <v>-0.36</v>
      </c>
    </row>
    <row r="32" spans="2:6" ht="12.75">
      <c r="B32" s="71"/>
      <c r="C32" s="160" t="s">
        <v>119</v>
      </c>
      <c r="D32" s="140" t="s">
        <v>69</v>
      </c>
      <c r="E32" s="141">
        <f>E30+E31</f>
        <v>0</v>
      </c>
      <c r="F32" s="142">
        <f>F30+F31</f>
        <v>2.060000000000016</v>
      </c>
    </row>
    <row r="33" spans="2:6" ht="12.75">
      <c r="B33" s="67" t="s">
        <v>76</v>
      </c>
      <c r="C33" s="162" t="s">
        <v>120</v>
      </c>
      <c r="D33" s="68" t="s">
        <v>76</v>
      </c>
      <c r="E33" s="145"/>
      <c r="F33" s="146"/>
    </row>
    <row r="34" spans="2:6" ht="12.75">
      <c r="B34" s="67" t="s">
        <v>77</v>
      </c>
      <c r="C34" s="162" t="s">
        <v>121</v>
      </c>
      <c r="D34" s="68" t="s">
        <v>77</v>
      </c>
      <c r="E34" s="145"/>
      <c r="F34" s="146"/>
    </row>
    <row r="35" spans="2:6" ht="26.25" thickBot="1">
      <c r="B35" s="166" t="s">
        <v>122</v>
      </c>
      <c r="C35" s="163" t="s">
        <v>123</v>
      </c>
      <c r="D35" s="150" t="s">
        <v>122</v>
      </c>
      <c r="E35" s="151">
        <f>E17-E24+E32+E33-E34</f>
        <v>0</v>
      </c>
      <c r="F35" s="152">
        <f>F17-F24+F32+F33-F34</f>
        <v>2.060000000000016</v>
      </c>
    </row>
    <row r="36" spans="2:6" ht="13.5">
      <c r="B36" s="157" t="s">
        <v>124</v>
      </c>
      <c r="C36" s="153"/>
      <c r="D36" s="154"/>
      <c r="E36" s="155"/>
      <c r="F36" s="156"/>
    </row>
    <row r="37" spans="1:6" ht="47.25" customHeight="1">
      <c r="A37" s="36" t="str">
        <f>Parametri!$A$18</f>
        <v>Līdzekļu pārvaldītāja valdes priekšsēdētājs </v>
      </c>
      <c r="B37" s="37"/>
      <c r="C37" s="37"/>
      <c r="D37" s="127" t="str">
        <f>CONCATENATE(Nosaukumi!B6," ",Nosaukumi!C6,"/")</f>
        <v>Rolands Klincis/</v>
      </c>
      <c r="E37" s="38"/>
      <c r="F37" s="39"/>
    </row>
    <row r="38" spans="1:6" ht="12.75">
      <c r="A38" s="40"/>
      <c r="B38" s="128"/>
      <c r="C38" s="41"/>
      <c r="D38" s="41"/>
      <c r="E38" s="126" t="str">
        <f>CONCATENATE("(",Parametri!$A$20,")")</f>
        <v>(paraksts)</v>
      </c>
      <c r="F38" s="39"/>
    </row>
    <row r="39" spans="1:6" ht="45" customHeight="1">
      <c r="A39" s="36" t="str">
        <f>Parametri!$A$19</f>
        <v>Ieguldījumu plāna pārvaldnieks  </v>
      </c>
      <c r="B39" s="39"/>
      <c r="C39" s="40"/>
      <c r="D39" s="127" t="str">
        <f>CONCATENATE(Nosaukumi!B28,"/")</f>
        <v>Rolands Klincis/</v>
      </c>
      <c r="E39" s="42"/>
      <c r="F39" s="39"/>
    </row>
    <row r="40" spans="1:6" ht="12.75">
      <c r="A40" s="40"/>
      <c r="B40" s="130"/>
      <c r="C40" s="43"/>
      <c r="D40" s="43"/>
      <c r="E40" s="126" t="str">
        <f>E38</f>
        <v>(paraksts)</v>
      </c>
      <c r="F40" s="39"/>
    </row>
    <row r="41" spans="1:5" ht="30.75" customHeight="1">
      <c r="A41" s="95" t="str">
        <f>Nosaukumi!A7</f>
        <v>Izpildītājs</v>
      </c>
      <c r="B41" s="16"/>
      <c r="C41" s="132" t="str">
        <f>CONCATENATE(Nosaukumi!B31,"; ",Nosaukumi!C31)</f>
        <v>Anna Ivanova; 7357125</v>
      </c>
      <c r="D41" s="16"/>
      <c r="E41" s="16"/>
    </row>
  </sheetData>
  <sheetProtection password="C0DD" sheet="1" objects="1" scenarios="1"/>
  <mergeCells count="2">
    <mergeCell ref="B10:C10"/>
    <mergeCell ref="B11:C11"/>
  </mergeCells>
  <dataValidations count="1">
    <dataValidation type="decimal" allowBlank="1" showErrorMessage="1" errorTitle="Oops!" error="Šeit jāievada skatlis" sqref="F12:F36">
      <formula1>-999999999999999</formula1>
      <formula2>999999999999999</formula2>
    </dataValidation>
  </dataValidations>
  <printOptions horizontalCentered="1"/>
  <pageMargins left="0.5905511811023623" right="0.3937007874015748" top="0.7874015748031497" bottom="0.7874015748031497" header="0.15748031496062992" footer="0.4724409448818898"/>
  <pageSetup horizontalDpi="300" verticalDpi="300" orientation="portrait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3"/>
  <dimension ref="A1:G27"/>
  <sheetViews>
    <sheetView workbookViewId="0" topLeftCell="A1">
      <selection activeCell="K22" sqref="K22"/>
    </sheetView>
  </sheetViews>
  <sheetFormatPr defaultColWidth="9.140625" defaultRowHeight="12.75"/>
  <cols>
    <col min="1" max="1" width="0.85546875" style="1" customWidth="1"/>
    <col min="2" max="2" width="7.421875" style="1" customWidth="1"/>
    <col min="3" max="3" width="53.00390625" style="1" customWidth="1"/>
    <col min="4" max="4" width="11.28125" style="1" customWidth="1"/>
    <col min="5" max="6" width="17.421875" style="1" customWidth="1"/>
    <col min="7" max="7" width="0.85546875" style="1" customWidth="1"/>
    <col min="8" max="16384" width="9.140625" style="1" customWidth="1"/>
  </cols>
  <sheetData>
    <row r="1" spans="1:7" ht="15.75">
      <c r="A1" s="9" t="str">
        <f>Parametri!$A$12</f>
        <v>Ieguldījumu plāna nosaukums </v>
      </c>
      <c r="B1" s="16"/>
      <c r="C1" s="16"/>
      <c r="D1" s="16"/>
      <c r="G1" s="18" t="str">
        <f>Parametri!$A$2</f>
        <v>"Valsts fondēto pensiju shēmas līdzekļu pārvaldīšanas</v>
      </c>
    </row>
    <row r="2" spans="1:7" ht="24" customHeight="1">
      <c r="A2" s="16"/>
      <c r="B2" s="296" t="str">
        <f>Nosaukumi!B27</f>
        <v>Suprema/EVLI ieguldījumu plāns Jūrmala</v>
      </c>
      <c r="C2" s="16"/>
      <c r="D2" s="16"/>
      <c r="G2" s="47" t="str">
        <f>Parametri!$A$3</f>
        <v>pārskatu sagatavošanas noteikumu"</v>
      </c>
    </row>
    <row r="3" spans="1:7" ht="15.75" customHeight="1">
      <c r="A3" s="9" t="str">
        <f>Nosaukumi!A2</f>
        <v>Līdzekļu pārvaldītāja nosaukums</v>
      </c>
      <c r="B3" s="60"/>
      <c r="C3" s="16"/>
      <c r="D3" s="16"/>
      <c r="G3" s="19" t="str">
        <f>CONCATENATE(3,Parametri!$A$4)</f>
        <v>3. pielikums</v>
      </c>
    </row>
    <row r="4" spans="1:7" ht="24.75" customHeight="1">
      <c r="A4" s="16"/>
      <c r="B4" s="63" t="str">
        <f>Parametri!A14</f>
        <v>Ieguldījumu sabiedrība "Suprema fondi"</v>
      </c>
      <c r="C4" s="16"/>
      <c r="D4" s="16"/>
      <c r="G4" s="20"/>
    </row>
    <row r="5" spans="1:7" ht="24.75" customHeight="1">
      <c r="A5" s="9" t="str">
        <f>CONCATENATE(Parametri!A16,": ",Nosaukumi!B3)</f>
        <v>Adrese: </v>
      </c>
      <c r="B5" s="63"/>
      <c r="C5" s="16"/>
      <c r="D5" s="16"/>
      <c r="G5" s="20" t="str">
        <f>CONCATENATE(Parametri!$A$5," ",Parametri!$A$8)</f>
        <v>UPDK 0651103</v>
      </c>
    </row>
    <row r="6" spans="1:7" ht="18.75">
      <c r="A6" s="9" t="str">
        <f>CONCATENATE(Nosaukumi!A4,": ",Nosaukumi!B4)</f>
        <v>Reģistrācijas numurs : 40003403040</v>
      </c>
      <c r="B6" s="63"/>
      <c r="C6" s="16"/>
      <c r="D6" s="16"/>
      <c r="G6" s="18" t="str">
        <f>Parametri!$A$10</f>
        <v>Jāiesniedz Finanšu un kapitāla tirgus komisijai</v>
      </c>
    </row>
    <row r="7" spans="1:7" ht="18.75">
      <c r="A7" s="16"/>
      <c r="B7" s="48"/>
      <c r="C7" s="16"/>
      <c r="D7" s="16"/>
      <c r="G7" s="18" t="str">
        <f>Parametri!$A$11</f>
        <v>15 darbadienu laikā pēc pārskata datuma</v>
      </c>
    </row>
    <row r="8" spans="1:7" ht="18.75">
      <c r="A8" s="21" t="s">
        <v>126</v>
      </c>
      <c r="B8" s="22"/>
      <c r="C8" s="22"/>
      <c r="D8" s="22"/>
      <c r="E8" s="22"/>
      <c r="F8" s="49"/>
      <c r="G8" s="49"/>
    </row>
    <row r="9" spans="1:6" ht="16.5" thickBot="1">
      <c r="A9" s="9"/>
      <c r="B9" s="9"/>
      <c r="C9" s="16"/>
      <c r="D9" s="18"/>
      <c r="E9" s="16"/>
      <c r="F9" s="18" t="e">
        <f>#REF!</f>
        <v>#REF!</v>
      </c>
    </row>
    <row r="10" spans="2:6" ht="32.25" customHeight="1" thickBot="1">
      <c r="B10" s="349" t="s">
        <v>11</v>
      </c>
      <c r="C10" s="353"/>
      <c r="D10" s="64" t="s">
        <v>12</v>
      </c>
      <c r="E10" s="64" t="s">
        <v>65</v>
      </c>
      <c r="F10" s="65" t="str">
        <f>CONCATENATE("Atlikumi ",Parametri!A15)</f>
        <v>Atlikumi 2004. gada 30.09.</v>
      </c>
    </row>
    <row r="11" spans="2:6" ht="13.5" thickBot="1">
      <c r="B11" s="351" t="s">
        <v>13</v>
      </c>
      <c r="C11" s="353"/>
      <c r="D11" s="61" t="s">
        <v>64</v>
      </c>
      <c r="E11" s="28" t="s">
        <v>63</v>
      </c>
      <c r="F11" s="29" t="s">
        <v>66</v>
      </c>
    </row>
    <row r="12" spans="2:6" ht="12.75">
      <c r="B12" s="174" t="s">
        <v>62</v>
      </c>
      <c r="C12" s="173" t="s">
        <v>127</v>
      </c>
      <c r="D12" s="167" t="s">
        <v>62</v>
      </c>
      <c r="E12" s="330"/>
      <c r="F12" s="176">
        <f>'Aktivi_Saistibas(003)'!E31</f>
        <v>0</v>
      </c>
    </row>
    <row r="13" spans="2:6" ht="14.25" customHeight="1">
      <c r="B13" s="175" t="s">
        <v>67</v>
      </c>
      <c r="C13" s="162" t="s">
        <v>129</v>
      </c>
      <c r="D13" s="149" t="s">
        <v>67</v>
      </c>
      <c r="E13" s="168"/>
      <c r="F13" s="177">
        <f>'Ien.,Izd.(003)'!F35</f>
        <v>2.060000000000016</v>
      </c>
    </row>
    <row r="14" spans="2:6" ht="25.5">
      <c r="B14" s="175" t="s">
        <v>69</v>
      </c>
      <c r="C14" s="162" t="s">
        <v>128</v>
      </c>
      <c r="D14" s="149" t="s">
        <v>69</v>
      </c>
      <c r="E14" s="168"/>
      <c r="F14" s="74">
        <v>514.3</v>
      </c>
    </row>
    <row r="15" spans="2:6" ht="25.5" customHeight="1">
      <c r="B15" s="175" t="s">
        <v>76</v>
      </c>
      <c r="C15" s="162" t="s">
        <v>130</v>
      </c>
      <c r="D15" s="149" t="s">
        <v>76</v>
      </c>
      <c r="E15" s="168"/>
      <c r="F15" s="74">
        <v>0</v>
      </c>
    </row>
    <row r="16" spans="2:6" ht="27" customHeight="1">
      <c r="B16" s="175" t="s">
        <v>77</v>
      </c>
      <c r="C16" s="162" t="s">
        <v>131</v>
      </c>
      <c r="D16" s="149" t="s">
        <v>77</v>
      </c>
      <c r="E16" s="178">
        <f>E13+E14-E15</f>
        <v>0</v>
      </c>
      <c r="F16" s="179">
        <f>F13+F14-F15</f>
        <v>516.36</v>
      </c>
    </row>
    <row r="17" spans="2:6" ht="12.75">
      <c r="B17" s="67" t="s">
        <v>122</v>
      </c>
      <c r="C17" s="162" t="s">
        <v>132</v>
      </c>
      <c r="D17" s="68" t="s">
        <v>122</v>
      </c>
      <c r="E17" s="334">
        <f>E12+E16</f>
        <v>0</v>
      </c>
      <c r="F17" s="335">
        <f>F12+F16</f>
        <v>516.36</v>
      </c>
    </row>
    <row r="18" spans="2:6" ht="12.75">
      <c r="B18" s="67" t="s">
        <v>133</v>
      </c>
      <c r="C18" s="162" t="s">
        <v>134</v>
      </c>
      <c r="D18" s="68" t="s">
        <v>133</v>
      </c>
      <c r="E18" s="336"/>
      <c r="F18" s="337">
        <v>0</v>
      </c>
    </row>
    <row r="19" spans="2:6" ht="12.75">
      <c r="B19" s="67" t="s">
        <v>135</v>
      </c>
      <c r="C19" s="162" t="s">
        <v>136</v>
      </c>
      <c r="D19" s="68" t="s">
        <v>135</v>
      </c>
      <c r="E19" s="336"/>
      <c r="F19" s="337">
        <v>512.6959</v>
      </c>
    </row>
    <row r="20" spans="2:6" ht="25.5" customHeight="1">
      <c r="B20" s="175" t="s">
        <v>137</v>
      </c>
      <c r="C20" s="162" t="s">
        <v>138</v>
      </c>
      <c r="D20" s="149" t="s">
        <v>137</v>
      </c>
      <c r="E20" s="334">
        <f>IF(E18=0,0,E12/E18)</f>
        <v>0</v>
      </c>
      <c r="F20" s="335">
        <f>IF(F18=0,0,F12/F18)</f>
        <v>0</v>
      </c>
    </row>
    <row r="21" spans="2:6" ht="25.5" customHeight="1" thickBot="1">
      <c r="B21" s="166" t="s">
        <v>139</v>
      </c>
      <c r="C21" s="163" t="s">
        <v>140</v>
      </c>
      <c r="D21" s="150" t="s">
        <v>139</v>
      </c>
      <c r="E21" s="338">
        <f>IF(E19=0,0,E17/E19)</f>
        <v>0</v>
      </c>
      <c r="F21" s="339">
        <f>IF(F19=0,0,F17/F19)</f>
        <v>1.00714673162005</v>
      </c>
    </row>
    <row r="22" spans="2:6" ht="25.5" customHeight="1">
      <c r="B22" s="172" t="s">
        <v>141</v>
      </c>
      <c r="C22" s="169"/>
      <c r="D22" s="170"/>
      <c r="E22" s="171"/>
      <c r="F22" s="171"/>
    </row>
    <row r="23" spans="1:6" s="7" customFormat="1" ht="52.5" customHeight="1">
      <c r="A23" s="36" t="str">
        <f>Parametri!$A$18</f>
        <v>Līdzekļu pārvaldītāja valdes priekšsēdētājs </v>
      </c>
      <c r="B23" s="37"/>
      <c r="C23" s="37"/>
      <c r="D23" s="127" t="str">
        <f>CONCATENATE(Nosaukumi!B6," ",Nosaukumi!C6,"/")</f>
        <v>Rolands Klincis/</v>
      </c>
      <c r="E23" s="38"/>
      <c r="F23" s="50"/>
    </row>
    <row r="24" spans="1:6" s="7" customFormat="1" ht="12.75">
      <c r="A24" s="40"/>
      <c r="B24" s="128"/>
      <c r="C24" s="41"/>
      <c r="D24" s="41"/>
      <c r="E24" s="126" t="str">
        <f>CONCATENATE("(",Parametri!$A$20,")")</f>
        <v>(paraksts)</v>
      </c>
      <c r="F24" s="2"/>
    </row>
    <row r="25" spans="1:6" s="7" customFormat="1" ht="42.75" customHeight="1">
      <c r="A25" s="36" t="str">
        <f>Parametri!$A$19</f>
        <v>Ieguldījumu plāna pārvaldnieks  </v>
      </c>
      <c r="B25" s="39"/>
      <c r="C25" s="40"/>
      <c r="D25" s="127" t="str">
        <f>CONCATENATE(Nosaukumi!B28,"/")</f>
        <v>Rolands Klincis/</v>
      </c>
      <c r="E25" s="42"/>
      <c r="F25" s="2"/>
    </row>
    <row r="26" spans="1:5" s="7" customFormat="1" ht="12.75">
      <c r="A26" s="40"/>
      <c r="B26" s="130"/>
      <c r="C26" s="43"/>
      <c r="D26" s="43"/>
      <c r="E26" s="126" t="str">
        <f>E24</f>
        <v>(paraksts)</v>
      </c>
    </row>
    <row r="27" spans="1:5" ht="41.25" customHeight="1">
      <c r="A27" s="95" t="str">
        <f>Nosaukumi!A7</f>
        <v>Izpildītājs</v>
      </c>
      <c r="B27" s="16"/>
      <c r="C27" s="132" t="str">
        <f>CONCATENATE(Nosaukumi!B32,"; ",Nosaukumi!C32)</f>
        <v>Anna Ivanova; 7357125</v>
      </c>
      <c r="D27" s="16"/>
      <c r="E27" s="16"/>
    </row>
  </sheetData>
  <sheetProtection password="C0DD" sheet="1" objects="1" scenarios="1"/>
  <mergeCells count="2">
    <mergeCell ref="B10:C10"/>
    <mergeCell ref="B11:C11"/>
  </mergeCells>
  <dataValidations count="1">
    <dataValidation type="decimal" allowBlank="1" showErrorMessage="1" errorTitle="Oops!" error="Šeit jāievada skatlis" sqref="E12:F19 E22:F22">
      <formula1>-999999999999999</formula1>
      <formula2>999999999999999</formula2>
    </dataValidation>
  </dataValidations>
  <printOptions horizontalCentered="1"/>
  <pageMargins left="0.7480314960629921" right="0.7480314960629921" top="0.5905511811023623" bottom="0.3937007874015748" header="0.31496062992125984" footer="0.4724409448818898"/>
  <pageSetup horizontalDpi="300" verticalDpi="300" orientation="landscape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4"/>
  <dimension ref="A1:I104"/>
  <sheetViews>
    <sheetView workbookViewId="0" topLeftCell="A1">
      <selection activeCell="M6" sqref="M6"/>
    </sheetView>
  </sheetViews>
  <sheetFormatPr defaultColWidth="9.140625" defaultRowHeight="12.75"/>
  <cols>
    <col min="1" max="1" width="0.85546875" style="1" customWidth="1"/>
    <col min="2" max="2" width="6.57421875" style="1" customWidth="1"/>
    <col min="3" max="3" width="29.8515625" style="1" customWidth="1"/>
    <col min="4" max="4" width="9.7109375" style="1" customWidth="1"/>
    <col min="5" max="5" width="12.7109375" style="1" customWidth="1"/>
    <col min="6" max="8" width="13.7109375" style="1" customWidth="1"/>
    <col min="9" max="9" width="0.85546875" style="1" customWidth="1"/>
    <col min="10" max="16384" width="9.140625" style="1" customWidth="1"/>
  </cols>
  <sheetData>
    <row r="1" spans="1:9" ht="15.75">
      <c r="A1" s="9" t="str">
        <f>Parametri!$A$12</f>
        <v>Ieguldījumu plāna nosaukums </v>
      </c>
      <c r="B1" s="16"/>
      <c r="C1" s="16"/>
      <c r="D1" s="16"/>
      <c r="E1" s="16"/>
      <c r="F1" s="16"/>
      <c r="G1" s="16"/>
      <c r="I1" s="18" t="str">
        <f>Parametri!$A$2</f>
        <v>"Valsts fondēto pensiju shēmas līdzekļu pārvaldīšanas</v>
      </c>
    </row>
    <row r="2" spans="1:9" ht="25.5" customHeight="1">
      <c r="A2" s="16"/>
      <c r="B2" s="296" t="str">
        <f>Nosaukumi!B27</f>
        <v>Suprema/EVLI ieguldījumu plāns Jūrmala</v>
      </c>
      <c r="C2" s="62"/>
      <c r="D2" s="62"/>
      <c r="E2" s="62"/>
      <c r="F2" s="62"/>
      <c r="G2" s="16"/>
      <c r="I2" s="47" t="str">
        <f>Parametri!$A$3</f>
        <v>pārskatu sagatavošanas noteikumu"</v>
      </c>
    </row>
    <row r="3" spans="1:9" ht="15.75">
      <c r="A3" s="9" t="str">
        <f>Nosaukumi!A2</f>
        <v>Līdzekļu pārvaldītāja nosaukums</v>
      </c>
      <c r="B3" s="60"/>
      <c r="C3" s="60"/>
      <c r="D3" s="60"/>
      <c r="E3" s="60"/>
      <c r="F3" s="60"/>
      <c r="G3" s="16"/>
      <c r="I3" s="19" t="str">
        <f>CONCATENATE(4,Parametri!$A$4)</f>
        <v>4. pielikums</v>
      </c>
    </row>
    <row r="4" spans="1:7" ht="23.25" customHeight="1">
      <c r="A4" s="16"/>
      <c r="B4" s="63" t="str">
        <f>Parametri!A14</f>
        <v>Ieguldījumu sabiedrība "Suprema fondi"</v>
      </c>
      <c r="C4" s="63"/>
      <c r="D4" s="63"/>
      <c r="E4" s="63"/>
      <c r="F4" s="63"/>
      <c r="G4" s="16"/>
    </row>
    <row r="5" spans="1:9" ht="23.25" customHeight="1">
      <c r="A5" s="9" t="str">
        <f>CONCATENATE(Parametri!A16,": ",Nosaukumi!B3)</f>
        <v>Adrese: </v>
      </c>
      <c r="B5" s="63"/>
      <c r="C5" s="63"/>
      <c r="D5" s="63"/>
      <c r="E5" s="63"/>
      <c r="F5" s="63"/>
      <c r="G5" s="16"/>
      <c r="I5" s="20" t="str">
        <f>CONCATENATE(Parametri!$A$5," ",Parametri!$A$9)</f>
        <v>UPDK 0651104</v>
      </c>
    </row>
    <row r="6" spans="1:9" ht="21" customHeight="1">
      <c r="A6" s="9" t="str">
        <f>CONCATENATE(Nosaukumi!A4,": ",Nosaukumi!B4)</f>
        <v>Reģistrācijas numurs : 40003403040</v>
      </c>
      <c r="B6" s="63"/>
      <c r="C6" s="63"/>
      <c r="D6" s="63"/>
      <c r="E6" s="63"/>
      <c r="F6" s="63"/>
      <c r="G6" s="16"/>
      <c r="I6" s="18" t="str">
        <f>Parametri!$A$10</f>
        <v>Jāiesniedz Finanšu un kapitāla tirgus komisijai</v>
      </c>
    </row>
    <row r="7" spans="1:9" ht="18.75">
      <c r="A7" s="16"/>
      <c r="B7" s="48"/>
      <c r="C7" s="48"/>
      <c r="D7" s="48"/>
      <c r="E7" s="48"/>
      <c r="F7" s="48"/>
      <c r="G7" s="16"/>
      <c r="I7" s="18" t="str">
        <f>Parametri!$A$11</f>
        <v>15 darbadienu laikā pēc pārskata datuma</v>
      </c>
    </row>
    <row r="8" spans="1:9" ht="21.75" customHeight="1">
      <c r="A8" s="21" t="s">
        <v>198</v>
      </c>
      <c r="B8" s="22"/>
      <c r="C8" s="22"/>
      <c r="D8" s="22"/>
      <c r="E8" s="22"/>
      <c r="F8" s="22"/>
      <c r="G8" s="22"/>
      <c r="H8" s="49"/>
      <c r="I8" s="49"/>
    </row>
    <row r="9" spans="1:9" ht="19.5" customHeight="1">
      <c r="A9" s="186" t="str">
        <f>Parametri!A15</f>
        <v>2004. gada 30.09.</v>
      </c>
      <c r="B9" s="22"/>
      <c r="C9" s="22"/>
      <c r="D9" s="22"/>
      <c r="E9" s="22"/>
      <c r="F9" s="22"/>
      <c r="G9" s="22"/>
      <c r="H9" s="49"/>
      <c r="I9" s="49"/>
    </row>
    <row r="10" spans="1:8" ht="16.5" thickBot="1">
      <c r="A10" s="9"/>
      <c r="B10" s="187" t="s">
        <v>147</v>
      </c>
      <c r="C10" s="9"/>
      <c r="D10" s="9"/>
      <c r="E10" s="9"/>
      <c r="F10" s="9"/>
      <c r="G10" s="16"/>
      <c r="H10" s="18" t="e">
        <f>#REF!</f>
        <v>#REF!</v>
      </c>
    </row>
    <row r="11" spans="2:9" ht="75" customHeight="1" thickBot="1">
      <c r="B11" s="349" t="s">
        <v>11</v>
      </c>
      <c r="C11" s="353"/>
      <c r="D11" s="64" t="s">
        <v>12</v>
      </c>
      <c r="E11" s="64" t="s">
        <v>143</v>
      </c>
      <c r="F11" s="184" t="s">
        <v>144</v>
      </c>
      <c r="G11" s="64" t="s">
        <v>146</v>
      </c>
      <c r="H11" s="180" t="s">
        <v>145</v>
      </c>
      <c r="I11" s="25"/>
    </row>
    <row r="12" spans="2:9" ht="18" customHeight="1" thickBot="1">
      <c r="B12" s="351" t="s">
        <v>13</v>
      </c>
      <c r="C12" s="354"/>
      <c r="D12" s="28" t="s">
        <v>64</v>
      </c>
      <c r="E12" s="190" t="s">
        <v>63</v>
      </c>
      <c r="F12" s="28" t="s">
        <v>66</v>
      </c>
      <c r="G12" s="66" t="s">
        <v>165</v>
      </c>
      <c r="H12" s="185" t="s">
        <v>166</v>
      </c>
      <c r="I12" s="25"/>
    </row>
    <row r="13" spans="2:9" ht="25.5" customHeight="1">
      <c r="B13" s="191">
        <v>11000</v>
      </c>
      <c r="C13" s="192" t="s">
        <v>148</v>
      </c>
      <c r="D13" s="193"/>
      <c r="E13" s="194"/>
      <c r="F13" s="195"/>
      <c r="G13" s="196"/>
      <c r="H13" s="197"/>
      <c r="I13" s="30"/>
    </row>
    <row r="14" spans="2:9" ht="25.5" customHeight="1">
      <c r="B14" s="198">
        <v>11100</v>
      </c>
      <c r="C14" s="199" t="s">
        <v>149</v>
      </c>
      <c r="D14" s="200"/>
      <c r="E14" s="201"/>
      <c r="F14" s="202"/>
      <c r="G14" s="203"/>
      <c r="H14" s="204"/>
      <c r="I14" s="51"/>
    </row>
    <row r="15" spans="2:9" ht="25.5">
      <c r="B15" s="198">
        <v>11110</v>
      </c>
      <c r="C15" s="205" t="s">
        <v>150</v>
      </c>
      <c r="D15" s="206"/>
      <c r="E15" s="207"/>
      <c r="F15" s="208"/>
      <c r="G15" s="203"/>
      <c r="H15" s="204"/>
      <c r="I15" s="52"/>
    </row>
    <row r="16" spans="2:9" ht="15">
      <c r="B16" s="209"/>
      <c r="C16" s="210" t="s">
        <v>215</v>
      </c>
      <c r="D16" s="211"/>
      <c r="E16" s="212"/>
      <c r="F16" s="213"/>
      <c r="G16" s="213"/>
      <c r="H16" s="231">
        <f>IF(G16=0,0,G16/'Aktivi_Saistibas(003)'!$F$19*100)</f>
        <v>0</v>
      </c>
      <c r="I16" s="30"/>
    </row>
    <row r="17" spans="2:9" ht="15">
      <c r="B17" s="209"/>
      <c r="C17" s="210" t="s">
        <v>151</v>
      </c>
      <c r="D17" s="211"/>
      <c r="E17" s="212"/>
      <c r="F17" s="213"/>
      <c r="G17" s="213"/>
      <c r="H17" s="231">
        <f>IF(G17=0,0,G17/'Aktivi_Saistibas(003)'!$F$19*100)</f>
        <v>0</v>
      </c>
      <c r="I17" s="52"/>
    </row>
    <row r="18" spans="2:9" ht="15">
      <c r="B18" s="209"/>
      <c r="C18" s="210" t="s">
        <v>152</v>
      </c>
      <c r="D18" s="211"/>
      <c r="E18" s="212"/>
      <c r="F18" s="213"/>
      <c r="G18" s="213"/>
      <c r="H18" s="231">
        <f>IF(G18=0,0,G18/'Aktivi_Saistibas(003)'!$F$19*100)</f>
        <v>0</v>
      </c>
      <c r="I18" s="52"/>
    </row>
    <row r="19" spans="2:9" ht="15">
      <c r="B19" s="209"/>
      <c r="C19" s="214" t="s">
        <v>20</v>
      </c>
      <c r="D19" s="211"/>
      <c r="E19" s="212"/>
      <c r="F19" s="213"/>
      <c r="G19" s="213"/>
      <c r="H19" s="231">
        <f>IF(G19=0,0,G19/'Aktivi_Saistibas(003)'!$F$19*100)</f>
        <v>0</v>
      </c>
      <c r="I19" s="52"/>
    </row>
    <row r="20" spans="2:9" ht="15">
      <c r="B20" s="209"/>
      <c r="C20" s="210" t="s">
        <v>153</v>
      </c>
      <c r="D20" s="215">
        <v>11110</v>
      </c>
      <c r="E20" s="216">
        <f>SUM(E16:E19)</f>
        <v>0</v>
      </c>
      <c r="F20" s="216">
        <f>SUM(F16:F19)</f>
        <v>0</v>
      </c>
      <c r="G20" s="216">
        <f>SUM(G16:G19)</f>
        <v>0</v>
      </c>
      <c r="H20" s="232">
        <f>IF(G20=0,0,G20/'Aktivi_Saistibas(003)'!$F$19*100)</f>
        <v>0</v>
      </c>
      <c r="I20" s="52"/>
    </row>
    <row r="21" spans="2:9" ht="25.5">
      <c r="B21" s="198">
        <v>11120</v>
      </c>
      <c r="C21" s="219" t="s">
        <v>154</v>
      </c>
      <c r="D21" s="217"/>
      <c r="E21" s="218"/>
      <c r="F21" s="218"/>
      <c r="G21" s="203"/>
      <c r="H21" s="233"/>
      <c r="I21" s="30"/>
    </row>
    <row r="22" spans="2:9" ht="15">
      <c r="B22" s="209"/>
      <c r="C22" s="220" t="s">
        <v>155</v>
      </c>
      <c r="D22" s="206"/>
      <c r="E22" s="213"/>
      <c r="F22" s="213"/>
      <c r="G22" s="213"/>
      <c r="H22" s="234">
        <f>IF(G22=0,0,G22/'Aktivi_Saistibas(003)'!$F$19*100)</f>
        <v>0</v>
      </c>
      <c r="I22" s="30"/>
    </row>
    <row r="23" spans="2:9" ht="15">
      <c r="B23" s="209"/>
      <c r="C23" s="220" t="s">
        <v>156</v>
      </c>
      <c r="D23" s="206"/>
      <c r="E23" s="213"/>
      <c r="F23" s="213"/>
      <c r="G23" s="213"/>
      <c r="H23" s="234">
        <f>IF(G23=0,0,G23/'Aktivi_Saistibas(003)'!$F$19*100)</f>
        <v>0</v>
      </c>
      <c r="I23" s="52"/>
    </row>
    <row r="24" spans="2:9" ht="15">
      <c r="B24" s="209"/>
      <c r="C24" s="221" t="s">
        <v>20</v>
      </c>
      <c r="D24" s="206"/>
      <c r="E24" s="213"/>
      <c r="F24" s="213"/>
      <c r="G24" s="213"/>
      <c r="H24" s="234">
        <f>IF(G24=0,0,G24/'Aktivi_Saistibas(003)'!$F$19*100)</f>
        <v>0</v>
      </c>
      <c r="I24" s="52"/>
    </row>
    <row r="25" spans="2:9" ht="15">
      <c r="B25" s="209"/>
      <c r="C25" s="220" t="s">
        <v>153</v>
      </c>
      <c r="D25" s="215">
        <v>11120</v>
      </c>
      <c r="E25" s="216">
        <f>SUM(E22:E24)</f>
        <v>0</v>
      </c>
      <c r="F25" s="216">
        <f>SUM(F22:F24)</f>
        <v>0</v>
      </c>
      <c r="G25" s="216">
        <f>SUM(G22:G24)</f>
        <v>0</v>
      </c>
      <c r="H25" s="234">
        <f>IF(G25=0,0,G25/'Aktivi_Saistibas(003)'!$F$19*100)</f>
        <v>0</v>
      </c>
      <c r="I25" s="30"/>
    </row>
    <row r="26" spans="2:9" ht="15">
      <c r="B26" s="198">
        <v>11130</v>
      </c>
      <c r="C26" s="219" t="s">
        <v>157</v>
      </c>
      <c r="D26" s="206"/>
      <c r="E26" s="208"/>
      <c r="F26" s="208"/>
      <c r="G26" s="208"/>
      <c r="H26" s="233"/>
      <c r="I26" s="52"/>
    </row>
    <row r="27" spans="2:9" ht="15">
      <c r="B27" s="209"/>
      <c r="C27" s="220" t="s">
        <v>158</v>
      </c>
      <c r="D27" s="206"/>
      <c r="E27" s="213"/>
      <c r="F27" s="213"/>
      <c r="G27" s="213"/>
      <c r="H27" s="234">
        <f>IF(G27=0,0,G27/'Aktivi_Saistibas(003)'!$F$19*100)</f>
        <v>0</v>
      </c>
      <c r="I27" s="52"/>
    </row>
    <row r="28" spans="2:9" ht="15">
      <c r="B28" s="209"/>
      <c r="C28" s="220" t="s">
        <v>159</v>
      </c>
      <c r="D28" s="206"/>
      <c r="E28" s="213"/>
      <c r="F28" s="213"/>
      <c r="G28" s="213"/>
      <c r="H28" s="234">
        <f>IF(G28=0,0,G28/'Aktivi_Saistibas(003)'!$F$19*100)</f>
        <v>0</v>
      </c>
      <c r="I28" s="52"/>
    </row>
    <row r="29" spans="2:9" ht="15">
      <c r="B29" s="209"/>
      <c r="C29" s="221" t="s">
        <v>20</v>
      </c>
      <c r="D29" s="206"/>
      <c r="E29" s="213"/>
      <c r="F29" s="213"/>
      <c r="G29" s="213"/>
      <c r="H29" s="234">
        <f>IF(G29=0,0,G29/'Aktivi_Saistibas(003)'!$F$19*100)</f>
        <v>0</v>
      </c>
      <c r="I29" s="52"/>
    </row>
    <row r="30" spans="2:9" ht="15">
      <c r="B30" s="209"/>
      <c r="C30" s="220" t="s">
        <v>153</v>
      </c>
      <c r="D30" s="215">
        <v>11130</v>
      </c>
      <c r="E30" s="216">
        <f>SUM(E27:E29)</f>
        <v>0</v>
      </c>
      <c r="F30" s="216">
        <f>SUM(F27:F29)</f>
        <v>0</v>
      </c>
      <c r="G30" s="216">
        <f>SUM(G27:G29)</f>
        <v>0</v>
      </c>
      <c r="H30" s="234">
        <f>IF(G30=0,0,G30/'Aktivi_Saistibas(003)'!$F$19*100)</f>
        <v>0</v>
      </c>
      <c r="I30" s="52"/>
    </row>
    <row r="31" spans="2:9" ht="15">
      <c r="B31" s="165"/>
      <c r="C31" s="160" t="s">
        <v>160</v>
      </c>
      <c r="D31" s="75">
        <v>11100</v>
      </c>
      <c r="E31" s="227">
        <f>E20+E25+E30</f>
        <v>0</v>
      </c>
      <c r="F31" s="227">
        <f>F20+F25+F30</f>
        <v>0</v>
      </c>
      <c r="G31" s="227">
        <f>G20+G25+G30</f>
        <v>0</v>
      </c>
      <c r="H31" s="235">
        <f>IF(G31=0,0,G31/'Aktivi_Saistibas(003)'!$F$19*100)</f>
        <v>0</v>
      </c>
      <c r="I31" s="52"/>
    </row>
    <row r="32" spans="2:9" ht="25.5">
      <c r="B32" s="228">
        <v>11200</v>
      </c>
      <c r="C32" s="229" t="s">
        <v>161</v>
      </c>
      <c r="D32" s="236"/>
      <c r="E32" s="224"/>
      <c r="F32" s="224"/>
      <c r="G32" s="224"/>
      <c r="H32" s="230"/>
      <c r="I32" s="52"/>
    </row>
    <row r="33" spans="2:9" ht="25.5">
      <c r="B33" s="198">
        <v>11210</v>
      </c>
      <c r="C33" s="205" t="s">
        <v>162</v>
      </c>
      <c r="D33" s="206"/>
      <c r="E33" s="208"/>
      <c r="F33" s="208"/>
      <c r="G33" s="208"/>
      <c r="H33" s="222"/>
      <c r="I33" s="52"/>
    </row>
    <row r="34" spans="2:9" ht="15">
      <c r="B34" s="209"/>
      <c r="C34" s="210" t="s">
        <v>155</v>
      </c>
      <c r="D34" s="206"/>
      <c r="E34" s="213"/>
      <c r="F34" s="213"/>
      <c r="G34" s="213"/>
      <c r="H34" s="234">
        <f>IF(G34=0,0,G34/'Aktivi_Saistibas(003)'!$F$19*100)</f>
        <v>0</v>
      </c>
      <c r="I34" s="52"/>
    </row>
    <row r="35" spans="2:9" ht="15">
      <c r="B35" s="209"/>
      <c r="C35" s="210" t="s">
        <v>156</v>
      </c>
      <c r="D35" s="206"/>
      <c r="E35" s="213"/>
      <c r="F35" s="213"/>
      <c r="G35" s="213"/>
      <c r="H35" s="234">
        <f>IF(G35=0,0,G35/'Aktivi_Saistibas(003)'!$F$19*100)</f>
        <v>0</v>
      </c>
      <c r="I35" s="52"/>
    </row>
    <row r="36" spans="2:9" ht="15">
      <c r="B36" s="209"/>
      <c r="C36" s="214" t="s">
        <v>20</v>
      </c>
      <c r="D36" s="206"/>
      <c r="E36" s="213"/>
      <c r="F36" s="213"/>
      <c r="G36" s="213"/>
      <c r="H36" s="234">
        <f>IF(G36=0,0,G36/'Aktivi_Saistibas(003)'!$F$19*100)</f>
        <v>0</v>
      </c>
      <c r="I36" s="52"/>
    </row>
    <row r="37" spans="2:9" ht="15">
      <c r="B37" s="209"/>
      <c r="C37" s="210" t="s">
        <v>153</v>
      </c>
      <c r="D37" s="215">
        <v>11210</v>
      </c>
      <c r="E37" s="216">
        <f>SUM(E34:E36)</f>
        <v>0</v>
      </c>
      <c r="F37" s="216">
        <f>SUM(F34:F36)</f>
        <v>0</v>
      </c>
      <c r="G37" s="216">
        <f>SUM(G34:G36)</f>
        <v>0</v>
      </c>
      <c r="H37" s="234">
        <f>IF(G37=0,0,G37/'Aktivi_Saistibas(003)'!$F$19*100)</f>
        <v>0</v>
      </c>
      <c r="I37" s="52"/>
    </row>
    <row r="38" spans="2:9" ht="25.5">
      <c r="B38" s="198">
        <v>11220</v>
      </c>
      <c r="C38" s="205" t="s">
        <v>163</v>
      </c>
      <c r="D38" s="206"/>
      <c r="E38" s="208"/>
      <c r="F38" s="208"/>
      <c r="G38" s="208"/>
      <c r="H38" s="222"/>
      <c r="I38" s="52"/>
    </row>
    <row r="39" spans="2:9" ht="15">
      <c r="B39" s="209"/>
      <c r="C39" s="220" t="s">
        <v>158</v>
      </c>
      <c r="D39" s="206"/>
      <c r="E39" s="213"/>
      <c r="F39" s="213"/>
      <c r="G39" s="213"/>
      <c r="H39" s="234">
        <f>IF(G39=0,0,G39/'Aktivi_Saistibas(003)'!$F$19*100)</f>
        <v>0</v>
      </c>
      <c r="I39" s="52"/>
    </row>
    <row r="40" spans="2:9" ht="15">
      <c r="B40" s="209"/>
      <c r="C40" s="220" t="s">
        <v>159</v>
      </c>
      <c r="D40" s="206"/>
      <c r="E40" s="213"/>
      <c r="F40" s="213"/>
      <c r="G40" s="213"/>
      <c r="H40" s="234">
        <f>IF(G40=0,0,G40/'Aktivi_Saistibas(003)'!$F$19*100)</f>
        <v>0</v>
      </c>
      <c r="I40" s="52"/>
    </row>
    <row r="41" spans="2:9" ht="15">
      <c r="B41" s="209"/>
      <c r="C41" s="221" t="s">
        <v>20</v>
      </c>
      <c r="D41" s="206"/>
      <c r="E41" s="213"/>
      <c r="F41" s="213"/>
      <c r="G41" s="213"/>
      <c r="H41" s="234">
        <f>IF(G41=0,0,G41/'Aktivi_Saistibas(003)'!$F$19*100)</f>
        <v>0</v>
      </c>
      <c r="I41" s="52"/>
    </row>
    <row r="42" spans="2:9" ht="15">
      <c r="B42" s="209"/>
      <c r="C42" s="210" t="s">
        <v>153</v>
      </c>
      <c r="D42" s="215">
        <v>11220</v>
      </c>
      <c r="E42" s="216">
        <f>SUM(E39:E41)</f>
        <v>0</v>
      </c>
      <c r="F42" s="216">
        <f>SUM(F39:F41)</f>
        <v>0</v>
      </c>
      <c r="G42" s="216">
        <f>SUM(G39:G41)</f>
        <v>0</v>
      </c>
      <c r="H42" s="234">
        <f>IF(G42=0,0,G42/'Aktivi_Saistibas(003)'!$F$19*100)</f>
        <v>0</v>
      </c>
      <c r="I42" s="52"/>
    </row>
    <row r="43" spans="2:9" ht="15.75" thickBot="1">
      <c r="B43" s="183"/>
      <c r="C43" s="249" t="s">
        <v>164</v>
      </c>
      <c r="D43" s="80">
        <v>11200</v>
      </c>
      <c r="E43" s="250">
        <f>E37+E42</f>
        <v>0</v>
      </c>
      <c r="F43" s="250">
        <f>F37+F42</f>
        <v>0</v>
      </c>
      <c r="G43" s="250">
        <f>G37+G42</f>
        <v>0</v>
      </c>
      <c r="H43" s="251">
        <f>IF(G43=0,0,G43/'Aktivi_Saistibas(003)'!$F$19*100)</f>
        <v>0</v>
      </c>
      <c r="I43" s="52"/>
    </row>
    <row r="44" spans="2:9" ht="15.75" thickBot="1">
      <c r="B44" s="324"/>
      <c r="C44" s="325"/>
      <c r="D44" s="326"/>
      <c r="E44" s="327"/>
      <c r="F44" s="327"/>
      <c r="G44" s="327"/>
      <c r="H44" s="328"/>
      <c r="I44" s="52"/>
    </row>
    <row r="45" spans="2:9" ht="15.75" thickBot="1">
      <c r="B45" s="351" t="s">
        <v>13</v>
      </c>
      <c r="C45" s="354"/>
      <c r="D45" s="66" t="s">
        <v>64</v>
      </c>
      <c r="E45" s="238" t="s">
        <v>63</v>
      </c>
      <c r="F45" s="66" t="s">
        <v>66</v>
      </c>
      <c r="G45" s="66" t="s">
        <v>165</v>
      </c>
      <c r="H45" s="185" t="s">
        <v>166</v>
      </c>
      <c r="I45" s="52"/>
    </row>
    <row r="46" spans="2:9" ht="25.5">
      <c r="B46" s="191">
        <v>11300</v>
      </c>
      <c r="C46" s="239" t="s">
        <v>167</v>
      </c>
      <c r="D46" s="242"/>
      <c r="E46" s="240"/>
      <c r="F46" s="240"/>
      <c r="G46" s="240"/>
      <c r="H46" s="243"/>
      <c r="I46" s="52"/>
    </row>
    <row r="47" spans="2:9" ht="15">
      <c r="B47" s="209"/>
      <c r="C47" s="210" t="s">
        <v>168</v>
      </c>
      <c r="D47" s="206"/>
      <c r="E47" s="213"/>
      <c r="F47" s="213"/>
      <c r="G47" s="213"/>
      <c r="H47" s="234">
        <f>IF(G47=0,0,G47/'Aktivi_Saistibas(003)'!$F$19*100)</f>
        <v>0</v>
      </c>
      <c r="I47" s="52"/>
    </row>
    <row r="48" spans="2:9" ht="15">
      <c r="B48" s="209"/>
      <c r="C48" s="210" t="s">
        <v>169</v>
      </c>
      <c r="D48" s="206"/>
      <c r="E48" s="213"/>
      <c r="F48" s="213"/>
      <c r="G48" s="213"/>
      <c r="H48" s="234">
        <f>IF(G48=0,0,G48/'Aktivi_Saistibas(003)'!$F$19*100)</f>
        <v>0</v>
      </c>
      <c r="I48" s="52"/>
    </row>
    <row r="49" spans="2:9" ht="15">
      <c r="B49" s="209"/>
      <c r="C49" s="214" t="s">
        <v>20</v>
      </c>
      <c r="D49" s="206"/>
      <c r="E49" s="213"/>
      <c r="F49" s="213"/>
      <c r="G49" s="213"/>
      <c r="H49" s="234">
        <f>IF(G49=0,0,G49/'Aktivi_Saistibas(003)'!$F$19*100)</f>
        <v>0</v>
      </c>
      <c r="I49" s="52"/>
    </row>
    <row r="50" spans="2:9" ht="15">
      <c r="B50" s="165"/>
      <c r="C50" s="241" t="s">
        <v>153</v>
      </c>
      <c r="D50" s="75">
        <v>11300</v>
      </c>
      <c r="E50" s="226">
        <f>SUM(E47:E49)</f>
        <v>0</v>
      </c>
      <c r="F50" s="226">
        <f>SUM(F47:F49)</f>
        <v>0</v>
      </c>
      <c r="G50" s="226">
        <f>SUM(G47:G49)</f>
        <v>0</v>
      </c>
      <c r="H50" s="237">
        <f>IF(G50=0,0,G50/'Aktivi_Saistibas(003)'!$F$19*100)</f>
        <v>0</v>
      </c>
      <c r="I50" s="52"/>
    </row>
    <row r="51" spans="2:9" ht="15">
      <c r="B51" s="228">
        <v>11400</v>
      </c>
      <c r="C51" s="229" t="s">
        <v>81</v>
      </c>
      <c r="D51" s="236"/>
      <c r="E51" s="224"/>
      <c r="F51" s="224"/>
      <c r="G51" s="224"/>
      <c r="H51" s="230"/>
      <c r="I51" s="52"/>
    </row>
    <row r="52" spans="2:9" ht="15">
      <c r="B52" s="209"/>
      <c r="C52" s="210" t="s">
        <v>170</v>
      </c>
      <c r="D52" s="206"/>
      <c r="E52" s="213"/>
      <c r="F52" s="213"/>
      <c r="G52" s="213"/>
      <c r="H52" s="234">
        <f>IF(G52=0,0,G52/'Aktivi_Saistibas(003)'!$F$19*100)</f>
        <v>0</v>
      </c>
      <c r="I52" s="52"/>
    </row>
    <row r="53" spans="2:9" ht="15">
      <c r="B53" s="209"/>
      <c r="C53" s="210" t="s">
        <v>171</v>
      </c>
      <c r="D53" s="206"/>
      <c r="E53" s="213"/>
      <c r="F53" s="213"/>
      <c r="G53" s="213"/>
      <c r="H53" s="234">
        <f>IF(G53=0,0,G53/'Aktivi_Saistibas(003)'!$F$19*100)</f>
        <v>0</v>
      </c>
      <c r="I53" s="52"/>
    </row>
    <row r="54" spans="2:9" ht="15">
      <c r="B54" s="209"/>
      <c r="C54" s="214" t="s">
        <v>20</v>
      </c>
      <c r="D54" s="206"/>
      <c r="E54" s="213"/>
      <c r="F54" s="213"/>
      <c r="G54" s="213"/>
      <c r="H54" s="234">
        <f>IF(G54=0,0,G54/'Aktivi_Saistibas(003)'!$F$19*100)</f>
        <v>0</v>
      </c>
      <c r="I54" s="52"/>
    </row>
    <row r="55" spans="2:9" ht="15">
      <c r="B55" s="165"/>
      <c r="C55" s="241" t="s">
        <v>153</v>
      </c>
      <c r="D55" s="75">
        <v>11400</v>
      </c>
      <c r="E55" s="226">
        <f>SUM(E52:E54)</f>
        <v>0</v>
      </c>
      <c r="F55" s="226">
        <f>SUM(F52:F54)</f>
        <v>0</v>
      </c>
      <c r="G55" s="226">
        <f>SUM(G52:G54)</f>
        <v>0</v>
      </c>
      <c r="H55" s="237">
        <f>IF(G55=0,0,G55/'Aktivi_Saistibas(003)'!$F$19*100)</f>
        <v>0</v>
      </c>
      <c r="I55" s="52"/>
    </row>
    <row r="56" spans="2:9" ht="38.25">
      <c r="B56" s="223"/>
      <c r="C56" s="247" t="s">
        <v>173</v>
      </c>
      <c r="D56" s="77">
        <v>11000</v>
      </c>
      <c r="E56" s="244">
        <f>E31+E43+E50+E55</f>
        <v>0</v>
      </c>
      <c r="F56" s="244">
        <f>F31+F43+F50+F55</f>
        <v>0</v>
      </c>
      <c r="G56" s="244">
        <f>G31+G43+G50+G55</f>
        <v>0</v>
      </c>
      <c r="H56" s="245">
        <f>IF(G56=0,0,G56/'Aktivi_Saistibas(003)'!$F$19*100)</f>
        <v>0</v>
      </c>
      <c r="I56" s="52"/>
    </row>
    <row r="57" spans="2:9" ht="15">
      <c r="B57" s="228">
        <v>12000</v>
      </c>
      <c r="C57" s="246" t="s">
        <v>172</v>
      </c>
      <c r="D57" s="236"/>
      <c r="E57" s="224"/>
      <c r="F57" s="224"/>
      <c r="G57" s="224"/>
      <c r="H57" s="230"/>
      <c r="I57" s="52"/>
    </row>
    <row r="58" spans="2:9" ht="25.5">
      <c r="B58" s="198">
        <v>12100</v>
      </c>
      <c r="C58" s="199" t="s">
        <v>149</v>
      </c>
      <c r="D58" s="206"/>
      <c r="E58" s="208"/>
      <c r="F58" s="208"/>
      <c r="G58" s="208"/>
      <c r="H58" s="222"/>
      <c r="I58" s="52"/>
    </row>
    <row r="59" spans="2:9" ht="25.5">
      <c r="B59" s="198">
        <v>12110</v>
      </c>
      <c r="C59" s="205" t="s">
        <v>154</v>
      </c>
      <c r="D59" s="206"/>
      <c r="E59" s="208"/>
      <c r="F59" s="208"/>
      <c r="G59" s="208"/>
      <c r="H59" s="222"/>
      <c r="I59" s="52"/>
    </row>
    <row r="60" spans="2:9" ht="15">
      <c r="B60" s="209"/>
      <c r="C60" s="210" t="s">
        <v>155</v>
      </c>
      <c r="D60" s="206"/>
      <c r="E60" s="213"/>
      <c r="F60" s="213"/>
      <c r="G60" s="213"/>
      <c r="H60" s="234">
        <f>IF(G60=0,0,G60/'Aktivi_Saistibas(003)'!$F$19*100)</f>
        <v>0</v>
      </c>
      <c r="I60" s="52"/>
    </row>
    <row r="61" spans="2:9" ht="15">
      <c r="B61" s="209"/>
      <c r="C61" s="210" t="s">
        <v>156</v>
      </c>
      <c r="D61" s="206"/>
      <c r="E61" s="213"/>
      <c r="F61" s="213"/>
      <c r="G61" s="213"/>
      <c r="H61" s="234">
        <f>IF(G61=0,0,G61/'Aktivi_Saistibas(003)'!$F$19*100)</f>
        <v>0</v>
      </c>
      <c r="I61" s="52"/>
    </row>
    <row r="62" spans="2:9" ht="15">
      <c r="B62" s="209"/>
      <c r="C62" s="214" t="s">
        <v>20</v>
      </c>
      <c r="D62" s="206"/>
      <c r="E62" s="213"/>
      <c r="F62" s="213"/>
      <c r="G62" s="213"/>
      <c r="H62" s="234">
        <f>IF(G62=0,0,G62/'Aktivi_Saistibas(003)'!$F$19*100)</f>
        <v>0</v>
      </c>
      <c r="I62" s="52"/>
    </row>
    <row r="63" spans="2:9" ht="15">
      <c r="B63" s="209"/>
      <c r="C63" s="210" t="s">
        <v>153</v>
      </c>
      <c r="D63" s="215">
        <v>12110</v>
      </c>
      <c r="E63" s="216">
        <f>SUM(E60:E62)</f>
        <v>0</v>
      </c>
      <c r="F63" s="216">
        <f>SUM(F60:F62)</f>
        <v>0</v>
      </c>
      <c r="G63" s="216">
        <f>SUM(G60:G62)</f>
        <v>0</v>
      </c>
      <c r="H63" s="234">
        <f>IF(G63=0,0,G63/'Aktivi_Saistibas(003)'!$F$19*100)</f>
        <v>0</v>
      </c>
      <c r="I63" s="52"/>
    </row>
    <row r="64" spans="2:9" ht="15">
      <c r="B64" s="198">
        <v>12120</v>
      </c>
      <c r="C64" s="205" t="s">
        <v>183</v>
      </c>
      <c r="D64" s="206"/>
      <c r="E64" s="208"/>
      <c r="F64" s="208"/>
      <c r="G64" s="208"/>
      <c r="H64" s="222"/>
      <c r="I64" s="52"/>
    </row>
    <row r="65" spans="2:9" ht="15">
      <c r="B65" s="209"/>
      <c r="C65" s="210" t="s">
        <v>158</v>
      </c>
      <c r="D65" s="206"/>
      <c r="E65" s="213"/>
      <c r="F65" s="213"/>
      <c r="G65" s="213"/>
      <c r="H65" s="234">
        <f>IF(G65=0,0,G65/'Aktivi_Saistibas(003)'!$F$19*100)</f>
        <v>0</v>
      </c>
      <c r="I65" s="52"/>
    </row>
    <row r="66" spans="2:9" ht="15">
      <c r="B66" s="209"/>
      <c r="C66" s="210" t="s">
        <v>159</v>
      </c>
      <c r="D66" s="206"/>
      <c r="E66" s="213"/>
      <c r="F66" s="213"/>
      <c r="G66" s="213"/>
      <c r="H66" s="234">
        <f>IF(G66=0,0,G66/'Aktivi_Saistibas(003)'!$F$19*100)</f>
        <v>0</v>
      </c>
      <c r="I66" s="52"/>
    </row>
    <row r="67" spans="2:9" ht="15">
      <c r="B67" s="209"/>
      <c r="C67" s="214" t="s">
        <v>20</v>
      </c>
      <c r="D67" s="206"/>
      <c r="E67" s="213"/>
      <c r="F67" s="213"/>
      <c r="G67" s="213"/>
      <c r="H67" s="234">
        <f>IF(G67=0,0,G67/'Aktivi_Saistibas(003)'!$F$19*100)</f>
        <v>0</v>
      </c>
      <c r="I67" s="52"/>
    </row>
    <row r="68" spans="2:9" ht="15">
      <c r="B68" s="209"/>
      <c r="C68" s="210" t="s">
        <v>153</v>
      </c>
      <c r="D68" s="248">
        <v>12120</v>
      </c>
      <c r="E68" s="216">
        <f>SUM(E65:E67)</f>
        <v>0</v>
      </c>
      <c r="F68" s="216">
        <f>SUM(F65:F67)</f>
        <v>0</v>
      </c>
      <c r="G68" s="216">
        <f>SUM(G65:G67)</f>
        <v>0</v>
      </c>
      <c r="H68" s="234">
        <f>IF(G68=0,0,G68/'Aktivi_Saistibas(003)'!$F$19*100)</f>
        <v>0</v>
      </c>
      <c r="I68" s="52"/>
    </row>
    <row r="69" spans="2:9" ht="15">
      <c r="B69" s="165"/>
      <c r="C69" s="188" t="s">
        <v>174</v>
      </c>
      <c r="D69" s="75">
        <v>12100</v>
      </c>
      <c r="E69" s="226">
        <f>E63+E68</f>
        <v>0</v>
      </c>
      <c r="F69" s="226">
        <f>F63+F68</f>
        <v>0</v>
      </c>
      <c r="G69" s="226">
        <f>G63+G68</f>
        <v>0</v>
      </c>
      <c r="H69" s="237">
        <f>IF(G69=0,0,G69/'Aktivi_Saistibas(003)'!$F$19*100)</f>
        <v>0</v>
      </c>
      <c r="I69" s="52"/>
    </row>
    <row r="70" spans="2:9" ht="25.5">
      <c r="B70" s="228">
        <v>12200</v>
      </c>
      <c r="C70" s="229" t="s">
        <v>161</v>
      </c>
      <c r="D70" s="236"/>
      <c r="E70" s="224"/>
      <c r="F70" s="224"/>
      <c r="G70" s="224"/>
      <c r="H70" s="230"/>
      <c r="I70" s="52"/>
    </row>
    <row r="71" spans="2:9" ht="25.5">
      <c r="B71" s="198">
        <v>12210</v>
      </c>
      <c r="C71" s="205" t="s">
        <v>162</v>
      </c>
      <c r="D71" s="206"/>
      <c r="E71" s="208"/>
      <c r="F71" s="208"/>
      <c r="G71" s="208"/>
      <c r="H71" s="222"/>
      <c r="I71" s="52"/>
    </row>
    <row r="72" spans="2:9" ht="15">
      <c r="B72" s="209"/>
      <c r="C72" s="210" t="s">
        <v>155</v>
      </c>
      <c r="D72" s="206"/>
      <c r="E72" s="213"/>
      <c r="F72" s="213"/>
      <c r="G72" s="213"/>
      <c r="H72" s="234">
        <f>IF(G72=0,0,G72/'Aktivi_Saistibas(003)'!$F$19*100)</f>
        <v>0</v>
      </c>
      <c r="I72" s="52"/>
    </row>
    <row r="73" spans="2:9" ht="15">
      <c r="B73" s="209"/>
      <c r="C73" s="210" t="s">
        <v>156</v>
      </c>
      <c r="D73" s="206"/>
      <c r="E73" s="213"/>
      <c r="F73" s="213"/>
      <c r="G73" s="213"/>
      <c r="H73" s="234">
        <f>IF(G73=0,0,G73/'Aktivi_Saistibas(003)'!$F$19*100)</f>
        <v>0</v>
      </c>
      <c r="I73" s="52"/>
    </row>
    <row r="74" spans="2:9" ht="15">
      <c r="B74" s="209"/>
      <c r="C74" s="214" t="s">
        <v>20</v>
      </c>
      <c r="D74" s="206"/>
      <c r="E74" s="213"/>
      <c r="F74" s="213"/>
      <c r="G74" s="213"/>
      <c r="H74" s="234">
        <f>IF(G74=0,0,G74/'Aktivi_Saistibas(003)'!$F$19*100)</f>
        <v>0</v>
      </c>
      <c r="I74" s="52"/>
    </row>
    <row r="75" spans="2:9" ht="15">
      <c r="B75" s="209"/>
      <c r="C75" s="210" t="s">
        <v>153</v>
      </c>
      <c r="D75" s="215">
        <v>12210</v>
      </c>
      <c r="E75" s="216">
        <f>SUM(E72:E74)</f>
        <v>0</v>
      </c>
      <c r="F75" s="216">
        <f>SUM(F72:F74)</f>
        <v>0</v>
      </c>
      <c r="G75" s="216">
        <f>SUM(G72:G74)</f>
        <v>0</v>
      </c>
      <c r="H75" s="234">
        <f>IF(G75=0,0,G75/'Aktivi_Saistibas(003)'!$F$19*100)</f>
        <v>0</v>
      </c>
      <c r="I75" s="52"/>
    </row>
    <row r="76" spans="2:9" ht="25.5">
      <c r="B76" s="198">
        <v>12220</v>
      </c>
      <c r="C76" s="205" t="s">
        <v>163</v>
      </c>
      <c r="D76" s="206"/>
      <c r="E76" s="208"/>
      <c r="F76" s="208"/>
      <c r="G76" s="208"/>
      <c r="H76" s="222"/>
      <c r="I76" s="52"/>
    </row>
    <row r="77" spans="2:9" ht="15">
      <c r="B77" s="209"/>
      <c r="C77" s="210" t="s">
        <v>158</v>
      </c>
      <c r="D77" s="206"/>
      <c r="E77" s="213"/>
      <c r="F77" s="213"/>
      <c r="G77" s="213"/>
      <c r="H77" s="234">
        <f>IF(G77=0,0,G77/'Aktivi_Saistibas(003)'!$F$19*100)</f>
        <v>0</v>
      </c>
      <c r="I77" s="52"/>
    </row>
    <row r="78" spans="2:9" ht="15">
      <c r="B78" s="209"/>
      <c r="C78" s="210" t="s">
        <v>159</v>
      </c>
      <c r="D78" s="206"/>
      <c r="E78" s="213"/>
      <c r="F78" s="213"/>
      <c r="G78" s="213"/>
      <c r="H78" s="234">
        <f>IF(G78=0,0,G78/'Aktivi_Saistibas(003)'!$F$19*100)</f>
        <v>0</v>
      </c>
      <c r="I78" s="52"/>
    </row>
    <row r="79" spans="2:9" ht="15">
      <c r="B79" s="209"/>
      <c r="C79" s="214" t="s">
        <v>20</v>
      </c>
      <c r="D79" s="206"/>
      <c r="E79" s="213"/>
      <c r="F79" s="213"/>
      <c r="G79" s="213"/>
      <c r="H79" s="234">
        <f>IF(G79=0,0,G79/'Aktivi_Saistibas(003)'!$F$19*100)</f>
        <v>0</v>
      </c>
      <c r="I79" s="52"/>
    </row>
    <row r="80" spans="2:9" ht="15">
      <c r="B80" s="209"/>
      <c r="C80" s="210" t="s">
        <v>153</v>
      </c>
      <c r="D80" s="215">
        <v>12220</v>
      </c>
      <c r="E80" s="216">
        <f>SUM(E77:E79)</f>
        <v>0</v>
      </c>
      <c r="F80" s="216">
        <f>SUM(F77:F79)</f>
        <v>0</v>
      </c>
      <c r="G80" s="216">
        <f>SUM(G77:G79)</f>
        <v>0</v>
      </c>
      <c r="H80" s="234">
        <f>IF(G80=0,0,G80/'Aktivi_Saistibas(003)'!$F$19*100)</f>
        <v>0</v>
      </c>
      <c r="I80" s="52"/>
    </row>
    <row r="81" spans="2:9" ht="15">
      <c r="B81" s="165"/>
      <c r="C81" s="188" t="s">
        <v>175</v>
      </c>
      <c r="D81" s="75">
        <v>12200</v>
      </c>
      <c r="E81" s="226">
        <f>E75+E80</f>
        <v>0</v>
      </c>
      <c r="F81" s="226">
        <f>F75+F80</f>
        <v>0</v>
      </c>
      <c r="G81" s="226">
        <f>G75+G80</f>
        <v>0</v>
      </c>
      <c r="H81" s="237">
        <f>IF(G81=0,0,G81/'Aktivi_Saistibas(003)'!$F$19*100)</f>
        <v>0</v>
      </c>
      <c r="I81" s="52"/>
    </row>
    <row r="82" spans="2:9" ht="25.5">
      <c r="B82" s="198">
        <v>12300</v>
      </c>
      <c r="C82" s="199" t="s">
        <v>167</v>
      </c>
      <c r="D82" s="236"/>
      <c r="E82" s="224"/>
      <c r="F82" s="224"/>
      <c r="G82" s="224"/>
      <c r="H82" s="230"/>
      <c r="I82" s="52"/>
    </row>
    <row r="83" spans="2:9" ht="15">
      <c r="B83" s="209"/>
      <c r="C83" s="210" t="s">
        <v>168</v>
      </c>
      <c r="D83" s="206"/>
      <c r="E83" s="213"/>
      <c r="F83" s="213"/>
      <c r="G83" s="213"/>
      <c r="H83" s="234">
        <f>IF(G83=0,0,G83/'Aktivi_Saistibas(003)'!$F$19*100)</f>
        <v>0</v>
      </c>
      <c r="I83" s="52"/>
    </row>
    <row r="84" spans="2:9" ht="15">
      <c r="B84" s="209"/>
      <c r="C84" s="210" t="s">
        <v>169</v>
      </c>
      <c r="D84" s="206"/>
      <c r="E84" s="213"/>
      <c r="F84" s="213"/>
      <c r="G84" s="213"/>
      <c r="H84" s="234">
        <f>IF(G84=0,0,G84/'Aktivi_Saistibas(003)'!$F$19*100)</f>
        <v>0</v>
      </c>
      <c r="I84" s="52"/>
    </row>
    <row r="85" spans="2:9" ht="15">
      <c r="B85" s="209"/>
      <c r="C85" s="214" t="s">
        <v>20</v>
      </c>
      <c r="D85" s="206"/>
      <c r="E85" s="213"/>
      <c r="F85" s="213"/>
      <c r="G85" s="213"/>
      <c r="H85" s="234">
        <f>IF(G85=0,0,G85/'Aktivi_Saistibas(003)'!$F$19*100)</f>
        <v>0</v>
      </c>
      <c r="I85" s="52"/>
    </row>
    <row r="86" spans="2:9" ht="15">
      <c r="B86" s="165"/>
      <c r="C86" s="241" t="s">
        <v>153</v>
      </c>
      <c r="D86" s="75">
        <v>12300</v>
      </c>
      <c r="E86" s="226">
        <f>SUM(E83:E85)</f>
        <v>0</v>
      </c>
      <c r="F86" s="226">
        <f>SUM(F83:F85)</f>
        <v>0</v>
      </c>
      <c r="G86" s="226">
        <f>SUM(G83:G85)</f>
        <v>0</v>
      </c>
      <c r="H86" s="237">
        <f>IF(G86=0,0,G86/'Aktivi_Saistibas(003)'!$F$19*100)</f>
        <v>0</v>
      </c>
      <c r="I86" s="52"/>
    </row>
    <row r="87" spans="2:9" ht="15">
      <c r="B87" s="198">
        <v>12400</v>
      </c>
      <c r="C87" s="199" t="s">
        <v>81</v>
      </c>
      <c r="D87" s="206"/>
      <c r="E87" s="208"/>
      <c r="F87" s="208"/>
      <c r="G87" s="208"/>
      <c r="H87" s="222"/>
      <c r="I87" s="52"/>
    </row>
    <row r="88" spans="2:9" ht="15">
      <c r="B88" s="209"/>
      <c r="C88" s="210" t="s">
        <v>170</v>
      </c>
      <c r="D88" s="206"/>
      <c r="E88" s="213"/>
      <c r="F88" s="213"/>
      <c r="G88" s="213"/>
      <c r="H88" s="234">
        <f>IF(G88=0,0,G88/'Aktivi_Saistibas(003)'!$F$19*100)</f>
        <v>0</v>
      </c>
      <c r="I88" s="52"/>
    </row>
    <row r="89" spans="2:9" ht="15">
      <c r="B89" s="209"/>
      <c r="C89" s="210" t="s">
        <v>171</v>
      </c>
      <c r="D89" s="206"/>
      <c r="E89" s="213"/>
      <c r="F89" s="213"/>
      <c r="G89" s="213"/>
      <c r="H89" s="234">
        <f>IF(G89=0,0,G89/'Aktivi_Saistibas(003)'!$F$19*100)</f>
        <v>0</v>
      </c>
      <c r="I89" s="52"/>
    </row>
    <row r="90" spans="2:9" ht="15">
      <c r="B90" s="209"/>
      <c r="C90" s="214" t="s">
        <v>20</v>
      </c>
      <c r="D90" s="206"/>
      <c r="E90" s="213"/>
      <c r="F90" s="213"/>
      <c r="G90" s="213"/>
      <c r="H90" s="234">
        <f>IF(G90=0,0,G90/'Aktivi_Saistibas(003)'!$F$19*100)</f>
        <v>0</v>
      </c>
      <c r="I90" s="52"/>
    </row>
    <row r="91" spans="2:9" ht="15.75" thickBot="1">
      <c r="B91" s="183"/>
      <c r="C91" s="252" t="s">
        <v>153</v>
      </c>
      <c r="D91" s="80">
        <v>12400</v>
      </c>
      <c r="E91" s="250">
        <f>SUM(E88:E90)</f>
        <v>0</v>
      </c>
      <c r="F91" s="250">
        <f>SUM(F88:F90)</f>
        <v>0</v>
      </c>
      <c r="G91" s="250">
        <f>SUM(G88:G90)</f>
        <v>0</v>
      </c>
      <c r="H91" s="251">
        <f>IF(G91=0,0,G91/'Aktivi_Saistibas(003)'!$F$19*100)</f>
        <v>0</v>
      </c>
      <c r="I91" s="52"/>
    </row>
    <row r="92" spans="2:9" ht="15.75" thickBot="1">
      <c r="B92" s="321"/>
      <c r="C92" s="252"/>
      <c r="D92" s="321"/>
      <c r="E92" s="322"/>
      <c r="F92" s="322"/>
      <c r="G92" s="322"/>
      <c r="H92" s="323"/>
      <c r="I92" s="52"/>
    </row>
    <row r="93" spans="2:9" ht="15.75" thickBot="1">
      <c r="B93" s="351" t="s">
        <v>13</v>
      </c>
      <c r="C93" s="354"/>
      <c r="D93" s="66" t="s">
        <v>64</v>
      </c>
      <c r="E93" s="238" t="s">
        <v>63</v>
      </c>
      <c r="F93" s="66" t="s">
        <v>66</v>
      </c>
      <c r="G93" s="66" t="s">
        <v>165</v>
      </c>
      <c r="H93" s="185" t="s">
        <v>166</v>
      </c>
      <c r="I93" s="52"/>
    </row>
    <row r="94" spans="2:9" ht="25.5">
      <c r="B94" s="81"/>
      <c r="C94" s="253" t="s">
        <v>176</v>
      </c>
      <c r="D94" s="76">
        <v>12000</v>
      </c>
      <c r="E94" s="256">
        <f>E69+E81+E86+E91</f>
        <v>0</v>
      </c>
      <c r="F94" s="256">
        <f>F69+F81+F86+F91</f>
        <v>0</v>
      </c>
      <c r="G94" s="256">
        <f>G69+G81+G86+G91</f>
        <v>0</v>
      </c>
      <c r="H94" s="257">
        <f>IF(G94=0,0,G94/'Aktivi_Saistibas(003)'!$F$19*100)</f>
        <v>0</v>
      </c>
      <c r="I94" s="52"/>
    </row>
    <row r="95" spans="2:9" ht="15">
      <c r="B95" s="228">
        <v>13000</v>
      </c>
      <c r="C95" s="229" t="s">
        <v>177</v>
      </c>
      <c r="D95" s="236"/>
      <c r="E95" s="224"/>
      <c r="F95" s="224"/>
      <c r="G95" s="224"/>
      <c r="H95" s="230"/>
      <c r="I95" s="52"/>
    </row>
    <row r="96" spans="2:9" ht="15">
      <c r="B96" s="209"/>
      <c r="C96" s="210" t="s">
        <v>178</v>
      </c>
      <c r="D96" s="206"/>
      <c r="E96" s="213"/>
      <c r="F96" s="213"/>
      <c r="G96" s="213"/>
      <c r="H96" s="234">
        <f>IF(G96=0,0,G96/'Aktivi_Saistibas(003)'!$F$19*100)</f>
        <v>0</v>
      </c>
      <c r="I96" s="52"/>
    </row>
    <row r="97" spans="2:9" ht="15">
      <c r="B97" s="209"/>
      <c r="C97" s="210" t="s">
        <v>179</v>
      </c>
      <c r="D97" s="206"/>
      <c r="E97" s="213"/>
      <c r="F97" s="213"/>
      <c r="G97" s="213"/>
      <c r="H97" s="234">
        <f>IF(G97=0,0,G97/'Aktivi_Saistibas(003)'!$F$19*100)</f>
        <v>0</v>
      </c>
      <c r="I97" s="52"/>
    </row>
    <row r="98" spans="2:9" ht="15">
      <c r="B98" s="209"/>
      <c r="C98" s="214" t="s">
        <v>20</v>
      </c>
      <c r="D98" s="206"/>
      <c r="E98" s="213"/>
      <c r="F98" s="213"/>
      <c r="G98" s="213"/>
      <c r="H98" s="234">
        <f>IF(G98=0,0,G98/'Aktivi_Saistibas(003)'!$F$19*100)</f>
        <v>0</v>
      </c>
      <c r="I98" s="52"/>
    </row>
    <row r="99" spans="2:9" ht="15">
      <c r="B99" s="165"/>
      <c r="C99" s="241" t="s">
        <v>153</v>
      </c>
      <c r="D99" s="79">
        <v>13000</v>
      </c>
      <c r="E99" s="258">
        <f>SUM(E96:E98)</f>
        <v>0</v>
      </c>
      <c r="F99" s="258">
        <f>SUM(F96:F98)</f>
        <v>0</v>
      </c>
      <c r="G99" s="258">
        <f>SUM(G96:G98)</f>
        <v>0</v>
      </c>
      <c r="H99" s="259">
        <f>IF(G99=0,0,G99/'Aktivi_Saistibas(003)'!$F$19*100)</f>
        <v>0</v>
      </c>
      <c r="I99" s="52"/>
    </row>
    <row r="100" spans="2:9" ht="26.25" thickBot="1">
      <c r="B100" s="182"/>
      <c r="C100" s="254" t="s">
        <v>180</v>
      </c>
      <c r="D100" s="78">
        <v>10000</v>
      </c>
      <c r="E100" s="260">
        <f>E56+E94+E99</f>
        <v>0</v>
      </c>
      <c r="F100" s="260">
        <f>F56+F94+F99</f>
        <v>0</v>
      </c>
      <c r="G100" s="260">
        <f>G56+G94+G99</f>
        <v>0</v>
      </c>
      <c r="H100" s="261">
        <f>IF(G100=0,0,G100/'Aktivi_Saistibas(003)'!$F$19*100)</f>
        <v>0</v>
      </c>
      <c r="I100" s="52"/>
    </row>
    <row r="101" s="7" customFormat="1" ht="15">
      <c r="I101" s="52"/>
    </row>
    <row r="102" ht="15">
      <c r="I102" s="52"/>
    </row>
    <row r="103" ht="15">
      <c r="I103" s="52"/>
    </row>
    <row r="104" ht="12.75">
      <c r="I104" s="7"/>
    </row>
  </sheetData>
  <mergeCells count="4">
    <mergeCell ref="B11:C11"/>
    <mergeCell ref="B12:C12"/>
    <mergeCell ref="B45:C45"/>
    <mergeCell ref="B93:C93"/>
  </mergeCells>
  <dataValidations count="1">
    <dataValidation type="decimal" allowBlank="1" showErrorMessage="1" errorTitle="Oops!" error="Šeit jāievada skatlis" sqref="I13:I103">
      <formula1>-999999999999999</formula1>
      <formula2>999999999999999</formula2>
    </dataValidation>
  </dataValidations>
  <printOptions horizontalCentered="1"/>
  <pageMargins left="0.5905511811023623" right="0.3937007874015748" top="0.5905511811023623" bottom="0.5905511811023623" header="0.15748031496062992" footer="0.4724409448818898"/>
  <pageSetup horizontalDpi="300" verticalDpi="300" orientation="portrait" scale="86" r:id="rId1"/>
  <rowBreaks count="2" manualBreakCount="2">
    <brk id="43" max="8" man="1"/>
    <brk id="91" max="8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J211"/>
  <sheetViews>
    <sheetView workbookViewId="0" topLeftCell="A1">
      <selection activeCell="A1" sqref="A1"/>
    </sheetView>
  </sheetViews>
  <sheetFormatPr defaultColWidth="9.140625" defaultRowHeight="12.75"/>
  <cols>
    <col min="1" max="1" width="0.85546875" style="0" customWidth="1"/>
    <col min="2" max="2" width="6.140625" style="0" customWidth="1"/>
    <col min="3" max="3" width="23.57421875" style="0" customWidth="1"/>
    <col min="4" max="4" width="8.7109375" style="0" customWidth="1"/>
    <col min="5" max="9" width="12.7109375" style="0" customWidth="1"/>
  </cols>
  <sheetData>
    <row r="1" spans="1:9" ht="16.5" thickBot="1">
      <c r="A1" s="7"/>
      <c r="B1" s="187" t="s">
        <v>181</v>
      </c>
      <c r="C1" s="210"/>
      <c r="D1" s="225"/>
      <c r="E1" s="225"/>
      <c r="F1" s="207"/>
      <c r="G1" s="207"/>
      <c r="H1" s="207"/>
      <c r="I1" s="255"/>
    </row>
    <row r="2" spans="1:9" ht="90" thickBot="1">
      <c r="A2" s="1"/>
      <c r="B2" s="349" t="s">
        <v>11</v>
      </c>
      <c r="C2" s="350"/>
      <c r="D2" s="64" t="s">
        <v>12</v>
      </c>
      <c r="E2" s="64" t="s">
        <v>197</v>
      </c>
      <c r="F2" s="64" t="s">
        <v>143</v>
      </c>
      <c r="G2" s="184" t="s">
        <v>144</v>
      </c>
      <c r="H2" s="64" t="s">
        <v>146</v>
      </c>
      <c r="I2" s="180" t="s">
        <v>145</v>
      </c>
    </row>
    <row r="3" spans="1:9" ht="13.5" thickBot="1">
      <c r="A3" s="1"/>
      <c r="B3" s="351" t="s">
        <v>13</v>
      </c>
      <c r="C3" s="352"/>
      <c r="D3" s="66" t="s">
        <v>64</v>
      </c>
      <c r="E3" s="238" t="s">
        <v>63</v>
      </c>
      <c r="F3" s="238" t="s">
        <v>66</v>
      </c>
      <c r="G3" s="66" t="s">
        <v>165</v>
      </c>
      <c r="H3" s="66" t="s">
        <v>166</v>
      </c>
      <c r="I3" s="185" t="s">
        <v>182</v>
      </c>
    </row>
    <row r="4" spans="1:9" ht="30" customHeight="1">
      <c r="A4" s="1"/>
      <c r="B4" s="191">
        <v>21000</v>
      </c>
      <c r="C4" s="192" t="s">
        <v>184</v>
      </c>
      <c r="D4" s="193"/>
      <c r="E4" s="242"/>
      <c r="F4" s="240"/>
      <c r="G4" s="240"/>
      <c r="H4" s="240"/>
      <c r="I4" s="243"/>
    </row>
    <row r="5" spans="1:9" ht="38.25">
      <c r="A5" s="1"/>
      <c r="B5" s="198">
        <v>21100</v>
      </c>
      <c r="C5" s="199" t="s">
        <v>149</v>
      </c>
      <c r="D5" s="200"/>
      <c r="E5" s="206"/>
      <c r="F5" s="208"/>
      <c r="G5" s="208"/>
      <c r="H5" s="208"/>
      <c r="I5" s="222"/>
    </row>
    <row r="6" spans="1:9" ht="25.5">
      <c r="A6" s="1"/>
      <c r="B6" s="198">
        <v>21110</v>
      </c>
      <c r="C6" s="205" t="s">
        <v>150</v>
      </c>
      <c r="D6" s="206"/>
      <c r="E6" s="206"/>
      <c r="F6" s="208"/>
      <c r="G6" s="208"/>
      <c r="H6" s="208"/>
      <c r="I6" s="222"/>
    </row>
    <row r="7" spans="1:9" ht="12.75">
      <c r="A7" s="1"/>
      <c r="B7" s="209"/>
      <c r="C7" s="210" t="s">
        <v>185</v>
      </c>
      <c r="D7" s="211"/>
      <c r="E7" s="264"/>
      <c r="F7" s="213"/>
      <c r="G7" s="213"/>
      <c r="H7" s="213"/>
      <c r="I7" s="234">
        <f>IF(H7=0,0,H7/'Aktivi_Saistibas(003)'!$F$19*100)</f>
        <v>0</v>
      </c>
    </row>
    <row r="8" spans="1:9" ht="12.75">
      <c r="A8" s="1"/>
      <c r="B8" s="209"/>
      <c r="C8" s="210" t="s">
        <v>151</v>
      </c>
      <c r="D8" s="211"/>
      <c r="E8" s="264"/>
      <c r="F8" s="213"/>
      <c r="G8" s="213"/>
      <c r="H8" s="213"/>
      <c r="I8" s="234">
        <f>IF(H8=0,0,H8/'Aktivi_Saistibas(003)'!$F$19*100)</f>
        <v>0</v>
      </c>
    </row>
    <row r="9" spans="1:9" ht="12.75">
      <c r="A9" s="1"/>
      <c r="B9" s="209"/>
      <c r="C9" s="210" t="s">
        <v>152</v>
      </c>
      <c r="D9" s="211"/>
      <c r="E9" s="264"/>
      <c r="F9" s="213"/>
      <c r="G9" s="213"/>
      <c r="H9" s="213"/>
      <c r="I9" s="234">
        <f>IF(H9=0,0,H9/'Aktivi_Saistibas(003)'!$F$19*100)</f>
        <v>0</v>
      </c>
    </row>
    <row r="10" spans="1:9" ht="12.75">
      <c r="A10" s="1"/>
      <c r="B10" s="209"/>
      <c r="C10" s="214" t="s">
        <v>20</v>
      </c>
      <c r="D10" s="211"/>
      <c r="E10" s="264"/>
      <c r="F10" s="213"/>
      <c r="G10" s="213"/>
      <c r="H10" s="213"/>
      <c r="I10" s="234">
        <f>IF(H10=0,0,H10/'Aktivi_Saistibas(003)'!$F$19*100)</f>
        <v>0</v>
      </c>
    </row>
    <row r="11" spans="1:9" ht="12.75">
      <c r="A11" s="1"/>
      <c r="B11" s="209"/>
      <c r="C11" s="210" t="s">
        <v>153</v>
      </c>
      <c r="D11" s="215">
        <v>21110</v>
      </c>
      <c r="E11" s="287"/>
      <c r="F11" s="263">
        <f>SUM(F7:F10)</f>
        <v>0</v>
      </c>
      <c r="G11" s="263">
        <f>SUM(G7:G10)</f>
        <v>0</v>
      </c>
      <c r="H11" s="263">
        <f>SUM(H7:H10)</f>
        <v>0</v>
      </c>
      <c r="I11" s="234">
        <f>IF(H11=0,0,H11/'Aktivi_Saistibas(003)'!$F$19*100)</f>
        <v>0</v>
      </c>
    </row>
    <row r="12" spans="1:9" ht="25.5">
      <c r="A12" s="1"/>
      <c r="B12" s="198">
        <v>21120</v>
      </c>
      <c r="C12" s="219" t="s">
        <v>154</v>
      </c>
      <c r="D12" s="217"/>
      <c r="E12" s="331"/>
      <c r="F12" s="208"/>
      <c r="G12" s="208"/>
      <c r="H12" s="208"/>
      <c r="I12" s="222"/>
    </row>
    <row r="13" spans="1:9" ht="12.75">
      <c r="A13" s="1"/>
      <c r="B13" s="209"/>
      <c r="C13" s="220" t="s">
        <v>155</v>
      </c>
      <c r="D13" s="206"/>
      <c r="E13" s="264"/>
      <c r="F13" s="213"/>
      <c r="G13" s="213"/>
      <c r="H13" s="213"/>
      <c r="I13" s="234">
        <f>IF(H13=0,0,H13/'Aktivi_Saistibas(003)'!$F$19*100)</f>
        <v>0</v>
      </c>
    </row>
    <row r="14" spans="1:9" ht="12.75">
      <c r="A14" s="1"/>
      <c r="B14" s="209"/>
      <c r="C14" s="220" t="s">
        <v>156</v>
      </c>
      <c r="D14" s="206"/>
      <c r="E14" s="264"/>
      <c r="F14" s="213"/>
      <c r="G14" s="213"/>
      <c r="H14" s="213"/>
      <c r="I14" s="234">
        <f>IF(H14=0,0,H14/'Aktivi_Saistibas(003)'!$F$19*100)</f>
        <v>0</v>
      </c>
    </row>
    <row r="15" spans="1:9" ht="12.75">
      <c r="A15" s="1"/>
      <c r="B15" s="209"/>
      <c r="C15" s="221" t="s">
        <v>20</v>
      </c>
      <c r="D15" s="206"/>
      <c r="E15" s="264"/>
      <c r="F15" s="213"/>
      <c r="G15" s="213"/>
      <c r="H15" s="213"/>
      <c r="I15" s="234">
        <f>IF(H15=0,0,H15/'Aktivi_Saistibas(003)'!$F$19*100)</f>
        <v>0</v>
      </c>
    </row>
    <row r="16" spans="1:9" ht="12.75">
      <c r="A16" s="1"/>
      <c r="B16" s="209"/>
      <c r="C16" s="220" t="s">
        <v>153</v>
      </c>
      <c r="D16" s="215">
        <v>21120</v>
      </c>
      <c r="E16" s="287"/>
      <c r="F16" s="263">
        <f>SUM(F13:F15)</f>
        <v>0</v>
      </c>
      <c r="G16" s="263">
        <f>SUM(G13:G15)</f>
        <v>0</v>
      </c>
      <c r="H16" s="263">
        <f>SUM(H13:H15)</f>
        <v>0</v>
      </c>
      <c r="I16" s="234">
        <f>IF(H16=0,0,H16/'Aktivi_Saistibas(003)'!$F$19*100)</f>
        <v>0</v>
      </c>
    </row>
    <row r="17" spans="1:9" ht="25.5">
      <c r="A17" s="1"/>
      <c r="B17" s="198">
        <v>21130</v>
      </c>
      <c r="C17" s="219" t="s">
        <v>157</v>
      </c>
      <c r="D17" s="206"/>
      <c r="E17" s="331"/>
      <c r="F17" s="208"/>
      <c r="G17" s="208"/>
      <c r="H17" s="208"/>
      <c r="I17" s="222"/>
    </row>
    <row r="18" spans="1:9" ht="12.75">
      <c r="A18" s="1"/>
      <c r="B18" s="209"/>
      <c r="C18" s="220" t="s">
        <v>158</v>
      </c>
      <c r="D18" s="206"/>
      <c r="E18" s="264"/>
      <c r="F18" s="213"/>
      <c r="G18" s="213"/>
      <c r="H18" s="213"/>
      <c r="I18" s="234">
        <f>IF(H18=0,0,H18/'Aktivi_Saistibas(003)'!$F$19*100)</f>
        <v>0</v>
      </c>
    </row>
    <row r="19" spans="1:9" ht="12.75">
      <c r="A19" s="1"/>
      <c r="B19" s="209"/>
      <c r="C19" s="220" t="s">
        <v>159</v>
      </c>
      <c r="D19" s="206"/>
      <c r="E19" s="264"/>
      <c r="F19" s="213"/>
      <c r="G19" s="213"/>
      <c r="H19" s="213"/>
      <c r="I19" s="234">
        <f>IF(H19=0,0,H19/'Aktivi_Saistibas(003)'!$F$19*100)</f>
        <v>0</v>
      </c>
    </row>
    <row r="20" spans="1:9" ht="12.75">
      <c r="A20" s="1"/>
      <c r="B20" s="209"/>
      <c r="C20" s="221" t="s">
        <v>20</v>
      </c>
      <c r="D20" s="206"/>
      <c r="E20" s="264"/>
      <c r="F20" s="213"/>
      <c r="G20" s="213"/>
      <c r="H20" s="213"/>
      <c r="I20" s="234">
        <f>IF(H20=0,0,H20/'Aktivi_Saistibas(003)'!$F$19*100)</f>
        <v>0</v>
      </c>
    </row>
    <row r="21" spans="1:9" ht="12.75">
      <c r="A21" s="1"/>
      <c r="B21" s="209"/>
      <c r="C21" s="220" t="s">
        <v>153</v>
      </c>
      <c r="D21" s="215">
        <v>21130</v>
      </c>
      <c r="E21" s="287"/>
      <c r="F21" s="263">
        <f>SUM(F18:F20)</f>
        <v>0</v>
      </c>
      <c r="G21" s="263">
        <f>SUM(G18:G20)</f>
        <v>0</v>
      </c>
      <c r="H21" s="263">
        <f>SUM(H18:H20)</f>
        <v>0</v>
      </c>
      <c r="I21" s="234">
        <f>IF(H21=0,0,H21/'Aktivi_Saistibas(003)'!$F$19*100)</f>
        <v>0</v>
      </c>
    </row>
    <row r="22" spans="1:9" ht="15.75" customHeight="1">
      <c r="A22" s="1"/>
      <c r="B22" s="165"/>
      <c r="C22" s="160" t="s">
        <v>186</v>
      </c>
      <c r="D22" s="75">
        <v>21000</v>
      </c>
      <c r="E22" s="288"/>
      <c r="F22" s="265">
        <f>F11+F16+F21</f>
        <v>0</v>
      </c>
      <c r="G22" s="265">
        <f>G11+G16+G21</f>
        <v>0</v>
      </c>
      <c r="H22" s="265">
        <f>H11+H16+H21</f>
        <v>0</v>
      </c>
      <c r="I22" s="237">
        <f>IF(H22=0,0,H22/'Aktivi_Saistibas(003)'!$F$19*100)</f>
        <v>0</v>
      </c>
    </row>
    <row r="23" spans="1:9" ht="24.75" customHeight="1">
      <c r="A23" s="1"/>
      <c r="B23" s="228">
        <v>21200</v>
      </c>
      <c r="C23" s="229" t="s">
        <v>161</v>
      </c>
      <c r="D23" s="236"/>
      <c r="E23" s="332"/>
      <c r="F23" s="224"/>
      <c r="G23" s="224"/>
      <c r="H23" s="224"/>
      <c r="I23" s="230"/>
    </row>
    <row r="24" spans="1:9" ht="25.5">
      <c r="A24" s="1"/>
      <c r="B24" s="198">
        <v>21210</v>
      </c>
      <c r="C24" s="205" t="s">
        <v>162</v>
      </c>
      <c r="D24" s="206"/>
      <c r="E24" s="331"/>
      <c r="F24" s="208"/>
      <c r="G24" s="208"/>
      <c r="H24" s="208"/>
      <c r="I24" s="222"/>
    </row>
    <row r="25" spans="1:9" ht="12.75">
      <c r="A25" s="1"/>
      <c r="B25" s="209"/>
      <c r="C25" s="210" t="s">
        <v>155</v>
      </c>
      <c r="D25" s="206"/>
      <c r="E25" s="264"/>
      <c r="F25" s="213"/>
      <c r="G25" s="213"/>
      <c r="H25" s="213"/>
      <c r="I25" s="234">
        <f>IF(H25=0,0,H25/'Aktivi_Saistibas(003)'!$F$19*100)</f>
        <v>0</v>
      </c>
    </row>
    <row r="26" spans="1:9" ht="12.75">
      <c r="A26" s="1"/>
      <c r="B26" s="209"/>
      <c r="C26" s="210" t="s">
        <v>156</v>
      </c>
      <c r="D26" s="206"/>
      <c r="E26" s="264"/>
      <c r="F26" s="213"/>
      <c r="G26" s="213"/>
      <c r="H26" s="213"/>
      <c r="I26" s="234">
        <f>IF(H26=0,0,H26/'Aktivi_Saistibas(003)'!$F$19*100)</f>
        <v>0</v>
      </c>
    </row>
    <row r="27" spans="1:9" ht="12.75">
      <c r="A27" s="1"/>
      <c r="B27" s="209"/>
      <c r="C27" s="214" t="s">
        <v>20</v>
      </c>
      <c r="D27" s="206"/>
      <c r="E27" s="264"/>
      <c r="F27" s="213"/>
      <c r="G27" s="213"/>
      <c r="H27" s="213"/>
      <c r="I27" s="234">
        <f>IF(H27=0,0,H27/'Aktivi_Saistibas(003)'!$F$19*100)</f>
        <v>0</v>
      </c>
    </row>
    <row r="28" spans="1:9" ht="12.75">
      <c r="A28" s="1"/>
      <c r="B28" s="209"/>
      <c r="C28" s="210" t="s">
        <v>153</v>
      </c>
      <c r="D28" s="215">
        <v>21210</v>
      </c>
      <c r="E28" s="287"/>
      <c r="F28" s="263">
        <f>SUM(F25:F27)</f>
        <v>0</v>
      </c>
      <c r="G28" s="263">
        <f>SUM(G25:G27)</f>
        <v>0</v>
      </c>
      <c r="H28" s="263">
        <f>SUM(H25:H27)</f>
        <v>0</v>
      </c>
      <c r="I28" s="234">
        <f>IF(H28=0,0,H28/'Aktivi_Saistibas(003)'!$F$19*100)</f>
        <v>0</v>
      </c>
    </row>
    <row r="29" spans="1:9" ht="27" customHeight="1">
      <c r="A29" s="1"/>
      <c r="B29" s="198">
        <v>21220</v>
      </c>
      <c r="C29" s="205" t="s">
        <v>163</v>
      </c>
      <c r="D29" s="206"/>
      <c r="E29" s="331"/>
      <c r="F29" s="208"/>
      <c r="G29" s="208"/>
      <c r="H29" s="208"/>
      <c r="I29" s="222"/>
    </row>
    <row r="30" spans="1:9" ht="12.75">
      <c r="A30" s="1"/>
      <c r="B30" s="209"/>
      <c r="C30" s="220" t="s">
        <v>158</v>
      </c>
      <c r="D30" s="206"/>
      <c r="E30" s="264"/>
      <c r="F30" s="213"/>
      <c r="G30" s="213"/>
      <c r="H30" s="213"/>
      <c r="I30" s="234">
        <f>IF(H30=0,0,H30/'Aktivi_Saistibas(003)'!$F$19*100)</f>
        <v>0</v>
      </c>
    </row>
    <row r="31" spans="1:9" ht="12.75">
      <c r="A31" s="1"/>
      <c r="B31" s="209"/>
      <c r="C31" s="220" t="s">
        <v>159</v>
      </c>
      <c r="D31" s="206"/>
      <c r="E31" s="264"/>
      <c r="F31" s="213"/>
      <c r="G31" s="213"/>
      <c r="H31" s="213"/>
      <c r="I31" s="234">
        <f>IF(H31=0,0,H31/'Aktivi_Saistibas(003)'!$F$19*100)</f>
        <v>0</v>
      </c>
    </row>
    <row r="32" spans="1:9" ht="12.75">
      <c r="A32" s="1"/>
      <c r="B32" s="209"/>
      <c r="C32" s="221" t="s">
        <v>20</v>
      </c>
      <c r="D32" s="206"/>
      <c r="E32" s="264"/>
      <c r="F32" s="213"/>
      <c r="G32" s="213"/>
      <c r="H32" s="213"/>
      <c r="I32" s="234">
        <f>IF(H32=0,0,H32/'Aktivi_Saistibas(003)'!$F$19*100)</f>
        <v>0</v>
      </c>
    </row>
    <row r="33" spans="1:9" ht="12.75">
      <c r="A33" s="1"/>
      <c r="B33" s="209"/>
      <c r="C33" s="210" t="s">
        <v>153</v>
      </c>
      <c r="D33" s="215">
        <v>21220</v>
      </c>
      <c r="E33" s="287"/>
      <c r="F33" s="263">
        <f>SUM(F30:F32)</f>
        <v>0</v>
      </c>
      <c r="G33" s="263">
        <f>SUM(G30:G32)</f>
        <v>0</v>
      </c>
      <c r="H33" s="263">
        <f>SUM(H30:H32)</f>
        <v>0</v>
      </c>
      <c r="I33" s="234">
        <f>IF(H33=0,0,H33/'Aktivi_Saistibas(003)'!$F$19*100)</f>
        <v>0</v>
      </c>
    </row>
    <row r="34" spans="1:9" ht="12.75">
      <c r="A34" s="1"/>
      <c r="B34" s="165"/>
      <c r="C34" s="188" t="s">
        <v>187</v>
      </c>
      <c r="D34" s="75">
        <v>21200</v>
      </c>
      <c r="E34" s="288"/>
      <c r="F34" s="265">
        <f>F28+F33</f>
        <v>0</v>
      </c>
      <c r="G34" s="265">
        <f>G28+G33</f>
        <v>0</v>
      </c>
      <c r="H34" s="265">
        <f>H28+H33</f>
        <v>0</v>
      </c>
      <c r="I34" s="237">
        <f>IF(H34=0,0,H34/'Aktivi_Saistibas(003)'!$F$19*100)</f>
        <v>0</v>
      </c>
    </row>
    <row r="35" spans="1:9" ht="25.5">
      <c r="A35" s="1"/>
      <c r="B35" s="198">
        <v>21300</v>
      </c>
      <c r="C35" s="199" t="s">
        <v>167</v>
      </c>
      <c r="D35" s="206"/>
      <c r="E35" s="332"/>
      <c r="F35" s="224"/>
      <c r="G35" s="224"/>
      <c r="H35" s="224"/>
      <c r="I35" s="230"/>
    </row>
    <row r="36" spans="1:9" ht="12.75">
      <c r="A36" s="1"/>
      <c r="B36" s="209"/>
      <c r="C36" s="210" t="s">
        <v>168</v>
      </c>
      <c r="D36" s="206"/>
      <c r="E36" s="264"/>
      <c r="F36" s="213"/>
      <c r="G36" s="213"/>
      <c r="H36" s="213"/>
      <c r="I36" s="234">
        <f>IF(H36=0,0,H36/'Aktivi_Saistibas(003)'!$F$19*100)</f>
        <v>0</v>
      </c>
    </row>
    <row r="37" spans="1:9" ht="12.75">
      <c r="A37" s="1"/>
      <c r="B37" s="209"/>
      <c r="C37" s="210" t="s">
        <v>169</v>
      </c>
      <c r="D37" s="206"/>
      <c r="E37" s="264"/>
      <c r="F37" s="213"/>
      <c r="G37" s="213"/>
      <c r="H37" s="213"/>
      <c r="I37" s="234">
        <f>IF(H37=0,0,H37/'Aktivi_Saistibas(003)'!$F$19*100)</f>
        <v>0</v>
      </c>
    </row>
    <row r="38" spans="1:9" ht="12.75">
      <c r="A38" s="1"/>
      <c r="B38" s="209"/>
      <c r="C38" s="214" t="s">
        <v>20</v>
      </c>
      <c r="D38" s="206"/>
      <c r="E38" s="264"/>
      <c r="F38" s="213"/>
      <c r="G38" s="213"/>
      <c r="H38" s="213"/>
      <c r="I38" s="234">
        <f>IF(H38=0,0,H38/'Aktivi_Saistibas(003)'!$F$19*100)</f>
        <v>0</v>
      </c>
    </row>
    <row r="39" spans="1:9" ht="12.75">
      <c r="A39" s="1"/>
      <c r="B39" s="165"/>
      <c r="C39" s="241" t="s">
        <v>153</v>
      </c>
      <c r="D39" s="75">
        <v>21300</v>
      </c>
      <c r="E39" s="288"/>
      <c r="F39" s="265">
        <f>SUM(F36:F38)</f>
        <v>0</v>
      </c>
      <c r="G39" s="265">
        <f>SUM(G36:G38)</f>
        <v>0</v>
      </c>
      <c r="H39" s="265">
        <f>SUM(H36:H38)</f>
        <v>0</v>
      </c>
      <c r="I39" s="237">
        <f>IF(H39=0,0,H39/'Aktivi_Saistibas(003)'!$F$19*100)</f>
        <v>0</v>
      </c>
    </row>
    <row r="40" spans="1:9" ht="12.75">
      <c r="A40" s="1"/>
      <c r="B40" s="228">
        <v>21400</v>
      </c>
      <c r="C40" s="229" t="s">
        <v>81</v>
      </c>
      <c r="D40" s="236"/>
      <c r="E40" s="332"/>
      <c r="F40" s="224"/>
      <c r="G40" s="224"/>
      <c r="H40" s="224"/>
      <c r="I40" s="230"/>
    </row>
    <row r="41" spans="1:9" ht="12.75">
      <c r="A41" s="1"/>
      <c r="B41" s="209"/>
      <c r="C41" s="210" t="s">
        <v>170</v>
      </c>
      <c r="D41" s="206"/>
      <c r="E41" s="264"/>
      <c r="F41" s="213"/>
      <c r="G41" s="213"/>
      <c r="H41" s="213"/>
      <c r="I41" s="234">
        <f>IF(H41=0,0,H41/'Aktivi_Saistibas(003)'!$F$19*100)</f>
        <v>0</v>
      </c>
    </row>
    <row r="42" spans="1:9" ht="12.75">
      <c r="A42" s="1"/>
      <c r="B42" s="209"/>
      <c r="C42" s="210" t="s">
        <v>171</v>
      </c>
      <c r="D42" s="206"/>
      <c r="E42" s="264"/>
      <c r="F42" s="213"/>
      <c r="G42" s="213"/>
      <c r="H42" s="213"/>
      <c r="I42" s="234">
        <f>IF(H42=0,0,H42/'Aktivi_Saistibas(003)'!$F$19*100)</f>
        <v>0</v>
      </c>
    </row>
    <row r="43" spans="1:9" ht="12.75">
      <c r="A43" s="1"/>
      <c r="B43" s="209"/>
      <c r="C43" s="214" t="s">
        <v>20</v>
      </c>
      <c r="D43" s="206"/>
      <c r="E43" s="264"/>
      <c r="F43" s="213"/>
      <c r="G43" s="213"/>
      <c r="H43" s="213"/>
      <c r="I43" s="234">
        <f>IF(H43=0,0,H43/'Aktivi_Saistibas(003)'!$F$19*100)</f>
        <v>0</v>
      </c>
    </row>
    <row r="44" spans="1:9" ht="12.75">
      <c r="A44" s="1"/>
      <c r="B44" s="165"/>
      <c r="C44" s="241" t="s">
        <v>153</v>
      </c>
      <c r="D44" s="75">
        <v>21400</v>
      </c>
      <c r="E44" s="288"/>
      <c r="F44" s="265">
        <f>SUM(F41:F43)</f>
        <v>0</v>
      </c>
      <c r="G44" s="265">
        <f>SUM(G41:G43)</f>
        <v>0</v>
      </c>
      <c r="H44" s="265">
        <f>SUM(H41:H43)</f>
        <v>0</v>
      </c>
      <c r="I44" s="237">
        <f>IF(H44=0,0,H44/'Aktivi_Saistibas(003)'!$F$19*100)</f>
        <v>0</v>
      </c>
    </row>
    <row r="45" spans="1:9" ht="41.25" customHeight="1" thickBot="1">
      <c r="A45" s="1"/>
      <c r="B45" s="182"/>
      <c r="C45" s="266" t="s">
        <v>188</v>
      </c>
      <c r="D45" s="78">
        <v>21000</v>
      </c>
      <c r="E45" s="289"/>
      <c r="F45" s="267">
        <f>F22+F34+F39+F44</f>
        <v>0</v>
      </c>
      <c r="G45" s="267">
        <f>G22+G34+G39+G44</f>
        <v>0</v>
      </c>
      <c r="H45" s="267">
        <f>H22+H34+H39+H44</f>
        <v>0</v>
      </c>
      <c r="I45" s="261">
        <f>IF(H45=0,0,H45/'Aktivi_Saistibas(003)'!$F$19*100)</f>
        <v>0</v>
      </c>
    </row>
    <row r="46" spans="1:9" s="275" customFormat="1" ht="13.5" thickBot="1">
      <c r="A46" s="272"/>
      <c r="B46" s="273"/>
      <c r="C46" s="268"/>
      <c r="D46" s="269"/>
      <c r="E46" s="270"/>
      <c r="F46" s="270"/>
      <c r="G46" s="270"/>
      <c r="H46" s="270"/>
      <c r="I46" s="274"/>
    </row>
    <row r="47" spans="1:9" ht="13.5" thickBot="1">
      <c r="A47" s="1"/>
      <c r="B47" s="351" t="s">
        <v>13</v>
      </c>
      <c r="C47" s="352"/>
      <c r="D47" s="66" t="s">
        <v>64</v>
      </c>
      <c r="E47" s="238" t="s">
        <v>63</v>
      </c>
      <c r="F47" s="66" t="s">
        <v>66</v>
      </c>
      <c r="G47" s="66" t="s">
        <v>165</v>
      </c>
      <c r="H47" s="66" t="s">
        <v>166</v>
      </c>
      <c r="I47" s="185" t="s">
        <v>182</v>
      </c>
    </row>
    <row r="48" spans="1:9" ht="38.25" customHeight="1">
      <c r="A48" s="1"/>
      <c r="B48" s="198">
        <v>22000</v>
      </c>
      <c r="C48" s="246" t="s">
        <v>189</v>
      </c>
      <c r="D48" s="277"/>
      <c r="E48" s="278"/>
      <c r="F48" s="278"/>
      <c r="G48" s="278"/>
      <c r="H48" s="278"/>
      <c r="I48" s="279"/>
    </row>
    <row r="49" spans="1:9" ht="38.25">
      <c r="A49" s="1"/>
      <c r="B49" s="198">
        <v>22100</v>
      </c>
      <c r="C49" s="199" t="s">
        <v>149</v>
      </c>
      <c r="D49" s="200"/>
      <c r="E49" s="271"/>
      <c r="F49" s="271"/>
      <c r="G49" s="271"/>
      <c r="H49" s="271"/>
      <c r="I49" s="280"/>
    </row>
    <row r="50" spans="1:9" ht="25.5">
      <c r="A50" s="1"/>
      <c r="B50" s="198">
        <v>22110</v>
      </c>
      <c r="C50" s="205" t="s">
        <v>150</v>
      </c>
      <c r="D50" s="206"/>
      <c r="E50" s="271"/>
      <c r="F50" s="271"/>
      <c r="G50" s="271"/>
      <c r="H50" s="271"/>
      <c r="I50" s="280"/>
    </row>
    <row r="51" spans="1:9" ht="12.75">
      <c r="A51" s="1"/>
      <c r="B51" s="209"/>
      <c r="C51" s="210" t="s">
        <v>185</v>
      </c>
      <c r="D51" s="211"/>
      <c r="E51" s="281"/>
      <c r="F51" s="281"/>
      <c r="G51" s="281"/>
      <c r="H51" s="281"/>
      <c r="I51" s="234">
        <f>IF(H51=0,0,H51/'Aktivi_Saistibas(003)'!$F$19*100)</f>
        <v>0</v>
      </c>
    </row>
    <row r="52" spans="1:9" ht="12.75">
      <c r="A52" s="1"/>
      <c r="B52" s="209"/>
      <c r="C52" s="210" t="s">
        <v>151</v>
      </c>
      <c r="D52" s="211"/>
      <c r="E52" s="281"/>
      <c r="F52" s="281"/>
      <c r="G52" s="281"/>
      <c r="H52" s="281"/>
      <c r="I52" s="234">
        <f>IF(H52=0,0,H52/'Aktivi_Saistibas(003)'!$F$19*100)</f>
        <v>0</v>
      </c>
    </row>
    <row r="53" spans="1:9" ht="12.75">
      <c r="A53" s="1"/>
      <c r="B53" s="209"/>
      <c r="C53" s="210" t="s">
        <v>152</v>
      </c>
      <c r="D53" s="211"/>
      <c r="E53" s="281"/>
      <c r="F53" s="281"/>
      <c r="G53" s="281"/>
      <c r="H53" s="281"/>
      <c r="I53" s="234">
        <f>IF(H53=0,0,H53/'Aktivi_Saistibas(003)'!$F$19*100)</f>
        <v>0</v>
      </c>
    </row>
    <row r="54" spans="1:9" ht="12.75">
      <c r="A54" s="1"/>
      <c r="B54" s="209"/>
      <c r="C54" s="214" t="s">
        <v>20</v>
      </c>
      <c r="D54" s="211"/>
      <c r="E54" s="281"/>
      <c r="F54" s="281"/>
      <c r="G54" s="281"/>
      <c r="H54" s="281"/>
      <c r="I54" s="234">
        <f>IF(H54=0,0,H54/'Aktivi_Saistibas(003)'!$F$19*100)</f>
        <v>0</v>
      </c>
    </row>
    <row r="55" spans="1:9" ht="12.75">
      <c r="A55" s="1"/>
      <c r="B55" s="209"/>
      <c r="C55" s="210" t="s">
        <v>153</v>
      </c>
      <c r="D55" s="215">
        <v>22110</v>
      </c>
      <c r="E55" s="287"/>
      <c r="F55" s="263">
        <f>SUM(F51:F54)</f>
        <v>0</v>
      </c>
      <c r="G55" s="263">
        <f>SUM(G51:G54)</f>
        <v>0</v>
      </c>
      <c r="H55" s="263">
        <f>SUM(H51:H54)</f>
        <v>0</v>
      </c>
      <c r="I55" s="234">
        <f>IF(H55=0,0,H55/'Aktivi_Saistibas(003)'!$F$19*100)</f>
        <v>0</v>
      </c>
    </row>
    <row r="56" spans="1:9" ht="25.5">
      <c r="A56" s="1"/>
      <c r="B56" s="198">
        <v>22120</v>
      </c>
      <c r="C56" s="205" t="s">
        <v>154</v>
      </c>
      <c r="D56" s="217"/>
      <c r="E56" s="271"/>
      <c r="F56" s="271"/>
      <c r="G56" s="271"/>
      <c r="H56" s="271"/>
      <c r="I56" s="280"/>
    </row>
    <row r="57" spans="1:9" ht="12.75">
      <c r="A57" s="1"/>
      <c r="B57" s="209"/>
      <c r="C57" s="210" t="s">
        <v>155</v>
      </c>
      <c r="D57" s="206"/>
      <c r="E57" s="281"/>
      <c r="F57" s="281"/>
      <c r="G57" s="281"/>
      <c r="H57" s="281"/>
      <c r="I57" s="234">
        <f>IF(H57=0,0,H57/'Aktivi_Saistibas(003)'!$F$19*100)</f>
        <v>0</v>
      </c>
    </row>
    <row r="58" spans="1:9" ht="12.75">
      <c r="A58" s="1"/>
      <c r="B58" s="209"/>
      <c r="C58" s="210" t="s">
        <v>156</v>
      </c>
      <c r="D58" s="206"/>
      <c r="E58" s="281"/>
      <c r="F58" s="281"/>
      <c r="G58" s="281"/>
      <c r="H58" s="281"/>
      <c r="I58" s="234">
        <f>IF(H58=0,0,H58/'Aktivi_Saistibas(003)'!$F$19*100)</f>
        <v>0</v>
      </c>
    </row>
    <row r="59" spans="1:9" ht="12.75">
      <c r="A59" s="1"/>
      <c r="B59" s="209"/>
      <c r="C59" s="214" t="s">
        <v>20</v>
      </c>
      <c r="D59" s="206"/>
      <c r="E59" s="281"/>
      <c r="F59" s="281"/>
      <c r="G59" s="281"/>
      <c r="H59" s="281"/>
      <c r="I59" s="234">
        <f>IF(H59=0,0,H59/'Aktivi_Saistibas(003)'!$F$19*100)</f>
        <v>0</v>
      </c>
    </row>
    <row r="60" spans="1:9" ht="12.75">
      <c r="A60" s="1"/>
      <c r="B60" s="209"/>
      <c r="C60" s="210" t="s">
        <v>153</v>
      </c>
      <c r="D60" s="215">
        <v>22120</v>
      </c>
      <c r="E60" s="287"/>
      <c r="F60" s="263">
        <f>SUM(F57:F59)</f>
        <v>0</v>
      </c>
      <c r="G60" s="263">
        <f>SUM(G57:G59)</f>
        <v>0</v>
      </c>
      <c r="H60" s="263">
        <f>SUM(H57:H59)</f>
        <v>0</v>
      </c>
      <c r="I60" s="234">
        <f>IF(H60=0,0,H60/'Aktivi_Saistibas(003)'!$F$19*100)</f>
        <v>0</v>
      </c>
    </row>
    <row r="61" spans="1:9" ht="25.5">
      <c r="A61" s="1"/>
      <c r="B61" s="198">
        <v>22130</v>
      </c>
      <c r="C61" s="205" t="s">
        <v>157</v>
      </c>
      <c r="D61" s="206"/>
      <c r="E61" s="271"/>
      <c r="F61" s="271"/>
      <c r="G61" s="271"/>
      <c r="H61" s="271"/>
      <c r="I61" s="280"/>
    </row>
    <row r="62" spans="1:9" ht="12.75">
      <c r="A62" s="1"/>
      <c r="B62" s="209"/>
      <c r="C62" s="210" t="s">
        <v>158</v>
      </c>
      <c r="D62" s="206"/>
      <c r="E62" s="281"/>
      <c r="F62" s="281"/>
      <c r="G62" s="281"/>
      <c r="H62" s="281"/>
      <c r="I62" s="234">
        <f>IF(H62=0,0,H62/'Aktivi_Saistibas(003)'!$F$19*100)</f>
        <v>0</v>
      </c>
    </row>
    <row r="63" spans="1:9" ht="12.75">
      <c r="A63" s="1"/>
      <c r="B63" s="209"/>
      <c r="C63" s="210" t="s">
        <v>159</v>
      </c>
      <c r="D63" s="206"/>
      <c r="E63" s="281"/>
      <c r="F63" s="281"/>
      <c r="G63" s="281"/>
      <c r="H63" s="281"/>
      <c r="I63" s="234">
        <f>IF(H63=0,0,H63/'Aktivi_Saistibas(003)'!$F$19*100)</f>
        <v>0</v>
      </c>
    </row>
    <row r="64" spans="1:9" ht="12.75">
      <c r="A64" s="1"/>
      <c r="B64" s="209"/>
      <c r="C64" s="214" t="s">
        <v>20</v>
      </c>
      <c r="D64" s="206"/>
      <c r="E64" s="281"/>
      <c r="F64" s="281"/>
      <c r="G64" s="281"/>
      <c r="H64" s="281"/>
      <c r="I64" s="234">
        <f>IF(H64=0,0,H64/'Aktivi_Saistibas(003)'!$F$19*100)</f>
        <v>0</v>
      </c>
    </row>
    <row r="65" spans="1:9" ht="12.75">
      <c r="A65" s="1"/>
      <c r="B65" s="209"/>
      <c r="C65" s="210" t="s">
        <v>153</v>
      </c>
      <c r="D65" s="215">
        <v>22130</v>
      </c>
      <c r="E65" s="287"/>
      <c r="F65" s="263">
        <f>SUM(F62:F64)</f>
        <v>0</v>
      </c>
      <c r="G65" s="263">
        <f>SUM(G62:G64)</f>
        <v>0</v>
      </c>
      <c r="H65" s="263">
        <f>SUM(H62:H64)</f>
        <v>0</v>
      </c>
      <c r="I65" s="234">
        <f>IF(H65=0,0,H65/'Aktivi_Saistibas(003)'!$F$19*100)</f>
        <v>0</v>
      </c>
    </row>
    <row r="66" spans="1:9" ht="12.75">
      <c r="A66" s="1"/>
      <c r="B66" s="165"/>
      <c r="C66" s="188" t="s">
        <v>190</v>
      </c>
      <c r="D66" s="75">
        <v>22100</v>
      </c>
      <c r="E66" s="288"/>
      <c r="F66" s="265">
        <f>F55+F60+F65</f>
        <v>0</v>
      </c>
      <c r="G66" s="265">
        <f>G55+G60+G65</f>
        <v>0</v>
      </c>
      <c r="H66" s="265">
        <f>H55+H60+H65</f>
        <v>0</v>
      </c>
      <c r="I66" s="237">
        <f>IF(H66=0,0,H66/'Aktivi_Saistibas(003)'!$F$19*100)</f>
        <v>0</v>
      </c>
    </row>
    <row r="67" spans="1:9" ht="25.5">
      <c r="A67" s="1"/>
      <c r="B67" s="228">
        <v>22200</v>
      </c>
      <c r="C67" s="229" t="s">
        <v>161</v>
      </c>
      <c r="D67" s="236"/>
      <c r="E67" s="282"/>
      <c r="F67" s="282"/>
      <c r="G67" s="282"/>
      <c r="H67" s="282"/>
      <c r="I67" s="283"/>
    </row>
    <row r="68" spans="1:9" ht="25.5">
      <c r="A68" s="1"/>
      <c r="B68" s="198">
        <v>22210</v>
      </c>
      <c r="C68" s="205" t="s">
        <v>162</v>
      </c>
      <c r="D68" s="206"/>
      <c r="E68" s="271"/>
      <c r="F68" s="271"/>
      <c r="G68" s="271"/>
      <c r="H68" s="271"/>
      <c r="I68" s="280"/>
    </row>
    <row r="69" spans="1:9" ht="12.75">
      <c r="A69" s="1"/>
      <c r="B69" s="209"/>
      <c r="C69" s="210" t="s">
        <v>155</v>
      </c>
      <c r="D69" s="206"/>
      <c r="E69" s="281"/>
      <c r="F69" s="281"/>
      <c r="G69" s="281"/>
      <c r="H69" s="281"/>
      <c r="I69" s="234">
        <f>IF(H69=0,0,H69/'Aktivi_Saistibas(003)'!$F$19*100)</f>
        <v>0</v>
      </c>
    </row>
    <row r="70" spans="1:9" ht="12.75">
      <c r="A70" s="1"/>
      <c r="B70" s="209"/>
      <c r="C70" s="210" t="s">
        <v>156</v>
      </c>
      <c r="D70" s="206"/>
      <c r="E70" s="281"/>
      <c r="F70" s="281"/>
      <c r="G70" s="281"/>
      <c r="H70" s="281"/>
      <c r="I70" s="234">
        <f>IF(H70=0,0,H70/'Aktivi_Saistibas(003)'!$F$19*100)</f>
        <v>0</v>
      </c>
    </row>
    <row r="71" spans="1:9" ht="12.75">
      <c r="A71" s="1"/>
      <c r="B71" s="209"/>
      <c r="C71" s="214" t="s">
        <v>20</v>
      </c>
      <c r="D71" s="206"/>
      <c r="E71" s="281"/>
      <c r="F71" s="281"/>
      <c r="G71" s="281"/>
      <c r="H71" s="281"/>
      <c r="I71" s="234">
        <f>IF(H71=0,0,H71/'Aktivi_Saistibas(003)'!$F$19*100)</f>
        <v>0</v>
      </c>
    </row>
    <row r="72" spans="1:9" ht="12.75">
      <c r="A72" s="1"/>
      <c r="B72" s="209"/>
      <c r="C72" s="210" t="s">
        <v>153</v>
      </c>
      <c r="D72" s="215">
        <v>22210</v>
      </c>
      <c r="E72" s="287"/>
      <c r="F72" s="263">
        <f>SUM(F69:F71)</f>
        <v>0</v>
      </c>
      <c r="G72" s="263">
        <f>SUM(G69:G71)</f>
        <v>0</v>
      </c>
      <c r="H72" s="263">
        <f>SUM(H69:H71)</f>
        <v>0</v>
      </c>
      <c r="I72" s="234">
        <f>IF(H72=0,0,H72/'Aktivi_Saistibas(003)'!$F$19*100)</f>
        <v>0</v>
      </c>
    </row>
    <row r="73" spans="1:9" ht="25.5">
      <c r="A73" s="1"/>
      <c r="B73" s="198">
        <v>22220</v>
      </c>
      <c r="C73" s="205" t="s">
        <v>163</v>
      </c>
      <c r="D73" s="206"/>
      <c r="E73" s="271"/>
      <c r="F73" s="271"/>
      <c r="G73" s="271"/>
      <c r="H73" s="271"/>
      <c r="I73" s="280"/>
    </row>
    <row r="74" spans="1:9" ht="12.75">
      <c r="A74" s="1"/>
      <c r="B74" s="209"/>
      <c r="C74" s="220" t="s">
        <v>158</v>
      </c>
      <c r="D74" s="206"/>
      <c r="E74" s="281"/>
      <c r="F74" s="281"/>
      <c r="G74" s="281"/>
      <c r="H74" s="281"/>
      <c r="I74" s="234">
        <f>IF(H74=0,0,H74/'Aktivi_Saistibas(003)'!$F$19*100)</f>
        <v>0</v>
      </c>
    </row>
    <row r="75" spans="1:9" ht="12.75">
      <c r="A75" s="1"/>
      <c r="B75" s="209"/>
      <c r="C75" s="220" t="s">
        <v>159</v>
      </c>
      <c r="D75" s="206"/>
      <c r="E75" s="281"/>
      <c r="F75" s="281"/>
      <c r="G75" s="281"/>
      <c r="H75" s="281"/>
      <c r="I75" s="234">
        <f>IF(H75=0,0,H75/'Aktivi_Saistibas(003)'!$F$19*100)</f>
        <v>0</v>
      </c>
    </row>
    <row r="76" spans="1:9" ht="12.75">
      <c r="A76" s="1"/>
      <c r="B76" s="209"/>
      <c r="C76" s="221" t="s">
        <v>20</v>
      </c>
      <c r="D76" s="206"/>
      <c r="E76" s="281"/>
      <c r="F76" s="281"/>
      <c r="G76" s="281"/>
      <c r="H76" s="281"/>
      <c r="I76" s="234">
        <f>IF(H76=0,0,H76/'Aktivi_Saistibas(003)'!$F$19*100)</f>
        <v>0</v>
      </c>
    </row>
    <row r="77" spans="1:9" ht="12.75">
      <c r="A77" s="1"/>
      <c r="B77" s="209"/>
      <c r="C77" s="210" t="s">
        <v>153</v>
      </c>
      <c r="D77" s="215">
        <v>22220</v>
      </c>
      <c r="E77" s="287"/>
      <c r="F77" s="263">
        <f>SUM(F74:F76)</f>
        <v>0</v>
      </c>
      <c r="G77" s="263">
        <f>SUM(G74:G76)</f>
        <v>0</v>
      </c>
      <c r="H77" s="263">
        <f>SUM(H74:H76)</f>
        <v>0</v>
      </c>
      <c r="I77" s="234">
        <f>IF(H77=0,0,H77/'Aktivi_Saistibas(003)'!$F$19*100)</f>
        <v>0</v>
      </c>
    </row>
    <row r="78" spans="1:9" ht="12.75">
      <c r="A78" s="1"/>
      <c r="B78" s="165"/>
      <c r="C78" s="188" t="s">
        <v>187</v>
      </c>
      <c r="D78" s="75">
        <v>22200</v>
      </c>
      <c r="E78" s="288"/>
      <c r="F78" s="265">
        <f>F72+F77</f>
        <v>0</v>
      </c>
      <c r="G78" s="265">
        <f>G72+G77</f>
        <v>0</v>
      </c>
      <c r="H78" s="265">
        <f>H72+H77</f>
        <v>0</v>
      </c>
      <c r="I78" s="237">
        <f>IF(H78=0,0,H78/'Aktivi_Saistibas(003)'!$F$19*100)</f>
        <v>0</v>
      </c>
    </row>
    <row r="79" spans="1:9" ht="25.5">
      <c r="A79" s="1"/>
      <c r="B79" s="198">
        <v>22300</v>
      </c>
      <c r="C79" s="199" t="s">
        <v>167</v>
      </c>
      <c r="D79" s="206"/>
      <c r="E79" s="271"/>
      <c r="F79" s="271"/>
      <c r="G79" s="271"/>
      <c r="H79" s="271"/>
      <c r="I79" s="280"/>
    </row>
    <row r="80" spans="1:9" ht="12.75">
      <c r="A80" s="1"/>
      <c r="B80" s="209"/>
      <c r="C80" s="210" t="s">
        <v>168</v>
      </c>
      <c r="D80" s="206"/>
      <c r="E80" s="281"/>
      <c r="F80" s="281"/>
      <c r="G80" s="281"/>
      <c r="H80" s="281"/>
      <c r="I80" s="234">
        <f>IF(H80=0,0,H80/'Aktivi_Saistibas(003)'!$F$19*100)</f>
        <v>0</v>
      </c>
    </row>
    <row r="81" spans="1:9" ht="12.75">
      <c r="A81" s="1"/>
      <c r="B81" s="209"/>
      <c r="C81" s="210" t="s">
        <v>169</v>
      </c>
      <c r="D81" s="206"/>
      <c r="E81" s="281"/>
      <c r="F81" s="281"/>
      <c r="G81" s="281"/>
      <c r="H81" s="281"/>
      <c r="I81" s="234">
        <f>IF(H81=0,0,H81/'Aktivi_Saistibas(003)'!$F$19*100)</f>
        <v>0</v>
      </c>
    </row>
    <row r="82" spans="1:9" ht="12.75">
      <c r="A82" s="1"/>
      <c r="B82" s="209"/>
      <c r="C82" s="214" t="s">
        <v>20</v>
      </c>
      <c r="D82" s="206"/>
      <c r="E82" s="281"/>
      <c r="F82" s="281"/>
      <c r="G82" s="281"/>
      <c r="H82" s="281"/>
      <c r="I82" s="234">
        <f>IF(H82=0,0,H82/'Aktivi_Saistibas(003)'!$F$19*100)</f>
        <v>0</v>
      </c>
    </row>
    <row r="83" spans="1:9" ht="12.75">
      <c r="A83" s="1"/>
      <c r="B83" s="165"/>
      <c r="C83" s="241" t="s">
        <v>153</v>
      </c>
      <c r="D83" s="75">
        <v>22300</v>
      </c>
      <c r="E83" s="288"/>
      <c r="F83" s="265">
        <f>SUM(F80:F82)</f>
        <v>0</v>
      </c>
      <c r="G83" s="265">
        <f>SUM(G80:G82)</f>
        <v>0</v>
      </c>
      <c r="H83" s="265">
        <f>SUM(H80:H82)</f>
        <v>0</v>
      </c>
      <c r="I83" s="237">
        <f>IF(H83=0,0,H83/'Aktivi_Saistibas(003)'!$F$19*100)</f>
        <v>0</v>
      </c>
    </row>
    <row r="84" spans="1:9" ht="12.75">
      <c r="A84" s="1"/>
      <c r="B84" s="228">
        <v>22400</v>
      </c>
      <c r="C84" s="229" t="s">
        <v>81</v>
      </c>
      <c r="D84" s="236"/>
      <c r="E84" s="271"/>
      <c r="F84" s="271"/>
      <c r="G84" s="271"/>
      <c r="H84" s="271"/>
      <c r="I84" s="280"/>
    </row>
    <row r="85" spans="1:9" ht="12.75">
      <c r="A85" s="1"/>
      <c r="B85" s="209"/>
      <c r="C85" s="210" t="s">
        <v>170</v>
      </c>
      <c r="D85" s="206"/>
      <c r="E85" s="281"/>
      <c r="F85" s="281"/>
      <c r="G85" s="281"/>
      <c r="H85" s="281"/>
      <c r="I85" s="234">
        <f>IF(H85=0,0,H85/'Aktivi_Saistibas(003)'!$F$19*100)</f>
        <v>0</v>
      </c>
    </row>
    <row r="86" spans="1:9" ht="12.75">
      <c r="A86" s="1"/>
      <c r="B86" s="209"/>
      <c r="C86" s="210" t="s">
        <v>171</v>
      </c>
      <c r="D86" s="206"/>
      <c r="E86" s="264"/>
      <c r="F86" s="213"/>
      <c r="G86" s="213"/>
      <c r="H86" s="213"/>
      <c r="I86" s="234">
        <f>IF(H86=0,0,H86/'Aktivi_Saistibas(003)'!$F$19*100)</f>
        <v>0</v>
      </c>
    </row>
    <row r="87" spans="1:9" ht="12.75">
      <c r="A87" s="1"/>
      <c r="B87" s="209"/>
      <c r="C87" s="214" t="s">
        <v>20</v>
      </c>
      <c r="D87" s="206"/>
      <c r="E87" s="264"/>
      <c r="F87" s="213"/>
      <c r="G87" s="213"/>
      <c r="H87" s="213"/>
      <c r="I87" s="234">
        <f>IF(H87=0,0,H87/'Aktivi_Saistibas(003)'!$F$19*100)</f>
        <v>0</v>
      </c>
    </row>
    <row r="88" spans="1:9" ht="12.75">
      <c r="A88" s="1"/>
      <c r="B88" s="165"/>
      <c r="C88" s="241" t="s">
        <v>153</v>
      </c>
      <c r="D88" s="75">
        <v>22400</v>
      </c>
      <c r="E88" s="288"/>
      <c r="F88" s="265">
        <f>SUM(F85:F87)</f>
        <v>0</v>
      </c>
      <c r="G88" s="265">
        <f>SUM(G85:G87)</f>
        <v>0</v>
      </c>
      <c r="H88" s="265">
        <f>SUM(H85:H87)</f>
        <v>0</v>
      </c>
      <c r="I88" s="237">
        <f>IF(H88=0,0,H88/'Aktivi_Saistibas(003)'!$F$19*100)</f>
        <v>0</v>
      </c>
    </row>
    <row r="89" spans="1:9" ht="51">
      <c r="A89" s="1"/>
      <c r="B89" s="181"/>
      <c r="C89" s="189" t="s">
        <v>191</v>
      </c>
      <c r="D89" s="77">
        <v>22000</v>
      </c>
      <c r="E89" s="290"/>
      <c r="F89" s="284">
        <f>F66+F78+F83+F88</f>
        <v>0</v>
      </c>
      <c r="G89" s="284">
        <f>G66+G78+G83+G88</f>
        <v>0</v>
      </c>
      <c r="H89" s="284">
        <f>H66+H78+H83+H88</f>
        <v>0</v>
      </c>
      <c r="I89" s="285">
        <f>IF(H89=0,0,H89/'Aktivi_Saistibas(003)'!$F$19*100)</f>
        <v>0</v>
      </c>
    </row>
    <row r="90" spans="1:9" ht="12.75">
      <c r="A90" s="1"/>
      <c r="B90" s="198">
        <v>23000</v>
      </c>
      <c r="C90" s="286" t="s">
        <v>192</v>
      </c>
      <c r="D90" s="236"/>
      <c r="E90" s="332"/>
      <c r="F90" s="224"/>
      <c r="G90" s="224"/>
      <c r="H90" s="224"/>
      <c r="I90" s="230"/>
    </row>
    <row r="91" spans="1:9" ht="39" thickBot="1">
      <c r="A91" s="1"/>
      <c r="B91" s="340">
        <v>23100</v>
      </c>
      <c r="C91" s="341" t="s">
        <v>149</v>
      </c>
      <c r="D91" s="342"/>
      <c r="E91" s="345"/>
      <c r="F91" s="343"/>
      <c r="G91" s="343"/>
      <c r="H91" s="343"/>
      <c r="I91" s="344"/>
    </row>
    <row r="92" spans="1:10" ht="13.5" thickBot="1">
      <c r="A92" s="1"/>
      <c r="B92" s="214"/>
      <c r="C92" s="199"/>
      <c r="D92" s="225"/>
      <c r="E92" s="225"/>
      <c r="F92" s="207"/>
      <c r="G92" s="207"/>
      <c r="H92" s="207"/>
      <c r="I92" s="255"/>
      <c r="J92" s="299"/>
    </row>
    <row r="93" spans="1:9" ht="13.5" thickBot="1">
      <c r="A93" s="1"/>
      <c r="B93" s="351" t="s">
        <v>13</v>
      </c>
      <c r="C93" s="352"/>
      <c r="D93" s="66" t="s">
        <v>64</v>
      </c>
      <c r="E93" s="66" t="s">
        <v>63</v>
      </c>
      <c r="F93" s="66" t="s">
        <v>66</v>
      </c>
      <c r="G93" s="66" t="s">
        <v>165</v>
      </c>
      <c r="H93" s="66" t="s">
        <v>166</v>
      </c>
      <c r="I93" s="185" t="s">
        <v>182</v>
      </c>
    </row>
    <row r="94" spans="1:9" ht="25.5">
      <c r="A94" s="1"/>
      <c r="B94" s="198">
        <v>23110</v>
      </c>
      <c r="C94" s="205" t="s">
        <v>150</v>
      </c>
      <c r="D94" s="206"/>
      <c r="E94" s="206"/>
      <c r="F94" s="208"/>
      <c r="G94" s="208"/>
      <c r="H94" s="208"/>
      <c r="I94" s="222"/>
    </row>
    <row r="95" spans="1:9" ht="12.75">
      <c r="A95" s="1"/>
      <c r="B95" s="209"/>
      <c r="C95" s="210" t="s">
        <v>185</v>
      </c>
      <c r="D95" s="211"/>
      <c r="E95" s="264"/>
      <c r="F95" s="213"/>
      <c r="G95" s="213"/>
      <c r="H95" s="213"/>
      <c r="I95" s="234">
        <f>IF(H95=0,0,H95/'Aktivi_Saistibas(003)'!$F$19*100)</f>
        <v>0</v>
      </c>
    </row>
    <row r="96" spans="1:9" ht="12.75">
      <c r="A96" s="1"/>
      <c r="B96" s="209"/>
      <c r="C96" s="210" t="s">
        <v>151</v>
      </c>
      <c r="D96" s="211"/>
      <c r="E96" s="264"/>
      <c r="F96" s="213"/>
      <c r="G96" s="213"/>
      <c r="H96" s="213"/>
      <c r="I96" s="234">
        <f>IF(H96=0,0,H96/'Aktivi_Saistibas(003)'!$F$19*100)</f>
        <v>0</v>
      </c>
    </row>
    <row r="97" spans="1:9" ht="12.75">
      <c r="A97" s="1"/>
      <c r="B97" s="209"/>
      <c r="C97" s="210" t="s">
        <v>152</v>
      </c>
      <c r="D97" s="211"/>
      <c r="E97" s="264"/>
      <c r="F97" s="213"/>
      <c r="G97" s="213"/>
      <c r="H97" s="213"/>
      <c r="I97" s="234">
        <f>IF(H97=0,0,H97/'Aktivi_Saistibas(003)'!$F$19*100)</f>
        <v>0</v>
      </c>
    </row>
    <row r="98" spans="1:9" ht="12.75">
      <c r="A98" s="1"/>
      <c r="B98" s="209"/>
      <c r="C98" s="214" t="s">
        <v>20</v>
      </c>
      <c r="D98" s="211"/>
      <c r="E98" s="264"/>
      <c r="F98" s="213"/>
      <c r="G98" s="213"/>
      <c r="H98" s="213"/>
      <c r="I98" s="234">
        <f>IF(H98=0,0,H98/'Aktivi_Saistibas(003)'!$F$19*100)</f>
        <v>0</v>
      </c>
    </row>
    <row r="99" spans="1:9" ht="12.75">
      <c r="A99" s="1"/>
      <c r="B99" s="209"/>
      <c r="C99" s="210" t="s">
        <v>153</v>
      </c>
      <c r="D99" s="215">
        <v>23110</v>
      </c>
      <c r="E99" s="287"/>
      <c r="F99" s="263">
        <f>SUM(F95:F98)</f>
        <v>0</v>
      </c>
      <c r="G99" s="263">
        <f>SUM(G95:G98)</f>
        <v>0</v>
      </c>
      <c r="H99" s="263">
        <f>SUM(H95:H98)</f>
        <v>0</v>
      </c>
      <c r="I99" s="234">
        <f>IF(H99=0,0,H99/'Aktivi_Saistibas(003)'!$F$19*100)</f>
        <v>0</v>
      </c>
    </row>
    <row r="100" spans="1:9" ht="25.5">
      <c r="A100" s="1"/>
      <c r="B100" s="198">
        <v>23120</v>
      </c>
      <c r="C100" s="205" t="s">
        <v>154</v>
      </c>
      <c r="D100" s="217"/>
      <c r="E100" s="331"/>
      <c r="F100" s="208"/>
      <c r="G100" s="208"/>
      <c r="H100" s="208"/>
      <c r="I100" s="222"/>
    </row>
    <row r="101" spans="1:9" ht="12.75">
      <c r="A101" s="1"/>
      <c r="B101" s="209"/>
      <c r="C101" s="210" t="s">
        <v>155</v>
      </c>
      <c r="D101" s="206"/>
      <c r="E101" s="264"/>
      <c r="F101" s="213"/>
      <c r="G101" s="213"/>
      <c r="H101" s="213"/>
      <c r="I101" s="234">
        <f>IF(H101=0,0,H101/'Aktivi_Saistibas(003)'!$F$19*100)</f>
        <v>0</v>
      </c>
    </row>
    <row r="102" spans="1:9" ht="12.75">
      <c r="A102" s="1"/>
      <c r="B102" s="209"/>
      <c r="C102" s="210" t="s">
        <v>156</v>
      </c>
      <c r="D102" s="206"/>
      <c r="E102" s="264"/>
      <c r="F102" s="213"/>
      <c r="G102" s="213"/>
      <c r="H102" s="213"/>
      <c r="I102" s="234">
        <f>IF(H102=0,0,H102/'Aktivi_Saistibas(003)'!$F$19*100)</f>
        <v>0</v>
      </c>
    </row>
    <row r="103" spans="1:9" ht="12.75">
      <c r="A103" s="1"/>
      <c r="B103" s="209"/>
      <c r="C103" s="214" t="s">
        <v>20</v>
      </c>
      <c r="D103" s="206"/>
      <c r="E103" s="264"/>
      <c r="F103" s="213"/>
      <c r="G103" s="213"/>
      <c r="H103" s="213"/>
      <c r="I103" s="234">
        <f>IF(H103=0,0,H103/'Aktivi_Saistibas(003)'!$F$19*100)</f>
        <v>0</v>
      </c>
    </row>
    <row r="104" spans="1:9" ht="12.75">
      <c r="A104" s="1"/>
      <c r="B104" s="209"/>
      <c r="C104" s="210" t="s">
        <v>153</v>
      </c>
      <c r="D104" s="215">
        <v>23120</v>
      </c>
      <c r="E104" s="287"/>
      <c r="F104" s="263">
        <f>SUM(F101:F103)</f>
        <v>0</v>
      </c>
      <c r="G104" s="263">
        <f>SUM(G101:G103)</f>
        <v>0</v>
      </c>
      <c r="H104" s="263">
        <f>SUM(H101:H103)</f>
        <v>0</v>
      </c>
      <c r="I104" s="234">
        <f>IF(H104=0,0,H104/'Aktivi_Saistibas(003)'!$F$19*100)</f>
        <v>0</v>
      </c>
    </row>
    <row r="105" spans="1:9" ht="25.5">
      <c r="A105" s="1"/>
      <c r="B105" s="198">
        <v>23130</v>
      </c>
      <c r="C105" s="205" t="s">
        <v>157</v>
      </c>
      <c r="D105" s="206"/>
      <c r="E105" s="331"/>
      <c r="F105" s="208"/>
      <c r="G105" s="208"/>
      <c r="H105" s="208"/>
      <c r="I105" s="222"/>
    </row>
    <row r="106" spans="1:9" ht="12.75">
      <c r="A106" s="1"/>
      <c r="B106" s="209"/>
      <c r="C106" s="210" t="s">
        <v>158</v>
      </c>
      <c r="D106" s="206"/>
      <c r="E106" s="264"/>
      <c r="F106" s="213"/>
      <c r="G106" s="213"/>
      <c r="H106" s="213"/>
      <c r="I106" s="234">
        <f>IF(H106=0,0,H106/'Aktivi_Saistibas(003)'!$F$19*100)</f>
        <v>0</v>
      </c>
    </row>
    <row r="107" spans="1:9" ht="12.75">
      <c r="A107" s="1"/>
      <c r="B107" s="209"/>
      <c r="C107" s="210" t="s">
        <v>159</v>
      </c>
      <c r="D107" s="206"/>
      <c r="E107" s="264"/>
      <c r="F107" s="213"/>
      <c r="G107" s="213"/>
      <c r="H107" s="213"/>
      <c r="I107" s="234">
        <f>IF(H107=0,0,H107/'Aktivi_Saistibas(003)'!$F$19*100)</f>
        <v>0</v>
      </c>
    </row>
    <row r="108" spans="1:9" ht="12.75">
      <c r="A108" s="1"/>
      <c r="B108" s="209"/>
      <c r="C108" s="214" t="s">
        <v>20</v>
      </c>
      <c r="D108" s="206"/>
      <c r="E108" s="264"/>
      <c r="F108" s="213"/>
      <c r="G108" s="213"/>
      <c r="H108" s="213"/>
      <c r="I108" s="234">
        <f>IF(H108=0,0,H108/'Aktivi_Saistibas(003)'!$F$19*100)</f>
        <v>0</v>
      </c>
    </row>
    <row r="109" spans="1:9" ht="12.75">
      <c r="A109" s="1"/>
      <c r="B109" s="209"/>
      <c r="C109" s="210" t="s">
        <v>153</v>
      </c>
      <c r="D109" s="215">
        <v>23130</v>
      </c>
      <c r="E109" s="287"/>
      <c r="F109" s="263">
        <f>SUM(F106:F108)</f>
        <v>0</v>
      </c>
      <c r="G109" s="263">
        <f>SUM(G106:G108)</f>
        <v>0</v>
      </c>
      <c r="H109" s="263">
        <f>SUM(H106:H108)</f>
        <v>0</v>
      </c>
      <c r="I109" s="234">
        <f>IF(H109=0,0,H109/'Aktivi_Saistibas(003)'!$F$19*100)</f>
        <v>0</v>
      </c>
    </row>
    <row r="110" spans="1:9" ht="12.75">
      <c r="A110" s="1"/>
      <c r="B110" s="165"/>
      <c r="C110" s="188" t="s">
        <v>193</v>
      </c>
      <c r="D110" s="75">
        <v>23100</v>
      </c>
      <c r="E110" s="288"/>
      <c r="F110" s="265">
        <f>F99+F104+F109</f>
        <v>0</v>
      </c>
      <c r="G110" s="265">
        <f>G99+G104+G109</f>
        <v>0</v>
      </c>
      <c r="H110" s="265">
        <f>H99+H104+H109</f>
        <v>0</v>
      </c>
      <c r="I110" s="237">
        <f>IF(H110=0,0,H110/'Aktivi_Saistibas(003)'!$F$19*100)</f>
        <v>0</v>
      </c>
    </row>
    <row r="111" spans="1:9" ht="25.5">
      <c r="A111" s="1"/>
      <c r="B111" s="228">
        <v>23200</v>
      </c>
      <c r="C111" s="229" t="s">
        <v>161</v>
      </c>
      <c r="D111" s="236"/>
      <c r="E111" s="332"/>
      <c r="F111" s="224"/>
      <c r="G111" s="224"/>
      <c r="H111" s="224"/>
      <c r="I111" s="230"/>
    </row>
    <row r="112" spans="1:9" ht="25.5">
      <c r="A112" s="1"/>
      <c r="B112" s="198">
        <v>23210</v>
      </c>
      <c r="C112" s="205" t="s">
        <v>162</v>
      </c>
      <c r="D112" s="206"/>
      <c r="E112" s="331"/>
      <c r="F112" s="208"/>
      <c r="G112" s="208"/>
      <c r="H112" s="208"/>
      <c r="I112" s="222"/>
    </row>
    <row r="113" spans="1:9" ht="12.75">
      <c r="A113" s="1"/>
      <c r="B113" s="209"/>
      <c r="C113" s="210" t="s">
        <v>155</v>
      </c>
      <c r="D113" s="206"/>
      <c r="E113" s="264"/>
      <c r="F113" s="213"/>
      <c r="G113" s="213"/>
      <c r="H113" s="213"/>
      <c r="I113" s="234">
        <f>IF(H113=0,0,H113/'Aktivi_Saistibas(003)'!$F$19*100)</f>
        <v>0</v>
      </c>
    </row>
    <row r="114" spans="1:9" ht="12.75">
      <c r="A114" s="1"/>
      <c r="B114" s="209"/>
      <c r="C114" s="210" t="s">
        <v>156</v>
      </c>
      <c r="D114" s="206"/>
      <c r="E114" s="264"/>
      <c r="F114" s="213"/>
      <c r="G114" s="213"/>
      <c r="H114" s="213"/>
      <c r="I114" s="234">
        <f>IF(H114=0,0,H114/'Aktivi_Saistibas(003)'!$F$19*100)</f>
        <v>0</v>
      </c>
    </row>
    <row r="115" spans="1:9" ht="12.75">
      <c r="A115" s="1"/>
      <c r="B115" s="209"/>
      <c r="C115" s="214" t="s">
        <v>20</v>
      </c>
      <c r="D115" s="206"/>
      <c r="E115" s="264"/>
      <c r="F115" s="213"/>
      <c r="G115" s="213"/>
      <c r="H115" s="213"/>
      <c r="I115" s="234">
        <f>IF(H115=0,0,H115/'Aktivi_Saistibas(003)'!$F$19*100)</f>
        <v>0</v>
      </c>
    </row>
    <row r="116" spans="1:9" ht="12.75">
      <c r="A116" s="1"/>
      <c r="B116" s="209"/>
      <c r="C116" s="210" t="s">
        <v>153</v>
      </c>
      <c r="D116" s="215">
        <v>23210</v>
      </c>
      <c r="E116" s="287"/>
      <c r="F116" s="263">
        <f>SUM(F113:F115)</f>
        <v>0</v>
      </c>
      <c r="G116" s="263">
        <f>SUM(G113:G115)</f>
        <v>0</v>
      </c>
      <c r="H116" s="263">
        <f>SUM(H113:H115)</f>
        <v>0</v>
      </c>
      <c r="I116" s="234">
        <f>IF(H116=0,0,H116/'Aktivi_Saistibas(003)'!$F$19*100)</f>
        <v>0</v>
      </c>
    </row>
    <row r="117" spans="1:9" ht="25.5">
      <c r="A117" s="1"/>
      <c r="B117" s="198">
        <v>23220</v>
      </c>
      <c r="C117" s="205" t="s">
        <v>163</v>
      </c>
      <c r="D117" s="206"/>
      <c r="E117" s="331"/>
      <c r="F117" s="208"/>
      <c r="G117" s="208"/>
      <c r="H117" s="208"/>
      <c r="I117" s="222"/>
    </row>
    <row r="118" spans="1:9" ht="12.75">
      <c r="A118" s="1"/>
      <c r="B118" s="209"/>
      <c r="C118" s="220" t="s">
        <v>158</v>
      </c>
      <c r="D118" s="206"/>
      <c r="E118" s="264"/>
      <c r="F118" s="213"/>
      <c r="G118" s="213"/>
      <c r="H118" s="213"/>
      <c r="I118" s="234">
        <f>IF(H118=0,0,H118/'Aktivi_Saistibas(003)'!$F$19*100)</f>
        <v>0</v>
      </c>
    </row>
    <row r="119" spans="1:9" ht="12.75">
      <c r="A119" s="1"/>
      <c r="B119" s="209"/>
      <c r="C119" s="220" t="s">
        <v>159</v>
      </c>
      <c r="D119" s="206"/>
      <c r="E119" s="264"/>
      <c r="F119" s="213"/>
      <c r="G119" s="213"/>
      <c r="H119" s="213"/>
      <c r="I119" s="234">
        <f>IF(H119=0,0,H119/'Aktivi_Saistibas(003)'!$F$19*100)</f>
        <v>0</v>
      </c>
    </row>
    <row r="120" spans="1:9" ht="12.75">
      <c r="A120" s="1"/>
      <c r="B120" s="209"/>
      <c r="C120" s="221" t="s">
        <v>20</v>
      </c>
      <c r="D120" s="206"/>
      <c r="E120" s="264"/>
      <c r="F120" s="213"/>
      <c r="G120" s="213"/>
      <c r="H120" s="213"/>
      <c r="I120" s="234">
        <f>IF(H120=0,0,H120/'Aktivi_Saistibas(003)'!$F$19*100)</f>
        <v>0</v>
      </c>
    </row>
    <row r="121" spans="1:9" ht="12.75">
      <c r="A121" s="1"/>
      <c r="B121" s="209"/>
      <c r="C121" s="210" t="s">
        <v>153</v>
      </c>
      <c r="D121" s="215">
        <v>23220</v>
      </c>
      <c r="E121" s="287"/>
      <c r="F121" s="263">
        <f>SUM(F118:F120)</f>
        <v>0</v>
      </c>
      <c r="G121" s="263">
        <f>SUM(G118:G120)</f>
        <v>0</v>
      </c>
      <c r="H121" s="263">
        <f>SUM(H118:H120)</f>
        <v>0</v>
      </c>
      <c r="I121" s="234">
        <f>IF(H121=0,0,H121/'Aktivi_Saistibas(003)'!$F$19*100)</f>
        <v>0</v>
      </c>
    </row>
    <row r="122" spans="1:9" ht="12.75">
      <c r="A122" s="1"/>
      <c r="B122" s="165"/>
      <c r="C122" s="188" t="s">
        <v>187</v>
      </c>
      <c r="D122" s="75">
        <v>23200</v>
      </c>
      <c r="E122" s="288"/>
      <c r="F122" s="265">
        <f>F116+F121</f>
        <v>0</v>
      </c>
      <c r="G122" s="265">
        <f>G116+G121</f>
        <v>0</v>
      </c>
      <c r="H122" s="265">
        <f>H116+H121</f>
        <v>0</v>
      </c>
      <c r="I122" s="237">
        <f>IF(H122=0,0,H122/'Aktivi_Saistibas(003)'!$F$19*100)</f>
        <v>0</v>
      </c>
    </row>
    <row r="123" spans="1:9" ht="25.5">
      <c r="A123" s="1"/>
      <c r="B123" s="198">
        <v>23300</v>
      </c>
      <c r="C123" s="199" t="s">
        <v>167</v>
      </c>
      <c r="D123" s="206"/>
      <c r="E123" s="332"/>
      <c r="F123" s="224"/>
      <c r="G123" s="224"/>
      <c r="H123" s="224"/>
      <c r="I123" s="230"/>
    </row>
    <row r="124" spans="1:9" ht="12.75">
      <c r="A124" s="1"/>
      <c r="B124" s="209"/>
      <c r="C124" s="210" t="s">
        <v>168</v>
      </c>
      <c r="D124" s="206"/>
      <c r="E124" s="264"/>
      <c r="F124" s="213"/>
      <c r="G124" s="213"/>
      <c r="H124" s="213"/>
      <c r="I124" s="234">
        <f>IF(H124=0,0,H124/'Aktivi_Saistibas(003)'!$F$19*100)</f>
        <v>0</v>
      </c>
    </row>
    <row r="125" spans="1:9" ht="12.75">
      <c r="A125" s="1"/>
      <c r="B125" s="209"/>
      <c r="C125" s="210" t="s">
        <v>169</v>
      </c>
      <c r="D125" s="206"/>
      <c r="E125" s="264"/>
      <c r="F125" s="213"/>
      <c r="G125" s="213"/>
      <c r="H125" s="213"/>
      <c r="I125" s="234">
        <f>IF(H125=0,0,H125/'Aktivi_Saistibas(003)'!$F$19*100)</f>
        <v>0</v>
      </c>
    </row>
    <row r="126" spans="1:9" ht="12.75">
      <c r="A126" s="1"/>
      <c r="B126" s="209"/>
      <c r="C126" s="214" t="s">
        <v>20</v>
      </c>
      <c r="D126" s="206"/>
      <c r="E126" s="264"/>
      <c r="F126" s="213"/>
      <c r="G126" s="213"/>
      <c r="H126" s="213"/>
      <c r="I126" s="234">
        <f>IF(H126=0,0,H126/'Aktivi_Saistibas(003)'!$F$19*100)</f>
        <v>0</v>
      </c>
    </row>
    <row r="127" spans="1:9" ht="12.75">
      <c r="A127" s="1"/>
      <c r="B127" s="165"/>
      <c r="C127" s="241" t="s">
        <v>153</v>
      </c>
      <c r="D127" s="75">
        <v>23300</v>
      </c>
      <c r="E127" s="288"/>
      <c r="F127" s="265">
        <f>SUM(F124:F126)</f>
        <v>0</v>
      </c>
      <c r="G127" s="265">
        <f>SUM(G124:G126)</f>
        <v>0</v>
      </c>
      <c r="H127" s="265">
        <f>SUM(H124:H126)</f>
        <v>0</v>
      </c>
      <c r="I127" s="237">
        <f>IF(H127=0,0,H127/'Aktivi_Saistibas(003)'!$F$19*100)</f>
        <v>0</v>
      </c>
    </row>
    <row r="128" spans="1:9" ht="12.75">
      <c r="A128" s="1"/>
      <c r="B128" s="228">
        <v>23400</v>
      </c>
      <c r="C128" s="229" t="s">
        <v>81</v>
      </c>
      <c r="D128" s="236"/>
      <c r="E128" s="332"/>
      <c r="F128" s="224"/>
      <c r="G128" s="224"/>
      <c r="H128" s="224"/>
      <c r="I128" s="230"/>
    </row>
    <row r="129" spans="1:9" ht="12.75">
      <c r="A129" s="1"/>
      <c r="B129" s="209"/>
      <c r="C129" s="210" t="s">
        <v>170</v>
      </c>
      <c r="D129" s="206"/>
      <c r="E129" s="262"/>
      <c r="F129" s="213"/>
      <c r="G129" s="213"/>
      <c r="H129" s="213"/>
      <c r="I129" s="234">
        <f>IF(H129=0,0,H129/'Aktivi_Saistibas(003)'!$F$19*100)</f>
        <v>0</v>
      </c>
    </row>
    <row r="130" spans="1:9" ht="12.75">
      <c r="A130" s="1"/>
      <c r="B130" s="209"/>
      <c r="C130" s="210" t="s">
        <v>171</v>
      </c>
      <c r="D130" s="206"/>
      <c r="E130" s="262"/>
      <c r="F130" s="213"/>
      <c r="G130" s="213"/>
      <c r="H130" s="213"/>
      <c r="I130" s="234">
        <f>IF(H130=0,0,H130/'Aktivi_Saistibas(003)'!$F$19*100)</f>
        <v>0</v>
      </c>
    </row>
    <row r="131" spans="1:9" ht="12.75">
      <c r="A131" s="1"/>
      <c r="B131" s="209"/>
      <c r="C131" s="214" t="s">
        <v>20</v>
      </c>
      <c r="D131" s="206"/>
      <c r="E131" s="262"/>
      <c r="F131" s="213"/>
      <c r="G131" s="213"/>
      <c r="H131" s="213"/>
      <c r="I131" s="234">
        <f>IF(H131=0,0,H131/'Aktivi_Saistibas(003)'!$F$19*100)</f>
        <v>0</v>
      </c>
    </row>
    <row r="132" spans="1:9" ht="12.75">
      <c r="A132" s="1"/>
      <c r="B132" s="165"/>
      <c r="C132" s="241" t="s">
        <v>153</v>
      </c>
      <c r="D132" s="75">
        <v>23400</v>
      </c>
      <c r="E132" s="288"/>
      <c r="F132" s="265">
        <f>SUM(F129:F131)</f>
        <v>0</v>
      </c>
      <c r="G132" s="265">
        <f>SUM(G129:G131)</f>
        <v>0</v>
      </c>
      <c r="H132" s="265">
        <f>SUM(H129:H131)</f>
        <v>0</v>
      </c>
      <c r="I132" s="237">
        <f>IF(H132=0,0,H132/'Aktivi_Saistibas(003)'!$F$19*100)</f>
        <v>0</v>
      </c>
    </row>
    <row r="133" spans="1:9" ht="25.5">
      <c r="A133" s="1"/>
      <c r="B133" s="181"/>
      <c r="C133" s="189" t="s">
        <v>194</v>
      </c>
      <c r="D133" s="73">
        <v>23000</v>
      </c>
      <c r="E133" s="290"/>
      <c r="F133" s="284">
        <f>F110+F122+F127+F132</f>
        <v>0</v>
      </c>
      <c r="G133" s="284">
        <f>G110+G122+G127+G132</f>
        <v>0</v>
      </c>
      <c r="H133" s="284">
        <f>H110+H122+H127+H132</f>
        <v>0</v>
      </c>
      <c r="I133" s="259">
        <f>IF(H133=0,0,H133/'Aktivi_Saistibas(003)'!$F$19*100)</f>
        <v>0</v>
      </c>
    </row>
    <row r="134" spans="1:9" ht="25.5">
      <c r="A134" s="1"/>
      <c r="B134" s="198">
        <v>24000</v>
      </c>
      <c r="C134" s="229" t="s">
        <v>177</v>
      </c>
      <c r="D134" s="236"/>
      <c r="E134" s="332"/>
      <c r="F134" s="224"/>
      <c r="G134" s="224"/>
      <c r="H134" s="224"/>
      <c r="I134" s="230"/>
    </row>
    <row r="135" spans="1:9" ht="12.75">
      <c r="A135" s="1"/>
      <c r="B135" s="209"/>
      <c r="C135" s="210" t="s">
        <v>178</v>
      </c>
      <c r="D135" s="206"/>
      <c r="E135" s="264"/>
      <c r="F135" s="213"/>
      <c r="G135" s="213"/>
      <c r="H135" s="213"/>
      <c r="I135" s="234">
        <f>IF(H135=0,0,H135/'Aktivi_Saistibas(003)'!$F$19*100)</f>
        <v>0</v>
      </c>
    </row>
    <row r="136" spans="1:9" ht="12.75">
      <c r="A136" s="1"/>
      <c r="B136" s="209"/>
      <c r="C136" s="210" t="s">
        <v>179</v>
      </c>
      <c r="D136" s="206"/>
      <c r="E136" s="264"/>
      <c r="F136" s="213"/>
      <c r="G136" s="213"/>
      <c r="H136" s="213"/>
      <c r="I136" s="234">
        <f>IF(H136=0,0,H136/'Aktivi_Saistibas(003)'!$F$19*100)</f>
        <v>0</v>
      </c>
    </row>
    <row r="137" spans="1:9" ht="12.75">
      <c r="A137" s="1"/>
      <c r="B137" s="209"/>
      <c r="C137" s="214" t="s">
        <v>20</v>
      </c>
      <c r="D137" s="206"/>
      <c r="E137" s="264"/>
      <c r="F137" s="213"/>
      <c r="G137" s="213"/>
      <c r="H137" s="213"/>
      <c r="I137" s="234">
        <f>IF(H137=0,0,H137/'Aktivi_Saistibas(003)'!$F$19*100)</f>
        <v>0</v>
      </c>
    </row>
    <row r="138" spans="1:9" ht="12.75">
      <c r="A138" s="1"/>
      <c r="B138" s="165"/>
      <c r="C138" s="241" t="s">
        <v>153</v>
      </c>
      <c r="D138" s="79">
        <v>24000</v>
      </c>
      <c r="E138" s="291"/>
      <c r="F138" s="276">
        <f>SUM(F135:F137)</f>
        <v>0</v>
      </c>
      <c r="G138" s="276">
        <f>SUM(G135:G137)</f>
        <v>0</v>
      </c>
      <c r="H138" s="276">
        <f>SUM(H135:H137)</f>
        <v>0</v>
      </c>
      <c r="I138" s="237">
        <f>IF(H138=0,0,H138/'Aktivi_Saistibas(003)'!$F$19*100)</f>
        <v>0</v>
      </c>
    </row>
    <row r="139" spans="1:9" ht="25.5">
      <c r="A139" s="1"/>
      <c r="B139" s="181"/>
      <c r="C139" s="189" t="s">
        <v>195</v>
      </c>
      <c r="D139" s="77">
        <v>20000</v>
      </c>
      <c r="E139" s="290"/>
      <c r="F139" s="284">
        <f>F45+F89+F133+F138</f>
        <v>0</v>
      </c>
      <c r="G139" s="284">
        <f>G45+G89+G133+G138</f>
        <v>0</v>
      </c>
      <c r="H139" s="284">
        <f>H45+H89+H133+H138</f>
        <v>0</v>
      </c>
      <c r="I139" s="259">
        <f>IF(H139=0,0,H139/'Aktivi_Saistibas(003)'!$F$19*100)</f>
        <v>0</v>
      </c>
    </row>
    <row r="140" spans="1:9" ht="26.25" thickBot="1">
      <c r="A140" s="1"/>
      <c r="B140" s="292">
        <v>30000</v>
      </c>
      <c r="C140" s="254" t="s">
        <v>196</v>
      </c>
      <c r="D140" s="78">
        <v>30000</v>
      </c>
      <c r="E140" s="333"/>
      <c r="F140" s="260">
        <f>'Portfelis(003-1)'!E100+'Portfelis(003-2)'!F139</f>
        <v>0</v>
      </c>
      <c r="G140" s="260">
        <f>'Portfelis(003-1)'!F100+'Portfelis(003-2)'!G139</f>
        <v>0</v>
      </c>
      <c r="H140" s="260">
        <f>'Portfelis(003-1)'!G100+'Portfelis(003-2)'!H139</f>
        <v>0</v>
      </c>
      <c r="I140" s="261">
        <f>IF(H140=0,0,H140/'Aktivi_Saistibas(003)'!$F$19*100)</f>
        <v>0</v>
      </c>
    </row>
    <row r="141" spans="1:9" ht="48.75" customHeight="1">
      <c r="A141" s="36" t="str">
        <f>Parametri!$A$18</f>
        <v>Līdzekļu pārvaldītāja valdes priekšsēdētājs </v>
      </c>
      <c r="B141" s="37"/>
      <c r="C141" s="37"/>
      <c r="D141" s="127"/>
      <c r="E141" s="127"/>
      <c r="F141" s="127" t="str">
        <f>CONCATENATE(Nosaukumi!B6," ",Nosaukumi!C6,"/")</f>
        <v>Rolands Klincis/</v>
      </c>
      <c r="G141" s="38"/>
      <c r="H141" s="293"/>
      <c r="I141" s="294"/>
    </row>
    <row r="142" spans="1:9" ht="12.75">
      <c r="A142" s="40"/>
      <c r="B142" s="128"/>
      <c r="C142" s="41"/>
      <c r="D142" s="41"/>
      <c r="E142" s="41"/>
      <c r="F142" s="41"/>
      <c r="G142" s="126" t="str">
        <f>CONCATENATE("(",Parametri!$A$20,")")</f>
        <v>(paraksts)</v>
      </c>
      <c r="H142" s="133"/>
      <c r="I142" s="39"/>
    </row>
    <row r="143" spans="1:9" ht="33" customHeight="1">
      <c r="A143" s="36" t="str">
        <f>Parametri!$A$19</f>
        <v>Ieguldījumu plāna pārvaldnieks  </v>
      </c>
      <c r="B143" s="39"/>
      <c r="C143" s="40"/>
      <c r="D143" s="127"/>
      <c r="E143" s="127"/>
      <c r="F143" s="127" t="str">
        <f>CONCATENATE(Nosaukumi!B14,"/")</f>
        <v>Rolands Klincis/</v>
      </c>
      <c r="G143" s="42"/>
      <c r="H143" s="295"/>
      <c r="I143" s="39"/>
    </row>
    <row r="144" spans="1:9" ht="12.75">
      <c r="A144" s="40"/>
      <c r="B144" s="130"/>
      <c r="C144" s="43"/>
      <c r="D144" s="43"/>
      <c r="E144" s="43"/>
      <c r="F144" s="43"/>
      <c r="G144" s="126" t="str">
        <f>G142</f>
        <v>(paraksts)</v>
      </c>
      <c r="H144" s="134"/>
      <c r="I144" s="39"/>
    </row>
    <row r="145" spans="1:9" ht="24" customHeight="1">
      <c r="A145" s="95" t="str">
        <f>Nosaukumi!A7</f>
        <v>Izpildītājs</v>
      </c>
      <c r="B145" s="16"/>
      <c r="C145" s="132"/>
      <c r="D145" s="132" t="str">
        <f>CONCATENATE(Nosaukumi!B19,"; ",Nosaukumi!C19)</f>
        <v>Anna Ivanova; 7357125</v>
      </c>
      <c r="E145" s="131"/>
      <c r="F145" s="7"/>
      <c r="G145" s="7"/>
      <c r="H145" s="7"/>
      <c r="I145" s="7"/>
    </row>
    <row r="146" spans="1:9" ht="12.75">
      <c r="A146" s="1"/>
      <c r="B146" s="1"/>
      <c r="C146" s="1"/>
      <c r="D146" s="1"/>
      <c r="E146" s="1"/>
      <c r="F146" s="7"/>
      <c r="G146" s="7"/>
      <c r="H146" s="7"/>
      <c r="I146" s="7"/>
    </row>
    <row r="147" spans="1:9" ht="12.75">
      <c r="A147" s="1"/>
      <c r="B147" s="1"/>
      <c r="C147" s="1"/>
      <c r="D147" s="1"/>
      <c r="E147" s="1"/>
      <c r="F147" s="1"/>
      <c r="G147" s="1"/>
      <c r="H147" s="1"/>
      <c r="I147" s="1"/>
    </row>
    <row r="148" spans="1:9" ht="12.75">
      <c r="A148" s="1"/>
      <c r="B148" s="1"/>
      <c r="C148" s="1"/>
      <c r="D148" s="1"/>
      <c r="E148" s="1"/>
      <c r="F148" s="1"/>
      <c r="G148" s="1"/>
      <c r="H148" s="1"/>
      <c r="I148" s="1"/>
    </row>
    <row r="149" spans="1:9" ht="12.75">
      <c r="A149" s="1"/>
      <c r="B149" s="1"/>
      <c r="C149" s="1"/>
      <c r="D149" s="1"/>
      <c r="E149" s="1"/>
      <c r="F149" s="1"/>
      <c r="G149" s="1"/>
      <c r="H149" s="1"/>
      <c r="I149" s="1"/>
    </row>
    <row r="150" spans="1:9" ht="12.75">
      <c r="A150" s="1"/>
      <c r="B150" s="1"/>
      <c r="C150" s="1"/>
      <c r="D150" s="1"/>
      <c r="E150" s="1"/>
      <c r="F150" s="1"/>
      <c r="G150" s="1"/>
      <c r="H150" s="1"/>
      <c r="I150" s="1"/>
    </row>
    <row r="151" spans="1:9" ht="12.75">
      <c r="A151" s="1"/>
      <c r="B151" s="1"/>
      <c r="C151" s="1"/>
      <c r="D151" s="1"/>
      <c r="E151" s="1"/>
      <c r="F151" s="1"/>
      <c r="G151" s="1"/>
      <c r="H151" s="1"/>
      <c r="I151" s="1"/>
    </row>
    <row r="152" spans="1:9" ht="12.75">
      <c r="A152" s="1"/>
      <c r="B152" s="1"/>
      <c r="C152" s="1"/>
      <c r="D152" s="1"/>
      <c r="E152" s="1"/>
      <c r="F152" s="1"/>
      <c r="G152" s="1"/>
      <c r="H152" s="1"/>
      <c r="I152" s="1"/>
    </row>
    <row r="153" spans="1:9" ht="12.75">
      <c r="A153" s="1"/>
      <c r="B153" s="1"/>
      <c r="C153" s="1"/>
      <c r="D153" s="1"/>
      <c r="E153" s="1"/>
      <c r="F153" s="1"/>
      <c r="G153" s="1"/>
      <c r="H153" s="1"/>
      <c r="I153" s="1"/>
    </row>
    <row r="154" spans="1:9" ht="12.75">
      <c r="A154" s="1"/>
      <c r="B154" s="1"/>
      <c r="C154" s="1"/>
      <c r="D154" s="1"/>
      <c r="E154" s="1"/>
      <c r="F154" s="1"/>
      <c r="G154" s="1"/>
      <c r="H154" s="1"/>
      <c r="I154" s="1"/>
    </row>
    <row r="155" spans="1:9" ht="12.75">
      <c r="A155" s="1"/>
      <c r="B155" s="1"/>
      <c r="C155" s="1"/>
      <c r="D155" s="1"/>
      <c r="E155" s="1"/>
      <c r="F155" s="1"/>
      <c r="G155" s="1"/>
      <c r="H155" s="1"/>
      <c r="I155" s="1"/>
    </row>
    <row r="156" spans="1:9" ht="12.75">
      <c r="A156" s="1"/>
      <c r="B156" s="1"/>
      <c r="C156" s="1"/>
      <c r="D156" s="1"/>
      <c r="E156" s="1"/>
      <c r="F156" s="1"/>
      <c r="G156" s="1"/>
      <c r="H156" s="1"/>
      <c r="I156" s="1"/>
    </row>
    <row r="157" spans="1:9" ht="12.75">
      <c r="A157" s="1"/>
      <c r="B157" s="1"/>
      <c r="C157" s="1"/>
      <c r="D157" s="1"/>
      <c r="E157" s="1"/>
      <c r="F157" s="1"/>
      <c r="G157" s="1"/>
      <c r="H157" s="1"/>
      <c r="I157" s="1"/>
    </row>
    <row r="158" spans="1:9" ht="12.75">
      <c r="A158" s="1"/>
      <c r="B158" s="1"/>
      <c r="C158" s="1"/>
      <c r="D158" s="1"/>
      <c r="E158" s="1"/>
      <c r="F158" s="1"/>
      <c r="G158" s="1"/>
      <c r="H158" s="1"/>
      <c r="I158" s="1"/>
    </row>
    <row r="159" spans="1:9" ht="12.75">
      <c r="A159" s="1"/>
      <c r="B159" s="1"/>
      <c r="C159" s="1"/>
      <c r="D159" s="1"/>
      <c r="E159" s="1"/>
      <c r="F159" s="1"/>
      <c r="G159" s="1"/>
      <c r="H159" s="1"/>
      <c r="I159" s="1"/>
    </row>
    <row r="160" spans="1:9" ht="12.75">
      <c r="A160" s="1"/>
      <c r="B160" s="1"/>
      <c r="C160" s="1"/>
      <c r="D160" s="1"/>
      <c r="E160" s="1"/>
      <c r="F160" s="1"/>
      <c r="G160" s="1"/>
      <c r="H160" s="1"/>
      <c r="I160" s="1"/>
    </row>
    <row r="161" spans="1:9" ht="12.75">
      <c r="A161" s="1"/>
      <c r="B161" s="1"/>
      <c r="C161" s="1"/>
      <c r="D161" s="1"/>
      <c r="E161" s="1"/>
      <c r="F161" s="1"/>
      <c r="G161" s="1"/>
      <c r="H161" s="1"/>
      <c r="I161" s="1"/>
    </row>
    <row r="162" spans="1:9" ht="12.75">
      <c r="A162" s="1"/>
      <c r="B162" s="1"/>
      <c r="C162" s="1"/>
      <c r="D162" s="1"/>
      <c r="E162" s="1"/>
      <c r="F162" s="1"/>
      <c r="G162" s="1"/>
      <c r="H162" s="1"/>
      <c r="I162" s="1"/>
    </row>
    <row r="163" spans="1:9" ht="12.75">
      <c r="A163" s="1"/>
      <c r="B163" s="1"/>
      <c r="C163" s="1"/>
      <c r="D163" s="1"/>
      <c r="E163" s="1"/>
      <c r="F163" s="1"/>
      <c r="G163" s="1"/>
      <c r="H163" s="1"/>
      <c r="I163" s="1"/>
    </row>
    <row r="164" spans="1:9" ht="12.75">
      <c r="A164" s="1"/>
      <c r="B164" s="1"/>
      <c r="C164" s="1"/>
      <c r="D164" s="1"/>
      <c r="E164" s="1"/>
      <c r="F164" s="1"/>
      <c r="G164" s="1"/>
      <c r="H164" s="1"/>
      <c r="I164" s="1"/>
    </row>
    <row r="165" spans="1:9" ht="12.75">
      <c r="A165" s="1"/>
      <c r="B165" s="1"/>
      <c r="C165" s="1"/>
      <c r="D165" s="1"/>
      <c r="E165" s="1"/>
      <c r="F165" s="1"/>
      <c r="G165" s="1"/>
      <c r="H165" s="1"/>
      <c r="I165" s="1"/>
    </row>
    <row r="166" spans="1:9" ht="12.75">
      <c r="A166" s="1"/>
      <c r="B166" s="1"/>
      <c r="C166" s="1"/>
      <c r="D166" s="1"/>
      <c r="E166" s="1"/>
      <c r="F166" s="1"/>
      <c r="G166" s="1"/>
      <c r="H166" s="1"/>
      <c r="I166" s="1"/>
    </row>
    <row r="167" spans="1:9" ht="12.75">
      <c r="A167" s="1"/>
      <c r="B167" s="1"/>
      <c r="C167" s="1"/>
      <c r="D167" s="1"/>
      <c r="E167" s="1"/>
      <c r="F167" s="1"/>
      <c r="G167" s="1"/>
      <c r="H167" s="1"/>
      <c r="I167" s="1"/>
    </row>
    <row r="168" spans="1:9" ht="12.75">
      <c r="A168" s="1"/>
      <c r="B168" s="1"/>
      <c r="C168" s="1"/>
      <c r="D168" s="1"/>
      <c r="E168" s="1"/>
      <c r="F168" s="1"/>
      <c r="G168" s="1"/>
      <c r="H168" s="1"/>
      <c r="I168" s="1"/>
    </row>
    <row r="169" spans="1:9" ht="12.75">
      <c r="A169" s="1"/>
      <c r="B169" s="1"/>
      <c r="C169" s="1"/>
      <c r="D169" s="1"/>
      <c r="E169" s="1"/>
      <c r="F169" s="1"/>
      <c r="G169" s="1"/>
      <c r="H169" s="1"/>
      <c r="I169" s="1"/>
    </row>
    <row r="170" spans="1:9" ht="12.75">
      <c r="A170" s="1"/>
      <c r="B170" s="1"/>
      <c r="C170" s="1"/>
      <c r="D170" s="1"/>
      <c r="E170" s="1"/>
      <c r="F170" s="1"/>
      <c r="G170" s="1"/>
      <c r="H170" s="1"/>
      <c r="I170" s="1"/>
    </row>
    <row r="171" spans="1:9" ht="12.75">
      <c r="A171" s="1"/>
      <c r="B171" s="1"/>
      <c r="C171" s="1"/>
      <c r="D171" s="1"/>
      <c r="E171" s="1"/>
      <c r="F171" s="1"/>
      <c r="G171" s="1"/>
      <c r="H171" s="1"/>
      <c r="I171" s="1"/>
    </row>
    <row r="172" spans="1:9" ht="12.75">
      <c r="A172" s="1"/>
      <c r="B172" s="1"/>
      <c r="C172" s="1"/>
      <c r="D172" s="1"/>
      <c r="E172" s="1"/>
      <c r="F172" s="1"/>
      <c r="G172" s="1"/>
      <c r="H172" s="1"/>
      <c r="I172" s="1"/>
    </row>
    <row r="173" spans="1:9" ht="12.75">
      <c r="A173" s="1"/>
      <c r="B173" s="1"/>
      <c r="C173" s="1"/>
      <c r="D173" s="1"/>
      <c r="E173" s="1"/>
      <c r="F173" s="1"/>
      <c r="G173" s="1"/>
      <c r="H173" s="1"/>
      <c r="I173" s="1"/>
    </row>
    <row r="174" spans="1:9" ht="12.75">
      <c r="A174" s="1"/>
      <c r="B174" s="1"/>
      <c r="C174" s="1"/>
      <c r="D174" s="1"/>
      <c r="E174" s="1"/>
      <c r="F174" s="1"/>
      <c r="G174" s="1"/>
      <c r="H174" s="1"/>
      <c r="I174" s="1"/>
    </row>
    <row r="175" spans="1:9" ht="12.75">
      <c r="A175" s="1"/>
      <c r="B175" s="1"/>
      <c r="C175" s="1"/>
      <c r="D175" s="1"/>
      <c r="E175" s="1"/>
      <c r="F175" s="1"/>
      <c r="G175" s="1"/>
      <c r="H175" s="1"/>
      <c r="I175" s="1"/>
    </row>
    <row r="176" spans="1:9" ht="12.75">
      <c r="A176" s="1"/>
      <c r="B176" s="1"/>
      <c r="C176" s="1"/>
      <c r="D176" s="1"/>
      <c r="E176" s="1"/>
      <c r="F176" s="1"/>
      <c r="G176" s="1"/>
      <c r="H176" s="1"/>
      <c r="I176" s="1"/>
    </row>
    <row r="177" spans="1:9" ht="12.75">
      <c r="A177" s="1"/>
      <c r="B177" s="1"/>
      <c r="C177" s="1"/>
      <c r="D177" s="1"/>
      <c r="E177" s="1"/>
      <c r="F177" s="1"/>
      <c r="G177" s="1"/>
      <c r="H177" s="1"/>
      <c r="I177" s="1"/>
    </row>
    <row r="178" spans="1:9" ht="12.75">
      <c r="A178" s="1"/>
      <c r="B178" s="1"/>
      <c r="C178" s="1"/>
      <c r="D178" s="1"/>
      <c r="E178" s="1"/>
      <c r="F178" s="1"/>
      <c r="G178" s="1"/>
      <c r="H178" s="1"/>
      <c r="I178" s="1"/>
    </row>
    <row r="179" spans="1:9" ht="12.75">
      <c r="A179" s="1"/>
      <c r="B179" s="1"/>
      <c r="C179" s="1"/>
      <c r="D179" s="1"/>
      <c r="E179" s="1"/>
      <c r="F179" s="1"/>
      <c r="G179" s="1"/>
      <c r="H179" s="1"/>
      <c r="I179" s="1"/>
    </row>
    <row r="180" spans="1:9" ht="12.75">
      <c r="A180" s="1"/>
      <c r="B180" s="1"/>
      <c r="C180" s="1"/>
      <c r="D180" s="1"/>
      <c r="E180" s="1"/>
      <c r="F180" s="1"/>
      <c r="G180" s="1"/>
      <c r="H180" s="1"/>
      <c r="I180" s="1"/>
    </row>
    <row r="181" spans="1:9" ht="12.75">
      <c r="A181" s="1"/>
      <c r="B181" s="1"/>
      <c r="C181" s="1"/>
      <c r="D181" s="1"/>
      <c r="E181" s="1"/>
      <c r="F181" s="1"/>
      <c r="G181" s="1"/>
      <c r="H181" s="1"/>
      <c r="I181" s="1"/>
    </row>
    <row r="182" spans="1:9" ht="12.75">
      <c r="A182" s="1"/>
      <c r="B182" s="1"/>
      <c r="C182" s="1"/>
      <c r="D182" s="1"/>
      <c r="E182" s="1"/>
      <c r="F182" s="1"/>
      <c r="G182" s="1"/>
      <c r="H182" s="1"/>
      <c r="I182" s="1"/>
    </row>
    <row r="183" spans="1:9" ht="12.75">
      <c r="A183" s="1"/>
      <c r="B183" s="1"/>
      <c r="C183" s="1"/>
      <c r="D183" s="1"/>
      <c r="E183" s="1"/>
      <c r="F183" s="1"/>
      <c r="G183" s="1"/>
      <c r="H183" s="1"/>
      <c r="I183" s="1"/>
    </row>
    <row r="184" spans="1:9" ht="12.75">
      <c r="A184" s="1"/>
      <c r="B184" s="1"/>
      <c r="C184" s="1"/>
      <c r="D184" s="1"/>
      <c r="E184" s="1"/>
      <c r="F184" s="1"/>
      <c r="G184" s="1"/>
      <c r="H184" s="1"/>
      <c r="I184" s="1"/>
    </row>
    <row r="185" spans="1:9" ht="12.75">
      <c r="A185" s="1"/>
      <c r="B185" s="1"/>
      <c r="C185" s="1"/>
      <c r="D185" s="1"/>
      <c r="E185" s="1"/>
      <c r="F185" s="1"/>
      <c r="G185" s="1"/>
      <c r="H185" s="1"/>
      <c r="I185" s="1"/>
    </row>
    <row r="186" spans="1:9" ht="12.75">
      <c r="A186" s="1"/>
      <c r="B186" s="1"/>
      <c r="C186" s="1"/>
      <c r="D186" s="1"/>
      <c r="E186" s="1"/>
      <c r="F186" s="1"/>
      <c r="G186" s="1"/>
      <c r="H186" s="1"/>
      <c r="I186" s="1"/>
    </row>
    <row r="187" spans="1:9" ht="12.75">
      <c r="A187" s="1"/>
      <c r="B187" s="1"/>
      <c r="C187" s="1"/>
      <c r="D187" s="1"/>
      <c r="E187" s="1"/>
      <c r="F187" s="1"/>
      <c r="G187" s="1"/>
      <c r="H187" s="1"/>
      <c r="I187" s="1"/>
    </row>
    <row r="188" spans="1:9" ht="12.75">
      <c r="A188" s="1"/>
      <c r="B188" s="1"/>
      <c r="C188" s="1"/>
      <c r="D188" s="1"/>
      <c r="E188" s="1"/>
      <c r="F188" s="1"/>
      <c r="G188" s="1"/>
      <c r="H188" s="1"/>
      <c r="I188" s="1"/>
    </row>
    <row r="189" spans="1:9" ht="12.75">
      <c r="A189" s="1"/>
      <c r="B189" s="1"/>
      <c r="C189" s="1"/>
      <c r="D189" s="1"/>
      <c r="E189" s="1"/>
      <c r="F189" s="1"/>
      <c r="G189" s="1"/>
      <c r="H189" s="1"/>
      <c r="I189" s="1"/>
    </row>
    <row r="190" spans="1:9" ht="12.75">
      <c r="A190" s="1"/>
      <c r="B190" s="1"/>
      <c r="C190" s="1"/>
      <c r="D190" s="1"/>
      <c r="E190" s="1"/>
      <c r="F190" s="1"/>
      <c r="G190" s="1"/>
      <c r="H190" s="1"/>
      <c r="I190" s="1"/>
    </row>
    <row r="191" spans="1:9" ht="12.75">
      <c r="A191" s="1"/>
      <c r="B191" s="1"/>
      <c r="C191" s="1"/>
      <c r="D191" s="1"/>
      <c r="E191" s="1"/>
      <c r="F191" s="1"/>
      <c r="G191" s="1"/>
      <c r="H191" s="1"/>
      <c r="I191" s="1"/>
    </row>
    <row r="192" spans="1:9" ht="12.75">
      <c r="A192" s="1"/>
      <c r="B192" s="1"/>
      <c r="C192" s="1"/>
      <c r="D192" s="1"/>
      <c r="E192" s="1"/>
      <c r="F192" s="1"/>
      <c r="G192" s="1"/>
      <c r="H192" s="1"/>
      <c r="I192" s="1"/>
    </row>
    <row r="193" spans="1:9" ht="12.75">
      <c r="A193" s="1"/>
      <c r="B193" s="1"/>
      <c r="C193" s="1"/>
      <c r="D193" s="1"/>
      <c r="E193" s="1"/>
      <c r="F193" s="1"/>
      <c r="G193" s="1"/>
      <c r="H193" s="1"/>
      <c r="I193" s="1"/>
    </row>
    <row r="194" spans="1:9" ht="12.75">
      <c r="A194" s="1"/>
      <c r="B194" s="1"/>
      <c r="C194" s="1"/>
      <c r="D194" s="1"/>
      <c r="E194" s="1"/>
      <c r="F194" s="1"/>
      <c r="G194" s="1"/>
      <c r="H194" s="1"/>
      <c r="I194" s="1"/>
    </row>
    <row r="195" spans="1:9" ht="12.75">
      <c r="A195" s="1"/>
      <c r="B195" s="1"/>
      <c r="C195" s="1"/>
      <c r="D195" s="1"/>
      <c r="E195" s="1"/>
      <c r="F195" s="1"/>
      <c r="G195" s="1"/>
      <c r="H195" s="1"/>
      <c r="I195" s="1"/>
    </row>
    <row r="196" spans="1:9" ht="12.75">
      <c r="A196" s="1"/>
      <c r="B196" s="1"/>
      <c r="C196" s="1"/>
      <c r="D196" s="1"/>
      <c r="E196" s="1"/>
      <c r="F196" s="1"/>
      <c r="G196" s="1"/>
      <c r="H196" s="1"/>
      <c r="I196" s="1"/>
    </row>
    <row r="197" spans="1:9" ht="12.75">
      <c r="A197" s="1"/>
      <c r="B197" s="1"/>
      <c r="C197" s="1"/>
      <c r="D197" s="1"/>
      <c r="E197" s="1"/>
      <c r="F197" s="1"/>
      <c r="G197" s="1"/>
      <c r="H197" s="1"/>
      <c r="I197" s="1"/>
    </row>
    <row r="198" spans="1:9" ht="12.75">
      <c r="A198" s="1"/>
      <c r="B198" s="1"/>
      <c r="C198" s="1"/>
      <c r="D198" s="1"/>
      <c r="E198" s="1"/>
      <c r="F198" s="1"/>
      <c r="G198" s="1"/>
      <c r="H198" s="1"/>
      <c r="I198" s="1"/>
    </row>
    <row r="199" spans="1:9" ht="12.75">
      <c r="A199" s="1"/>
      <c r="B199" s="1"/>
      <c r="C199" s="1"/>
      <c r="D199" s="1"/>
      <c r="E199" s="1"/>
      <c r="F199" s="1"/>
      <c r="G199" s="1"/>
      <c r="H199" s="1"/>
      <c r="I199" s="1"/>
    </row>
    <row r="200" spans="1:9" ht="12.75">
      <c r="A200" s="1"/>
      <c r="B200" s="1"/>
      <c r="C200" s="1"/>
      <c r="D200" s="1"/>
      <c r="E200" s="1"/>
      <c r="F200" s="1"/>
      <c r="G200" s="1"/>
      <c r="H200" s="1"/>
      <c r="I200" s="1"/>
    </row>
    <row r="201" spans="1:9" ht="12.75">
      <c r="A201" s="1"/>
      <c r="B201" s="1"/>
      <c r="C201" s="1"/>
      <c r="D201" s="1"/>
      <c r="E201" s="1"/>
      <c r="F201" s="1"/>
      <c r="G201" s="1"/>
      <c r="H201" s="1"/>
      <c r="I201" s="1"/>
    </row>
    <row r="202" spans="1:9" ht="12.75">
      <c r="A202" s="1"/>
      <c r="B202" s="1"/>
      <c r="C202" s="1"/>
      <c r="D202" s="1"/>
      <c r="E202" s="1"/>
      <c r="F202" s="1"/>
      <c r="G202" s="1"/>
      <c r="H202" s="1"/>
      <c r="I202" s="1"/>
    </row>
    <row r="203" spans="1:9" ht="12.75">
      <c r="A203" s="1"/>
      <c r="B203" s="1"/>
      <c r="C203" s="1"/>
      <c r="D203" s="1"/>
      <c r="E203" s="1"/>
      <c r="F203" s="1"/>
      <c r="G203" s="1"/>
      <c r="H203" s="1"/>
      <c r="I203" s="1"/>
    </row>
    <row r="204" spans="1:9" ht="12.75">
      <c r="A204" s="1"/>
      <c r="B204" s="1"/>
      <c r="C204" s="1"/>
      <c r="D204" s="1"/>
      <c r="E204" s="1"/>
      <c r="F204" s="1"/>
      <c r="G204" s="1"/>
      <c r="H204" s="1"/>
      <c r="I204" s="1"/>
    </row>
    <row r="205" spans="1:9" ht="12.75">
      <c r="A205" s="1"/>
      <c r="B205" s="1"/>
      <c r="C205" s="1"/>
      <c r="D205" s="1"/>
      <c r="E205" s="1"/>
      <c r="F205" s="1"/>
      <c r="G205" s="1"/>
      <c r="H205" s="1"/>
      <c r="I205" s="1"/>
    </row>
    <row r="206" spans="1:9" ht="12.75">
      <c r="A206" s="1"/>
      <c r="B206" s="1"/>
      <c r="C206" s="1"/>
      <c r="D206" s="1"/>
      <c r="E206" s="1"/>
      <c r="F206" s="1"/>
      <c r="G206" s="1"/>
      <c r="H206" s="1"/>
      <c r="I206" s="1"/>
    </row>
    <row r="207" spans="1:9" ht="12.75">
      <c r="A207" s="1"/>
      <c r="B207" s="1"/>
      <c r="C207" s="1"/>
      <c r="D207" s="1"/>
      <c r="E207" s="1"/>
      <c r="F207" s="1"/>
      <c r="G207" s="1"/>
      <c r="H207" s="1"/>
      <c r="I207" s="1"/>
    </row>
    <row r="208" spans="1:9" ht="12.75">
      <c r="A208" s="1"/>
      <c r="B208" s="1"/>
      <c r="C208" s="1"/>
      <c r="D208" s="1"/>
      <c r="E208" s="1"/>
      <c r="F208" s="1"/>
      <c r="G208" s="1"/>
      <c r="H208" s="1"/>
      <c r="I208" s="1"/>
    </row>
    <row r="209" spans="1:9" ht="12.75">
      <c r="A209" s="1"/>
      <c r="B209" s="1"/>
      <c r="C209" s="1"/>
      <c r="D209" s="1"/>
      <c r="E209" s="1"/>
      <c r="F209" s="1"/>
      <c r="G209" s="1"/>
      <c r="H209" s="1"/>
      <c r="I209" s="1"/>
    </row>
    <row r="210" spans="1:9" ht="12.75">
      <c r="A210" s="1"/>
      <c r="B210" s="1"/>
      <c r="C210" s="1"/>
      <c r="D210" s="1"/>
      <c r="E210" s="1"/>
      <c r="F210" s="1"/>
      <c r="G210" s="1"/>
      <c r="H210" s="1"/>
      <c r="I210" s="1"/>
    </row>
    <row r="211" spans="1:9" ht="12.75">
      <c r="A211" s="1"/>
      <c r="B211" s="1"/>
      <c r="C211" s="1"/>
      <c r="D211" s="1"/>
      <c r="E211" s="1"/>
      <c r="F211" s="1"/>
      <c r="G211" s="1"/>
      <c r="H211" s="1"/>
      <c r="I211" s="1"/>
    </row>
  </sheetData>
  <mergeCells count="4">
    <mergeCell ref="B2:C2"/>
    <mergeCell ref="B3:C3"/>
    <mergeCell ref="B47:C47"/>
    <mergeCell ref="B93:C93"/>
  </mergeCells>
  <printOptions horizontalCentered="1"/>
  <pageMargins left="0.5905511811023623" right="0.3937007874015748" top="0.5905511811023623" bottom="0.5905511811023623" header="0.5118110236220472" footer="0.5118110236220472"/>
  <pageSetup horizontalDpi="600" verticalDpi="600" orientation="portrait" paperSize="9" scale="85" r:id="rId1"/>
  <rowBreaks count="2" manualBreakCount="2">
    <brk id="45" max="255" man="1"/>
    <brk id="9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Baiba Preise</dc:creator>
  <cp:keywords/>
  <dc:description/>
  <cp:lastModifiedBy>12345678</cp:lastModifiedBy>
  <cp:lastPrinted>2004-06-21T14:03:44Z</cp:lastPrinted>
  <dcterms:created xsi:type="dcterms:W3CDTF">2001-09-06T09:37:33Z</dcterms:created>
  <dcterms:modified xsi:type="dcterms:W3CDTF">2004-10-26T07:04:37Z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