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75" windowWidth="24645" windowHeight="11430" tabRatio="825" activeTab="5"/>
  </bookViews>
  <sheets>
    <sheet name="DEC-2017" sheetId="69" r:id="rId1"/>
    <sheet name="JAN-2018" sheetId="70" r:id="rId2"/>
    <sheet name="FEB-2018" sheetId="71" r:id="rId3"/>
    <sheet name="MAR-2018" sheetId="72" r:id="rId4"/>
    <sheet name="APR-2018" sheetId="73" r:id="rId5"/>
    <sheet name="MAY-2018" sheetId="74" r:id="rId6"/>
  </sheets>
  <calcPr calcId="145621"/>
</workbook>
</file>

<file path=xl/calcChain.xml><?xml version="1.0" encoding="utf-8"?>
<calcChain xmlns="http://schemas.openxmlformats.org/spreadsheetml/2006/main">
  <c r="H43" i="74" l="1"/>
  <c r="I43" i="74"/>
  <c r="J43" i="74"/>
  <c r="K43" i="74"/>
  <c r="L43" i="74"/>
  <c r="M43" i="74"/>
  <c r="G43" i="74"/>
  <c r="F31" i="74" l="1"/>
  <c r="E31" i="74"/>
  <c r="G31" i="74" s="1"/>
  <c r="L27" i="74"/>
  <c r="F27" i="74"/>
  <c r="E27" i="74"/>
  <c r="H27" i="74" s="1"/>
  <c r="L14" i="74"/>
  <c r="F14" i="74"/>
  <c r="E14" i="74"/>
  <c r="I14" i="74" s="1"/>
  <c r="M7" i="74"/>
  <c r="I7" i="74"/>
  <c r="H7" i="74"/>
  <c r="G7" i="74"/>
  <c r="F7" i="74"/>
  <c r="E7" i="74"/>
  <c r="H31" i="74" l="1"/>
  <c r="K31" i="74"/>
  <c r="L31" i="74"/>
  <c r="F33" i="74"/>
  <c r="F34" i="74" s="1"/>
  <c r="F38" i="74" s="1"/>
  <c r="E48" i="74" s="1"/>
  <c r="F48" i="74" s="1"/>
  <c r="E33" i="74"/>
  <c r="M14" i="74"/>
  <c r="G14" i="74"/>
  <c r="K14" i="74"/>
  <c r="J27" i="74"/>
  <c r="I31" i="74"/>
  <c r="M31" i="74"/>
  <c r="H33" i="74"/>
  <c r="E34" i="74"/>
  <c r="E38" i="74" s="1"/>
  <c r="E47" i="74" s="1"/>
  <c r="F47" i="74" s="1"/>
  <c r="J14" i="74"/>
  <c r="I27" i="74"/>
  <c r="M27" i="74"/>
  <c r="H14" i="74"/>
  <c r="G27" i="74"/>
  <c r="K27" i="74"/>
  <c r="J31" i="74"/>
  <c r="H43" i="73"/>
  <c r="I43" i="73"/>
  <c r="J43" i="73"/>
  <c r="K43" i="73"/>
  <c r="L43" i="73"/>
  <c r="M43" i="73"/>
  <c r="G43" i="73"/>
  <c r="F31" i="73"/>
  <c r="E31" i="73"/>
  <c r="L31" i="73" s="1"/>
  <c r="L27" i="73"/>
  <c r="F27" i="73"/>
  <c r="E27" i="73"/>
  <c r="J27" i="73" s="1"/>
  <c r="L14" i="73"/>
  <c r="F14" i="73"/>
  <c r="E14" i="73"/>
  <c r="G14" i="73" s="1"/>
  <c r="M7" i="73"/>
  <c r="I7" i="73"/>
  <c r="H7" i="73"/>
  <c r="G7" i="73"/>
  <c r="F7" i="73"/>
  <c r="E7" i="73"/>
  <c r="M33" i="74" l="1"/>
  <c r="L33" i="74"/>
  <c r="K33" i="74"/>
  <c r="I33" i="74"/>
  <c r="H42" i="74"/>
  <c r="J42" i="74"/>
  <c r="M42" i="74"/>
  <c r="G42" i="74"/>
  <c r="G33" i="74"/>
  <c r="K42" i="74"/>
  <c r="I42" i="74"/>
  <c r="L42" i="74"/>
  <c r="J33" i="74"/>
  <c r="K27" i="73"/>
  <c r="G27" i="73"/>
  <c r="H27" i="73"/>
  <c r="H14" i="73"/>
  <c r="F33" i="73"/>
  <c r="F34" i="73" s="1"/>
  <c r="F38" i="73" s="1"/>
  <c r="E48" i="73" s="1"/>
  <c r="F48" i="73" s="1"/>
  <c r="K14" i="73"/>
  <c r="I31" i="73"/>
  <c r="M31" i="73"/>
  <c r="J31" i="73"/>
  <c r="E33" i="73"/>
  <c r="G33" i="73" s="1"/>
  <c r="I14" i="73"/>
  <c r="M14" i="73"/>
  <c r="G31" i="73"/>
  <c r="K31" i="73"/>
  <c r="J14" i="73"/>
  <c r="I27" i="73"/>
  <c r="M27" i="73"/>
  <c r="H31" i="73"/>
  <c r="I7" i="72"/>
  <c r="H43" i="72"/>
  <c r="I43" i="72"/>
  <c r="J43" i="72"/>
  <c r="K43" i="72"/>
  <c r="L43" i="72"/>
  <c r="M43" i="72"/>
  <c r="G43" i="72"/>
  <c r="F31" i="72"/>
  <c r="E31" i="72"/>
  <c r="L31" i="72" s="1"/>
  <c r="L27" i="72"/>
  <c r="F27" i="72"/>
  <c r="E27" i="72"/>
  <c r="J27" i="72" s="1"/>
  <c r="L14" i="72"/>
  <c r="H14" i="72"/>
  <c r="G14" i="72"/>
  <c r="F14" i="72"/>
  <c r="E14" i="72"/>
  <c r="K14" i="72" s="1"/>
  <c r="M7" i="72"/>
  <c r="H7" i="72"/>
  <c r="G7" i="72"/>
  <c r="F7" i="72"/>
  <c r="E7" i="72"/>
  <c r="K33" i="73" l="1"/>
  <c r="I33" i="73"/>
  <c r="L33" i="73"/>
  <c r="M33" i="73"/>
  <c r="J33" i="73"/>
  <c r="H33" i="73"/>
  <c r="E34" i="73"/>
  <c r="E38" i="73" s="1"/>
  <c r="M42" i="73" s="1"/>
  <c r="K27" i="72"/>
  <c r="G27" i="72"/>
  <c r="H27" i="72"/>
  <c r="F33" i="72"/>
  <c r="F34" i="72" s="1"/>
  <c r="F38" i="72" s="1"/>
  <c r="E48" i="72" s="1"/>
  <c r="F48" i="72" s="1"/>
  <c r="I31" i="72"/>
  <c r="M31" i="72"/>
  <c r="J31" i="72"/>
  <c r="E33" i="72"/>
  <c r="L33" i="72" s="1"/>
  <c r="I14" i="72"/>
  <c r="M14" i="72"/>
  <c r="G31" i="72"/>
  <c r="K31" i="72"/>
  <c r="K33" i="72" s="1"/>
  <c r="J14" i="72"/>
  <c r="I27" i="72"/>
  <c r="M27" i="72"/>
  <c r="H31" i="72"/>
  <c r="H33" i="72" s="1"/>
  <c r="I43" i="70"/>
  <c r="J43" i="70"/>
  <c r="K43" i="70"/>
  <c r="L43" i="70"/>
  <c r="M43" i="70"/>
  <c r="H43" i="70"/>
  <c r="M42" i="69"/>
  <c r="L42" i="69"/>
  <c r="K42" i="69"/>
  <c r="J42" i="69"/>
  <c r="I42" i="69"/>
  <c r="H42" i="69"/>
  <c r="G42" i="69"/>
  <c r="I42" i="73" l="1"/>
  <c r="J42" i="73"/>
  <c r="E47" i="73"/>
  <c r="F47" i="73" s="1"/>
  <c r="L42" i="73"/>
  <c r="G42" i="73"/>
  <c r="K42" i="73"/>
  <c r="H42" i="73"/>
  <c r="J33" i="72"/>
  <c r="I33" i="72"/>
  <c r="E34" i="72"/>
  <c r="E38" i="72" s="1"/>
  <c r="M42" i="72" s="1"/>
  <c r="G33" i="72"/>
  <c r="M33" i="72"/>
  <c r="H43" i="71"/>
  <c r="I43" i="71"/>
  <c r="J43" i="71"/>
  <c r="K43" i="71"/>
  <c r="L43" i="71"/>
  <c r="M43" i="71"/>
  <c r="G43" i="71"/>
  <c r="J42" i="71"/>
  <c r="E47" i="72" l="1"/>
  <c r="F47" i="72" s="1"/>
  <c r="H42" i="72"/>
  <c r="L42" i="72"/>
  <c r="K42" i="72"/>
  <c r="G42" i="72"/>
  <c r="I42" i="72"/>
  <c r="J42" i="72"/>
  <c r="H31" i="71"/>
  <c r="G31" i="71"/>
  <c r="F31" i="71"/>
  <c r="E31" i="71"/>
  <c r="M31" i="71" s="1"/>
  <c r="L27" i="71"/>
  <c r="F27" i="71"/>
  <c r="E27" i="71"/>
  <c r="L14" i="71"/>
  <c r="F14" i="71"/>
  <c r="E14" i="71"/>
  <c r="H14" i="71" s="1"/>
  <c r="M7" i="71"/>
  <c r="H7" i="71"/>
  <c r="G7" i="71"/>
  <c r="F7" i="71"/>
  <c r="E7" i="71"/>
  <c r="K31" i="71" l="1"/>
  <c r="E33" i="71"/>
  <c r="E34" i="71" s="1"/>
  <c r="E38" i="71" s="1"/>
  <c r="L31" i="71"/>
  <c r="L33" i="71" s="1"/>
  <c r="H27" i="71"/>
  <c r="H33" i="71" s="1"/>
  <c r="G27" i="71"/>
  <c r="F33" i="71"/>
  <c r="F34" i="71" s="1"/>
  <c r="F38" i="71" s="1"/>
  <c r="J31" i="71"/>
  <c r="K27" i="71"/>
  <c r="K33" i="71" s="1"/>
  <c r="M14" i="71"/>
  <c r="J14" i="71"/>
  <c r="I27" i="71"/>
  <c r="M27" i="71"/>
  <c r="G14" i="71"/>
  <c r="K14" i="71"/>
  <c r="J27" i="71"/>
  <c r="J33" i="71" s="1"/>
  <c r="I31" i="71"/>
  <c r="I14" i="71"/>
  <c r="M33" i="71" l="1"/>
  <c r="G33" i="71"/>
  <c r="H42" i="71"/>
  <c r="K42" i="71"/>
  <c r="M42" i="71"/>
  <c r="G42" i="71"/>
  <c r="I42" i="71"/>
  <c r="L42" i="71"/>
  <c r="I33" i="71"/>
  <c r="F31" i="70"/>
  <c r="E31" i="70"/>
  <c r="K31" i="70" s="1"/>
  <c r="L27" i="70"/>
  <c r="F27" i="70"/>
  <c r="E27" i="70"/>
  <c r="H27" i="70" s="1"/>
  <c r="L14" i="70"/>
  <c r="F14" i="70"/>
  <c r="E14" i="70"/>
  <c r="M7" i="70"/>
  <c r="H7" i="70"/>
  <c r="G7" i="70"/>
  <c r="F7" i="70"/>
  <c r="E7" i="70"/>
  <c r="L31" i="70" l="1"/>
  <c r="G31" i="70"/>
  <c r="H31" i="70"/>
  <c r="F33" i="70"/>
  <c r="F34" i="70" s="1"/>
  <c r="F38" i="70" s="1"/>
  <c r="E33" i="70"/>
  <c r="E34" i="70" s="1"/>
  <c r="E38"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E47" i="70" l="1"/>
  <c r="F47" i="70" s="1"/>
  <c r="I33" i="70"/>
  <c r="K33" i="70"/>
  <c r="L33" i="70"/>
  <c r="M33" i="70"/>
  <c r="H33" i="70"/>
  <c r="J33" i="70"/>
  <c r="K42" i="70"/>
  <c r="M42" i="70"/>
  <c r="G42" i="70"/>
  <c r="H42" i="70"/>
  <c r="J42" i="70"/>
  <c r="I42" i="70"/>
  <c r="G33" i="70"/>
  <c r="L42" i="70"/>
  <c r="H31" i="69"/>
  <c r="F33" i="69"/>
  <c r="G31" i="69"/>
  <c r="K31" i="69"/>
  <c r="E33" i="69"/>
  <c r="E34" i="69" s="1"/>
  <c r="E38" i="69" s="1"/>
  <c r="E47" i="71" s="1"/>
  <c r="F47" i="71" s="1"/>
  <c r="F34" i="69"/>
  <c r="F38" i="69" s="1"/>
  <c r="E48" i="71" s="1"/>
  <c r="F48" i="71" s="1"/>
  <c r="M14" i="69"/>
  <c r="I27" i="69"/>
  <c r="I14" i="69"/>
  <c r="G14" i="69"/>
  <c r="K14" i="69"/>
  <c r="J27" i="69"/>
  <c r="I31" i="69"/>
  <c r="M31" i="69"/>
  <c r="J14" i="69"/>
  <c r="M27" i="69"/>
  <c r="H14" i="69"/>
  <c r="G27" i="69"/>
  <c r="K27" i="69"/>
  <c r="J31" i="69"/>
  <c r="E48" i="70" l="1"/>
  <c r="F48" i="70" s="1"/>
  <c r="L33" i="69"/>
  <c r="M33" i="69"/>
  <c r="J33" i="69"/>
  <c r="H33" i="69"/>
  <c r="K33" i="69"/>
  <c r="G33" i="69"/>
  <c r="I33" i="69"/>
</calcChain>
</file>

<file path=xl/sharedStrings.xml><?xml version="1.0" encoding="utf-8"?>
<sst xmlns="http://schemas.openxmlformats.org/spreadsheetml/2006/main" count="632" uniqueCount="75">
  <si>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</si>
  <si>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</si>
  <si>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</si>
  <si>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</si>
  <si>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</si>
  <si>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</si>
  <si>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</si>
  <si>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</si>
  <si>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</si>
  <si>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</si>
  <si>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</si>
  <si>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</si>
  <si>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</si>
  <si>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</si>
  <si>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</si>
  <si>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</si>
  <si>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</si>
  <si>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</si>
  <si>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</si>
  <si>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</si>
  <si>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</si>
  <si>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</si>
  <si>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</si>
  <si>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</si>
  <si>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</si>
  <si>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</si>
  <si>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</si>
  <si>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</si>
  <si>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</si>
  <si>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</si>
  <si>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</si>
  <si>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</si>
  <si>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</si>
  <si>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</si>
  <si>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</si>
  <si>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</si>
  <si>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</si>
  <si>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</si>
  <si>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</si>
  <si>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</si>
  <si>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</si>
  <si>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</si>
  <si>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</si>
  <si>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</si>
  <si>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</si>
  <si>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</si>
  <si>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</si>
  <si>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</si>
  <si>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</si>
  <si>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</si>
  <si>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</si>
  <si>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</si>
  <si>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</si>
  <si>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</si>
  <si>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n/d</t>
  </si>
  <si>
    <t>-</t>
  </si>
  <si>
    <t>INVL plāns Aktīvais 16+</t>
  </si>
  <si>
    <t>Luminor sabalansētais pensiju plāns</t>
  </si>
  <si>
    <t>Luminor progresīvais pensiju plāns</t>
  </si>
  <si>
    <t>Pārskats par privāto pensiju fondu (PENSIJU 3.LĪMENIS) pensiju plāniem  31.12.2017</t>
  </si>
  <si>
    <t>Dalībnieku skaita pieaugums 01M 2018</t>
  </si>
  <si>
    <t>Aktīvu pieaugums 01M 2018</t>
  </si>
  <si>
    <t>Pārskats par privāto pensiju fondu (PENSIJU 3.LĪMENIS) pensiju plāniem  31.01.2018</t>
  </si>
  <si>
    <t>Pārskats par privāto pensiju fondu (PENSIJU 3.LĪMENIS) pensiju plāniem  28.02.2018</t>
  </si>
  <si>
    <t>Aktīvu pieaugums 02M 2018</t>
  </si>
  <si>
    <t>Dalībnieku skaita pieaugums 02M 2018</t>
  </si>
  <si>
    <t>Pārskats par privāto pensiju fondu (PENSIJU 3.LĪMENIS) pensiju plāniem  31.03.2018</t>
  </si>
  <si>
    <t>Aktīvu pieaugums 03M 2018</t>
  </si>
  <si>
    <t>Dalībnieku skaita pieaugums 03M 2018</t>
  </si>
  <si>
    <t>Pārskats par privāto pensiju fondu (PENSIJU 3.LĪMENIS) pensiju plāniem  30.04.2018</t>
  </si>
  <si>
    <t>Aktīvu pieaugums 04M 2018</t>
  </si>
  <si>
    <t>Dalībnieku skaita pieaugums 04M 2018</t>
  </si>
  <si>
    <t>Pārskats par privāto pensiju fondu (PENSIJU 3.LĪMENIS) pensiju plāniem  31.05.2018</t>
  </si>
  <si>
    <t>Aktīvu pieaugums 05M 2018</t>
  </si>
  <si>
    <t>Dalībnieku skaita pieaugums 05M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</si>
</sst>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06">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0" xfId="0" applyNumberFormat="1" applyFont="1" applyBorder="1" applyAlignment="1">
      <alignment horizontal="right" wrapText="1"/>
    </xf>
    <xf numFmtId="0" fontId="0" fillId="0" borderId="0" xfId="0"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2" borderId="1" xfId="0" applyFont="1" applyFill="1" applyBorder="1" applyAlignment="1">
      <alignment horizontal="center"/>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5"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8" t="s">
        <v>59</v>
      </c>
      <c r="B1" s="168"/>
      <c r="C1" s="168"/>
      <c r="D1" s="168"/>
      <c r="E1" s="168"/>
      <c r="F1" s="168"/>
      <c r="G1" s="168"/>
      <c r="H1" s="168"/>
      <c r="I1" s="168"/>
      <c r="J1" s="168"/>
      <c r="K1" s="168"/>
      <c r="L1" s="168"/>
      <c r="M1" s="168"/>
    </row>
    <row r="2" spans="1:13" ht="24" customHeight="1" x14ac:dyDescent="0.2">
      <c r="A2" s="169" t="s">
        <v>0</v>
      </c>
      <c r="B2" s="170" t="s">
        <v>10</v>
      </c>
      <c r="C2" s="171" t="s">
        <v>14</v>
      </c>
      <c r="D2" s="172" t="s">
        <v>27</v>
      </c>
      <c r="E2" s="173" t="s">
        <v>41</v>
      </c>
      <c r="F2" s="174" t="s">
        <v>1</v>
      </c>
      <c r="G2" s="175" t="s">
        <v>2</v>
      </c>
      <c r="H2" s="176"/>
      <c r="I2" s="176"/>
      <c r="J2" s="176"/>
      <c r="K2" s="176"/>
      <c r="L2" s="176"/>
      <c r="M2" s="177"/>
    </row>
    <row r="3" spans="1:13" ht="42.75" customHeight="1" x14ac:dyDescent="0.2">
      <c r="A3" s="169"/>
      <c r="B3" s="170"/>
      <c r="C3" s="171"/>
      <c r="D3" s="172"/>
      <c r="E3" s="173"/>
      <c r="F3" s="174"/>
      <c r="G3" s="67" t="s">
        <v>38</v>
      </c>
      <c r="H3" s="130" t="s">
        <v>3</v>
      </c>
      <c r="I3" s="130" t="s">
        <v>4</v>
      </c>
      <c r="J3" s="130" t="s">
        <v>5</v>
      </c>
      <c r="K3" s="130" t="s">
        <v>6</v>
      </c>
      <c r="L3" s="66" t="s">
        <v>39</v>
      </c>
      <c r="M3" s="131" t="s">
        <v>7</v>
      </c>
    </row>
    <row r="4" spans="1:13" ht="26.25" customHeight="1" x14ac:dyDescent="0.2">
      <c r="A4" s="178" t="s">
        <v>36</v>
      </c>
      <c r="B4" s="179"/>
      <c r="C4" s="179"/>
      <c r="D4" s="179"/>
      <c r="E4" s="179"/>
      <c r="F4" s="179"/>
      <c r="G4" s="179"/>
      <c r="H4" s="179"/>
      <c r="I4" s="179"/>
      <c r="J4" s="179"/>
      <c r="K4" s="179"/>
      <c r="L4" s="179"/>
      <c r="M4" s="180"/>
    </row>
    <row r="5" spans="1:13" ht="23.25" customHeight="1" x14ac:dyDescent="0.2">
      <c r="A5" s="181" t="s">
        <v>51</v>
      </c>
      <c r="B5" s="182"/>
      <c r="C5" s="182"/>
      <c r="D5" s="182"/>
      <c r="E5" s="182"/>
      <c r="F5" s="182"/>
      <c r="G5" s="182"/>
      <c r="H5" s="182"/>
      <c r="I5" s="182"/>
      <c r="J5" s="182"/>
      <c r="K5" s="182"/>
      <c r="L5" s="182"/>
      <c r="M5" s="183"/>
    </row>
    <row r="6" spans="1:13" x14ac:dyDescent="0.2">
      <c r="A6" s="53" t="s">
        <v>50</v>
      </c>
      <c r="B6" s="12" t="s">
        <v>8</v>
      </c>
      <c r="C6" s="123">
        <v>0</v>
      </c>
      <c r="D6" s="23">
        <v>42285</v>
      </c>
      <c r="E6" s="86">
        <v>5.1372700000000002E-3</v>
      </c>
      <c r="F6" s="59">
        <v>6</v>
      </c>
      <c r="G6" s="68">
        <v>0.24616962032582013</v>
      </c>
      <c r="H6" s="85">
        <v>0.24616962032582013</v>
      </c>
      <c r="I6" s="85" t="s">
        <v>54</v>
      </c>
      <c r="J6" s="85" t="s">
        <v>54</v>
      </c>
      <c r="K6" s="85" t="s">
        <v>54</v>
      </c>
      <c r="L6" s="85" t="s">
        <v>54</v>
      </c>
      <c r="M6" s="85">
        <v>-1.2684001389573152</v>
      </c>
    </row>
    <row r="7" spans="1:13" ht="21" customHeight="1" x14ac:dyDescent="0.2">
      <c r="A7" s="184" t="s">
        <v>53</v>
      </c>
      <c r="B7" s="185"/>
      <c r="C7" s="185"/>
      <c r="D7" s="186"/>
      <c r="E7" s="124">
        <f>SUM(E6:E6)</f>
        <v>5.1372700000000002E-3</v>
      </c>
      <c r="F7" s="125">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187" t="s">
        <v>31</v>
      </c>
      <c r="B9" s="188"/>
      <c r="C9" s="188"/>
      <c r="D9" s="188"/>
      <c r="E9" s="188"/>
      <c r="F9" s="188"/>
      <c r="G9" s="188"/>
      <c r="H9" s="188"/>
      <c r="I9" s="188"/>
      <c r="J9" s="188"/>
      <c r="K9" s="188"/>
      <c r="L9" s="188"/>
      <c r="M9" s="189"/>
    </row>
    <row r="10" spans="1:13" s="14" customFormat="1" x14ac:dyDescent="0.2">
      <c r="A10" s="53" t="s">
        <v>44</v>
      </c>
      <c r="B10" s="12" t="s">
        <v>8</v>
      </c>
      <c r="C10" s="12" t="s">
        <v>22</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57</v>
      </c>
      <c r="B11" s="12" t="s">
        <v>8</v>
      </c>
      <c r="C11" s="12" t="s">
        <v>17</v>
      </c>
      <c r="D11" s="24">
        <v>40834</v>
      </c>
      <c r="E11" s="108">
        <v>16.385307659999999</v>
      </c>
      <c r="F11" s="109">
        <v>10341</v>
      </c>
      <c r="G11" s="69">
        <v>2.42</v>
      </c>
      <c r="H11" s="69">
        <v>2.42</v>
      </c>
      <c r="I11" s="69">
        <v>2.4500000000000002</v>
      </c>
      <c r="J11" s="69">
        <v>1.62</v>
      </c>
      <c r="K11" s="69">
        <v>2.19</v>
      </c>
      <c r="L11" s="69" t="s">
        <v>55</v>
      </c>
      <c r="M11" s="70">
        <v>3.2</v>
      </c>
    </row>
    <row r="12" spans="1:13" s="2" customFormat="1" ht="12.75" customHeight="1" x14ac:dyDescent="0.2">
      <c r="A12" s="53" t="s">
        <v>28</v>
      </c>
      <c r="B12" s="12" t="s">
        <v>8</v>
      </c>
      <c r="C12" s="12" t="s">
        <v>17</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17</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190" t="s">
        <v>33</v>
      </c>
      <c r="B14" s="191"/>
      <c r="C14" s="191"/>
      <c r="D14" s="192"/>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7" t="s">
        <v>32</v>
      </c>
      <c r="B16" s="167"/>
      <c r="C16" s="167"/>
      <c r="D16" s="167"/>
      <c r="E16" s="167"/>
      <c r="F16" s="167"/>
      <c r="G16" s="167"/>
      <c r="H16" s="167"/>
      <c r="I16" s="167"/>
      <c r="J16" s="167"/>
      <c r="K16" s="167"/>
      <c r="L16" s="167"/>
      <c r="M16" s="167"/>
    </row>
    <row r="17" spans="1:13" x14ac:dyDescent="0.2">
      <c r="A17" s="56" t="s">
        <v>45</v>
      </c>
      <c r="B17" s="12" t="s">
        <v>8</v>
      </c>
      <c r="C17" s="12" t="s">
        <v>15</v>
      </c>
      <c r="D17" s="23">
        <v>36606</v>
      </c>
      <c r="E17" s="86">
        <v>13.75</v>
      </c>
      <c r="F17" s="59">
        <v>22961</v>
      </c>
      <c r="G17" s="68">
        <v>3.6</v>
      </c>
      <c r="H17" s="85">
        <v>3.6</v>
      </c>
      <c r="I17" s="85">
        <v>2.89</v>
      </c>
      <c r="J17" s="85">
        <v>2.92</v>
      </c>
      <c r="K17" s="85">
        <v>3.38</v>
      </c>
      <c r="L17" s="85">
        <v>3.0249999999999999</v>
      </c>
      <c r="M17" s="85">
        <v>5.0199999999999996</v>
      </c>
    </row>
    <row r="18" spans="1:13" x14ac:dyDescent="0.2">
      <c r="A18" s="56" t="s">
        <v>56</v>
      </c>
      <c r="B18" s="12" t="s">
        <v>8</v>
      </c>
      <c r="C18" s="12" t="s">
        <v>24</v>
      </c>
      <c r="D18" s="23">
        <v>42285</v>
      </c>
      <c r="E18" s="86">
        <v>4.1649999999999999E-4</v>
      </c>
      <c r="F18" s="59">
        <v>4</v>
      </c>
      <c r="G18" s="68" t="s">
        <v>54</v>
      </c>
      <c r="H18" s="85" t="s">
        <v>54</v>
      </c>
      <c r="I18" s="85" t="s">
        <v>54</v>
      </c>
      <c r="J18" s="85" t="s">
        <v>54</v>
      </c>
      <c r="K18" s="85" t="s">
        <v>54</v>
      </c>
      <c r="L18" s="85" t="s">
        <v>54</v>
      </c>
      <c r="M18" s="85">
        <v>0</v>
      </c>
    </row>
    <row r="19" spans="1:13" x14ac:dyDescent="0.2">
      <c r="A19" s="56" t="s">
        <v>47</v>
      </c>
      <c r="B19" s="12" t="s">
        <v>8</v>
      </c>
      <c r="C19" s="12" t="s">
        <v>16</v>
      </c>
      <c r="D19" s="23">
        <v>36091</v>
      </c>
      <c r="E19" s="87">
        <v>0.40032161999999999</v>
      </c>
      <c r="F19" s="25">
        <v>477</v>
      </c>
      <c r="G19" s="69">
        <v>4.480099971842133</v>
      </c>
      <c r="H19" s="69">
        <v>4.480099971842133</v>
      </c>
      <c r="I19" s="69">
        <v>3.107261934778327</v>
      </c>
      <c r="J19" s="69">
        <v>2.5578382488024465</v>
      </c>
      <c r="K19" s="69">
        <v>3.8104308984805657</v>
      </c>
      <c r="L19" s="110" t="s">
        <v>54</v>
      </c>
      <c r="M19" s="69">
        <v>4.4431521290433373</v>
      </c>
    </row>
    <row r="20" spans="1:13" ht="13.5" customHeight="1" x14ac:dyDescent="0.2">
      <c r="A20" s="56" t="s">
        <v>48</v>
      </c>
      <c r="B20" s="12" t="s">
        <v>8</v>
      </c>
      <c r="C20" s="12" t="s">
        <v>20</v>
      </c>
      <c r="D20" s="23">
        <v>39514</v>
      </c>
      <c r="E20" s="87">
        <v>6.2370129999999996E-2</v>
      </c>
      <c r="F20" s="25">
        <v>100</v>
      </c>
      <c r="G20" s="69">
        <v>7.5832319853001984</v>
      </c>
      <c r="H20" s="69">
        <v>7.5832319853001984</v>
      </c>
      <c r="I20" s="69">
        <v>5.2169297865536812</v>
      </c>
      <c r="J20" s="69">
        <v>2.9892213571641957</v>
      </c>
      <c r="K20" s="69">
        <v>3.1907928417383991</v>
      </c>
      <c r="L20" s="110" t="s">
        <v>54</v>
      </c>
      <c r="M20" s="69">
        <v>3.8602261284629069</v>
      </c>
    </row>
    <row r="21" spans="1:13" ht="12.75" customHeight="1" x14ac:dyDescent="0.2">
      <c r="A21" s="56" t="s">
        <v>49</v>
      </c>
      <c r="B21" s="12" t="s">
        <v>8</v>
      </c>
      <c r="C21" s="12" t="s">
        <v>15</v>
      </c>
      <c r="D21" s="23">
        <v>39514</v>
      </c>
      <c r="E21" s="87">
        <v>0.68197756999999992</v>
      </c>
      <c r="F21" s="25">
        <v>1678</v>
      </c>
      <c r="G21" s="69">
        <v>6.2843662903670827</v>
      </c>
      <c r="H21" s="69">
        <v>6.2843662903670827</v>
      </c>
      <c r="I21" s="69">
        <v>4.2069663724841222</v>
      </c>
      <c r="J21" s="69">
        <v>3.985587527035217</v>
      </c>
      <c r="K21" s="69">
        <v>3.9128257510373521</v>
      </c>
      <c r="L21" s="110" t="s">
        <v>54</v>
      </c>
      <c r="M21" s="69">
        <v>4.7432972397838169</v>
      </c>
    </row>
    <row r="22" spans="1:13" ht="12.75" customHeight="1" x14ac:dyDescent="0.2">
      <c r="A22" s="56" t="s">
        <v>52</v>
      </c>
      <c r="B22" s="12" t="s">
        <v>8</v>
      </c>
      <c r="C22" s="12" t="s">
        <v>15</v>
      </c>
      <c r="D22" s="23">
        <v>42285</v>
      </c>
      <c r="E22" s="87">
        <v>3.7814919999999995E-2</v>
      </c>
      <c r="F22" s="25">
        <v>22</v>
      </c>
      <c r="G22" s="69">
        <v>3.368775651883138</v>
      </c>
      <c r="H22" s="69">
        <v>3.368775651883138</v>
      </c>
      <c r="I22" s="69" t="s">
        <v>54</v>
      </c>
      <c r="J22" s="69" t="s">
        <v>54</v>
      </c>
      <c r="K22" s="69" t="s">
        <v>54</v>
      </c>
      <c r="L22" s="110" t="s">
        <v>54</v>
      </c>
      <c r="M22" s="69">
        <v>1.2515619015857737</v>
      </c>
    </row>
    <row r="23" spans="1:13" ht="12.75" customHeight="1" x14ac:dyDescent="0.2">
      <c r="A23" s="53" t="s">
        <v>58</v>
      </c>
      <c r="B23" s="12" t="s">
        <v>8</v>
      </c>
      <c r="C23" s="12" t="s">
        <v>18</v>
      </c>
      <c r="D23" s="24">
        <v>40834</v>
      </c>
      <c r="E23" s="108">
        <v>9.7988413300000001</v>
      </c>
      <c r="F23" s="109">
        <v>6321</v>
      </c>
      <c r="G23" s="69">
        <v>6.53</v>
      </c>
      <c r="H23" s="69">
        <v>6.53</v>
      </c>
      <c r="I23" s="110">
        <v>4.8499999999999996</v>
      </c>
      <c r="J23" s="110">
        <v>3.91</v>
      </c>
      <c r="K23" s="110">
        <v>5.31</v>
      </c>
      <c r="L23" s="110" t="s">
        <v>55</v>
      </c>
      <c r="M23" s="69">
        <v>5.15</v>
      </c>
    </row>
    <row r="24" spans="1:13" x14ac:dyDescent="0.2">
      <c r="A24" s="53" t="s">
        <v>29</v>
      </c>
      <c r="B24" s="12" t="s">
        <v>8</v>
      </c>
      <c r="C24" s="12" t="s">
        <v>15</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12</v>
      </c>
      <c r="B25" s="22" t="s">
        <v>8</v>
      </c>
      <c r="C25" s="22" t="s">
        <v>19</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26</v>
      </c>
      <c r="B26" s="22" t="s">
        <v>8</v>
      </c>
      <c r="C26" s="22" t="s">
        <v>24</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32</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0.95</v>
      </c>
      <c r="F29" s="59">
        <v>597</v>
      </c>
      <c r="G29" s="68">
        <v>5.54</v>
      </c>
      <c r="H29" s="70">
        <v>5.54</v>
      </c>
      <c r="I29" s="70">
        <v>4.12</v>
      </c>
      <c r="J29" s="70">
        <v>2.7</v>
      </c>
      <c r="K29" s="70">
        <v>1.53</v>
      </c>
      <c r="L29" s="70">
        <v>2.88</v>
      </c>
      <c r="M29" s="85">
        <v>3.86</v>
      </c>
    </row>
    <row r="30" spans="1:13" ht="12.75" customHeight="1" x14ac:dyDescent="0.2">
      <c r="A30" s="55" t="s">
        <v>13</v>
      </c>
      <c r="B30" s="22" t="s">
        <v>9</v>
      </c>
      <c r="C30" s="22" t="s">
        <v>19</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32</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3" t="s">
        <v>34</v>
      </c>
      <c r="B33" s="194"/>
      <c r="C33" s="194"/>
      <c r="D33" s="195"/>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196" t="s">
        <v>35</v>
      </c>
      <c r="B34" s="196"/>
      <c r="C34" s="196"/>
      <c r="D34" s="196"/>
      <c r="E34" s="65">
        <f>SUM(E7,E14,E33)</f>
        <v>367.69211732453778</v>
      </c>
      <c r="F34" s="48">
        <f>SUM(F7,F14, F33)</f>
        <v>273631</v>
      </c>
      <c r="G34" s="129"/>
      <c r="H34" s="197"/>
      <c r="I34" s="198"/>
      <c r="J34" s="198"/>
      <c r="K34" s="198"/>
      <c r="L34" s="198"/>
      <c r="M34" s="199"/>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200" t="s">
        <v>25</v>
      </c>
      <c r="B38" s="201"/>
      <c r="C38" s="201"/>
      <c r="D38" s="202"/>
      <c r="E38" s="96">
        <f>E34+E37</f>
        <v>434.45911732453777</v>
      </c>
      <c r="F38" s="97">
        <f>F34+F37</f>
        <v>286507</v>
      </c>
      <c r="G38" s="98"/>
      <c r="H38" s="99"/>
      <c r="I38" s="99"/>
      <c r="J38" s="99"/>
      <c r="K38" s="99"/>
      <c r="L38" s="99"/>
      <c r="M38" s="99"/>
    </row>
    <row r="39" spans="1:13" ht="41.25" customHeight="1" x14ac:dyDescent="0.2">
      <c r="A39" s="203" t="s">
        <v>42</v>
      </c>
      <c r="B39" s="204"/>
      <c r="C39" s="204"/>
      <c r="D39" s="204"/>
      <c r="E39" s="204"/>
      <c r="F39" s="204"/>
      <c r="G39" s="204"/>
      <c r="H39" s="204"/>
      <c r="I39" s="204"/>
      <c r="J39" s="204"/>
      <c r="K39" s="204"/>
      <c r="L39" s="204"/>
      <c r="M39" s="205"/>
    </row>
    <row r="40" spans="1:13" s="4" customFormat="1" ht="24" customHeight="1" x14ac:dyDescent="0.2">
      <c r="A40" s="164" t="s">
        <v>23</v>
      </c>
      <c r="B40" s="165"/>
      <c r="C40" s="165"/>
      <c r="D40" s="165"/>
      <c r="E40" s="165"/>
      <c r="F40" s="165"/>
      <c r="G40" s="165"/>
      <c r="H40" s="165"/>
      <c r="I40" s="165"/>
      <c r="J40" s="165"/>
      <c r="K40" s="165"/>
      <c r="L40" s="165"/>
      <c r="M40" s="166"/>
    </row>
    <row r="41" spans="1:13" s="4" customFormat="1" ht="24" customHeight="1" x14ac:dyDescent="0.2">
      <c r="A41" s="126" t="s">
        <v>40</v>
      </c>
      <c r="B41" s="127"/>
      <c r="C41" s="127"/>
      <c r="D41" s="127"/>
      <c r="E41" s="127"/>
      <c r="F41" s="127"/>
      <c r="G41" s="127"/>
      <c r="H41" s="127"/>
      <c r="I41" s="127"/>
      <c r="J41" s="127"/>
      <c r="K41" s="127"/>
      <c r="L41" s="127"/>
      <c r="M41" s="128"/>
    </row>
    <row r="42" spans="1:13" ht="24.75" customHeight="1" x14ac:dyDescent="0.2">
      <c r="E42" s="162" t="s">
        <v>37</v>
      </c>
      <c r="F42" s="163"/>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x14ac:dyDescent="0.2">
      <c r="B43" s="1"/>
      <c r="C43" s="1"/>
      <c r="E43" s="1"/>
      <c r="F43" s="19"/>
      <c r="G43" s="1"/>
    </row>
    <row r="44" spans="1:13" x14ac:dyDescent="0.2">
      <c r="B44" s="1"/>
      <c r="C44" s="1"/>
      <c r="E44" s="1"/>
      <c r="F44" s="19"/>
      <c r="G44" s="1"/>
    </row>
  </sheetData>
  <mergeCells count="21">
    <mergeCell ref="A33:D33"/>
    <mergeCell ref="A34:D34"/>
    <mergeCell ref="H34:M34"/>
    <mergeCell ref="A38:D38"/>
    <mergeCell ref="A39:M39"/>
    <mergeCell ref="E42:F42"/>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8" t="s">
        <v>62</v>
      </c>
      <c r="B1" s="168"/>
      <c r="C1" s="168"/>
      <c r="D1" s="168"/>
      <c r="E1" s="168"/>
      <c r="F1" s="168"/>
      <c r="G1" s="168"/>
      <c r="H1" s="168"/>
      <c r="I1" s="168"/>
      <c r="J1" s="168"/>
      <c r="K1" s="168"/>
      <c r="L1" s="168"/>
      <c r="M1" s="168"/>
    </row>
    <row r="2" spans="1:13" ht="24" customHeight="1" x14ac:dyDescent="0.2">
      <c r="A2" s="169" t="s">
        <v>0</v>
      </c>
      <c r="B2" s="170" t="s">
        <v>10</v>
      </c>
      <c r="C2" s="171" t="s">
        <v>14</v>
      </c>
      <c r="D2" s="172" t="s">
        <v>27</v>
      </c>
      <c r="E2" s="173" t="s">
        <v>41</v>
      </c>
      <c r="F2" s="174" t="s">
        <v>1</v>
      </c>
      <c r="G2" s="175" t="s">
        <v>2</v>
      </c>
      <c r="H2" s="176"/>
      <c r="I2" s="176"/>
      <c r="J2" s="176"/>
      <c r="K2" s="176"/>
      <c r="L2" s="176"/>
      <c r="M2" s="177"/>
    </row>
    <row r="3" spans="1:13" ht="42.75" customHeight="1" x14ac:dyDescent="0.2">
      <c r="A3" s="169"/>
      <c r="B3" s="170"/>
      <c r="C3" s="171"/>
      <c r="D3" s="172"/>
      <c r="E3" s="173"/>
      <c r="F3" s="174"/>
      <c r="G3" s="67" t="s">
        <v>38</v>
      </c>
      <c r="H3" s="132" t="s">
        <v>3</v>
      </c>
      <c r="I3" s="132" t="s">
        <v>4</v>
      </c>
      <c r="J3" s="132" t="s">
        <v>5</v>
      </c>
      <c r="K3" s="132" t="s">
        <v>6</v>
      </c>
      <c r="L3" s="66" t="s">
        <v>39</v>
      </c>
      <c r="M3" s="133" t="s">
        <v>7</v>
      </c>
    </row>
    <row r="4" spans="1:13" ht="26.25" customHeight="1" x14ac:dyDescent="0.2">
      <c r="A4" s="178" t="s">
        <v>36</v>
      </c>
      <c r="B4" s="179"/>
      <c r="C4" s="179"/>
      <c r="D4" s="179"/>
      <c r="E4" s="179"/>
      <c r="F4" s="179"/>
      <c r="G4" s="179"/>
      <c r="H4" s="179"/>
      <c r="I4" s="179"/>
      <c r="J4" s="179"/>
      <c r="K4" s="179"/>
      <c r="L4" s="179"/>
      <c r="M4" s="180"/>
    </row>
    <row r="5" spans="1:13" ht="23.25" customHeight="1" x14ac:dyDescent="0.2">
      <c r="A5" s="181" t="s">
        <v>51</v>
      </c>
      <c r="B5" s="182"/>
      <c r="C5" s="182"/>
      <c r="D5" s="182"/>
      <c r="E5" s="182"/>
      <c r="F5" s="182"/>
      <c r="G5" s="182"/>
      <c r="H5" s="182"/>
      <c r="I5" s="182"/>
      <c r="J5" s="182"/>
      <c r="K5" s="182"/>
      <c r="L5" s="182"/>
      <c r="M5" s="183"/>
    </row>
    <row r="6" spans="1:13" x14ac:dyDescent="0.2">
      <c r="A6" s="53" t="s">
        <v>50</v>
      </c>
      <c r="B6" s="12" t="s">
        <v>8</v>
      </c>
      <c r="C6" s="123">
        <v>0</v>
      </c>
      <c r="D6" s="23">
        <v>42285</v>
      </c>
      <c r="E6" s="86">
        <v>5.1742400000000001E-3</v>
      </c>
      <c r="F6" s="59">
        <v>6</v>
      </c>
      <c r="G6" s="68">
        <v>-0.24920639935029909</v>
      </c>
      <c r="H6" s="85">
        <v>0.13233686336404649</v>
      </c>
      <c r="I6" s="85" t="s">
        <v>54</v>
      </c>
      <c r="J6" s="85" t="s">
        <v>54</v>
      </c>
      <c r="K6" s="85" t="s">
        <v>54</v>
      </c>
      <c r="L6" s="85" t="s">
        <v>54</v>
      </c>
      <c r="M6" s="85">
        <v>-1.3397910429065574</v>
      </c>
    </row>
    <row r="7" spans="1:13" ht="21" customHeight="1" x14ac:dyDescent="0.2">
      <c r="A7" s="184" t="s">
        <v>53</v>
      </c>
      <c r="B7" s="185"/>
      <c r="C7" s="185"/>
      <c r="D7" s="186"/>
      <c r="E7" s="124">
        <f>SUM(E6:E6)</f>
        <v>5.1742400000000001E-3</v>
      </c>
      <c r="F7" s="125">
        <f>SUM(F6:F6)</f>
        <v>6</v>
      </c>
      <c r="G7" s="102">
        <f>G6</f>
        <v>-0.24920639935029909</v>
      </c>
      <c r="H7" s="102">
        <f>H6</f>
        <v>0.13233686336404649</v>
      </c>
      <c r="I7" s="103"/>
      <c r="J7" s="103"/>
      <c r="K7" s="103"/>
      <c r="L7" s="103"/>
      <c r="M7" s="104">
        <f>M6</f>
        <v>-1.3397910429065574</v>
      </c>
    </row>
    <row r="8" spans="1:13" x14ac:dyDescent="0.2">
      <c r="A8" s="118"/>
      <c r="B8" s="119"/>
      <c r="C8" s="119"/>
      <c r="D8" s="120"/>
      <c r="E8" s="121"/>
      <c r="F8" s="122"/>
      <c r="G8" s="114"/>
      <c r="H8" s="114"/>
      <c r="I8" s="114"/>
      <c r="J8" s="114"/>
      <c r="K8" s="115"/>
      <c r="L8" s="116"/>
      <c r="M8" s="117"/>
    </row>
    <row r="9" spans="1:13" ht="23.25" customHeight="1" x14ac:dyDescent="0.2">
      <c r="A9" s="187" t="s">
        <v>31</v>
      </c>
      <c r="B9" s="188"/>
      <c r="C9" s="188"/>
      <c r="D9" s="188"/>
      <c r="E9" s="188"/>
      <c r="F9" s="188"/>
      <c r="G9" s="188"/>
      <c r="H9" s="188"/>
      <c r="I9" s="188"/>
      <c r="J9" s="188"/>
      <c r="K9" s="188"/>
      <c r="L9" s="188"/>
      <c r="M9" s="189"/>
    </row>
    <row r="10" spans="1:13" s="14" customFormat="1" x14ac:dyDescent="0.2">
      <c r="A10" s="53" t="s">
        <v>44</v>
      </c>
      <c r="B10" s="12" t="s">
        <v>8</v>
      </c>
      <c r="C10" s="12" t="s">
        <v>22</v>
      </c>
      <c r="D10" s="23">
        <v>36433</v>
      </c>
      <c r="E10" s="86">
        <v>29.6</v>
      </c>
      <c r="F10" s="59">
        <v>29692</v>
      </c>
      <c r="G10" s="68">
        <v>0.12</v>
      </c>
      <c r="H10" s="85">
        <v>2.11</v>
      </c>
      <c r="I10" s="85">
        <v>3.35</v>
      </c>
      <c r="J10" s="85">
        <v>1.53</v>
      </c>
      <c r="K10" s="85">
        <v>2.59</v>
      </c>
      <c r="L10" s="85">
        <v>3.17</v>
      </c>
      <c r="M10" s="85">
        <v>5.03</v>
      </c>
    </row>
    <row r="11" spans="1:13" s="2" customFormat="1" ht="12.75" customHeight="1" x14ac:dyDescent="0.2">
      <c r="A11" s="53" t="s">
        <v>57</v>
      </c>
      <c r="B11" s="12" t="s">
        <v>8</v>
      </c>
      <c r="C11" s="12" t="s">
        <v>17</v>
      </c>
      <c r="D11" s="24">
        <v>40834</v>
      </c>
      <c r="E11" s="108">
        <v>16.614892019999999</v>
      </c>
      <c r="F11" s="109">
        <v>10463</v>
      </c>
      <c r="G11" s="69">
        <v>-0.01</v>
      </c>
      <c r="H11" s="69">
        <v>2.63</v>
      </c>
      <c r="I11" s="69">
        <v>3.305846538215</v>
      </c>
      <c r="J11" s="69">
        <v>0.86750024269100001</v>
      </c>
      <c r="K11" s="69">
        <v>2.2186586284369998</v>
      </c>
      <c r="L11" s="69" t="s">
        <v>55</v>
      </c>
      <c r="M11" s="70">
        <v>3.1524500120779999</v>
      </c>
    </row>
    <row r="12" spans="1:13" s="2" customFormat="1" ht="12.75" customHeight="1" x14ac:dyDescent="0.2">
      <c r="A12" s="53" t="s">
        <v>28</v>
      </c>
      <c r="B12" s="12" t="s">
        <v>8</v>
      </c>
      <c r="C12" s="12" t="s">
        <v>17</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2">
      <c r="A13" s="54" t="s">
        <v>11</v>
      </c>
      <c r="B13" s="26" t="s">
        <v>8</v>
      </c>
      <c r="C13" s="26" t="s">
        <v>17</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2">
      <c r="A14" s="190" t="s">
        <v>33</v>
      </c>
      <c r="B14" s="191"/>
      <c r="C14" s="191"/>
      <c r="D14" s="192"/>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7" t="s">
        <v>32</v>
      </c>
      <c r="B16" s="167"/>
      <c r="C16" s="167"/>
      <c r="D16" s="167"/>
      <c r="E16" s="167"/>
      <c r="F16" s="167"/>
      <c r="G16" s="167"/>
      <c r="H16" s="167"/>
      <c r="I16" s="167"/>
      <c r="J16" s="167"/>
      <c r="K16" s="167"/>
      <c r="L16" s="167"/>
      <c r="M16" s="167"/>
    </row>
    <row r="17" spans="1:13" x14ac:dyDescent="0.2">
      <c r="A17" s="56" t="s">
        <v>45</v>
      </c>
      <c r="B17" s="12" t="s">
        <v>8</v>
      </c>
      <c r="C17" s="12" t="s">
        <v>15</v>
      </c>
      <c r="D17" s="23">
        <v>36606</v>
      </c>
      <c r="E17" s="86">
        <v>13.83</v>
      </c>
      <c r="F17" s="59">
        <v>22933</v>
      </c>
      <c r="G17" s="68">
        <v>0.81</v>
      </c>
      <c r="H17" s="85">
        <v>4</v>
      </c>
      <c r="I17" s="85">
        <v>4.68</v>
      </c>
      <c r="J17" s="85">
        <v>2.04</v>
      </c>
      <c r="K17" s="85">
        <v>3.42</v>
      </c>
      <c r="L17" s="85">
        <v>3.28</v>
      </c>
      <c r="M17" s="85">
        <v>5.04</v>
      </c>
    </row>
    <row r="18" spans="1:13" x14ac:dyDescent="0.2">
      <c r="A18" s="56" t="s">
        <v>56</v>
      </c>
      <c r="B18" s="12" t="s">
        <v>8</v>
      </c>
      <c r="C18" s="12" t="s">
        <v>24</v>
      </c>
      <c r="D18" s="23">
        <v>42285</v>
      </c>
      <c r="E18" s="86">
        <v>4.5477999999999995E-4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0.40169220999999999</v>
      </c>
      <c r="F19" s="25">
        <v>479</v>
      </c>
      <c r="G19" s="69">
        <v>0.28954682917843311</v>
      </c>
      <c r="H19" s="69">
        <v>5.0372167759630937</v>
      </c>
      <c r="I19" s="69">
        <v>3.8876952343336102</v>
      </c>
      <c r="J19" s="69">
        <v>2.5542966109924015</v>
      </c>
      <c r="K19" s="69">
        <v>3.7855235925859931</v>
      </c>
      <c r="L19" s="110" t="s">
        <v>54</v>
      </c>
      <c r="M19" s="69">
        <v>4.4344339037948988</v>
      </c>
    </row>
    <row r="20" spans="1:13" ht="13.5" customHeight="1" x14ac:dyDescent="0.2">
      <c r="A20" s="56" t="s">
        <v>48</v>
      </c>
      <c r="B20" s="12" t="s">
        <v>8</v>
      </c>
      <c r="C20" s="12" t="s">
        <v>20</v>
      </c>
      <c r="D20" s="23">
        <v>39514</v>
      </c>
      <c r="E20" s="87">
        <v>6.2878710000000004E-2</v>
      </c>
      <c r="F20" s="25">
        <v>100</v>
      </c>
      <c r="G20" s="69">
        <v>0.61324426324209647</v>
      </c>
      <c r="H20" s="69">
        <v>7.9399588342865535</v>
      </c>
      <c r="I20" s="69">
        <v>7.3282827478253765</v>
      </c>
      <c r="J20" s="69">
        <v>3.0506254674101507</v>
      </c>
      <c r="K20" s="69">
        <v>3.192400314276056</v>
      </c>
      <c r="L20" s="110" t="s">
        <v>54</v>
      </c>
      <c r="M20" s="69">
        <v>3.8915892819990416</v>
      </c>
    </row>
    <row r="21" spans="1:13" ht="12.75" customHeight="1" x14ac:dyDescent="0.2">
      <c r="A21" s="56" t="s">
        <v>49</v>
      </c>
      <c r="B21" s="12" t="s">
        <v>8</v>
      </c>
      <c r="C21" s="12" t="s">
        <v>15</v>
      </c>
      <c r="D21" s="23">
        <v>39514</v>
      </c>
      <c r="E21" s="87">
        <v>0.68498698999999996</v>
      </c>
      <c r="F21" s="25">
        <v>1676</v>
      </c>
      <c r="G21" s="69">
        <v>0.51701865279909498</v>
      </c>
      <c r="H21" s="69">
        <v>6.9975504226170049</v>
      </c>
      <c r="I21" s="69">
        <v>5.4516844002437059</v>
      </c>
      <c r="J21" s="69">
        <v>3.9842603843583513</v>
      </c>
      <c r="K21" s="69">
        <v>3.911752181037853</v>
      </c>
      <c r="L21" s="110" t="s">
        <v>54</v>
      </c>
      <c r="M21" s="69">
        <v>4.7566270641584918</v>
      </c>
    </row>
    <row r="22" spans="1:13" ht="12.75" customHeight="1" x14ac:dyDescent="0.2">
      <c r="A22" s="56" t="s">
        <v>52</v>
      </c>
      <c r="B22" s="12" t="s">
        <v>8</v>
      </c>
      <c r="C22" s="12" t="s">
        <v>15</v>
      </c>
      <c r="D22" s="23">
        <v>42285</v>
      </c>
      <c r="E22" s="87">
        <v>0.33908593999999997</v>
      </c>
      <c r="F22" s="25">
        <v>24</v>
      </c>
      <c r="G22" s="69">
        <v>0.31220702012957346</v>
      </c>
      <c r="H22" s="69">
        <v>3.734723769965953</v>
      </c>
      <c r="I22" s="69" t="s">
        <v>54</v>
      </c>
      <c r="J22" s="69" t="s">
        <v>54</v>
      </c>
      <c r="K22" s="69" t="s">
        <v>54</v>
      </c>
      <c r="L22" s="110" t="s">
        <v>54</v>
      </c>
      <c r="M22" s="69">
        <v>1.3605788320972145</v>
      </c>
    </row>
    <row r="23" spans="1:13" ht="12.75" customHeight="1" x14ac:dyDescent="0.2">
      <c r="A23" s="53" t="s">
        <v>58</v>
      </c>
      <c r="B23" s="12" t="s">
        <v>8</v>
      </c>
      <c r="C23" s="12" t="s">
        <v>18</v>
      </c>
      <c r="D23" s="24">
        <v>40834</v>
      </c>
      <c r="E23" s="108">
        <v>10.055713539999999</v>
      </c>
      <c r="F23" s="109">
        <v>6418</v>
      </c>
      <c r="G23" s="69">
        <v>1.17</v>
      </c>
      <c r="H23" s="69">
        <v>7.35</v>
      </c>
      <c r="I23" s="110">
        <v>8.6628894719759995</v>
      </c>
      <c r="J23" s="110">
        <v>2.940260612611</v>
      </c>
      <c r="K23" s="110">
        <v>5.2774904949549999</v>
      </c>
      <c r="L23" s="110" t="s">
        <v>55</v>
      </c>
      <c r="M23" s="69">
        <v>5.2692671288969999</v>
      </c>
    </row>
    <row r="24" spans="1:13" x14ac:dyDescent="0.2">
      <c r="A24" s="53" t="s">
        <v>29</v>
      </c>
      <c r="B24" s="12" t="s">
        <v>8</v>
      </c>
      <c r="C24" s="12" t="s">
        <v>15</v>
      </c>
      <c r="D24" s="24">
        <v>38245</v>
      </c>
      <c r="E24" s="87">
        <v>46.610046128721201</v>
      </c>
      <c r="F24" s="25">
        <v>37468</v>
      </c>
      <c r="G24" s="101">
        <v>0.8</v>
      </c>
      <c r="H24" s="101">
        <v>4</v>
      </c>
      <c r="I24" s="92">
        <v>5.44</v>
      </c>
      <c r="J24" s="101">
        <v>3.58</v>
      </c>
      <c r="K24" s="92">
        <v>4</v>
      </c>
      <c r="L24" s="92">
        <v>3.97</v>
      </c>
      <c r="M24" s="92">
        <v>4.88</v>
      </c>
    </row>
    <row r="25" spans="1:13" ht="12.75" customHeight="1" x14ac:dyDescent="0.2">
      <c r="A25" s="55" t="s">
        <v>12</v>
      </c>
      <c r="B25" s="22" t="s">
        <v>8</v>
      </c>
      <c r="C25" s="22" t="s">
        <v>19</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2">
      <c r="A26" s="56" t="s">
        <v>26</v>
      </c>
      <c r="B26" s="22" t="s">
        <v>8</v>
      </c>
      <c r="C26" s="22" t="s">
        <v>24</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2">
      <c r="A27" s="30" t="s">
        <v>32</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0.92</v>
      </c>
      <c r="F29" s="59">
        <v>595</v>
      </c>
      <c r="G29" s="68">
        <v>-0.19</v>
      </c>
      <c r="H29" s="70">
        <v>4.74</v>
      </c>
      <c r="I29" s="70">
        <v>5.12</v>
      </c>
      <c r="J29" s="70">
        <v>2.16</v>
      </c>
      <c r="K29" s="70">
        <v>1.35</v>
      </c>
      <c r="L29" s="70">
        <v>3.03</v>
      </c>
      <c r="M29" s="85">
        <v>3.82</v>
      </c>
    </row>
    <row r="30" spans="1:13" ht="12.75" customHeight="1" x14ac:dyDescent="0.2">
      <c r="A30" s="55" t="s">
        <v>13</v>
      </c>
      <c r="B30" s="22" t="s">
        <v>9</v>
      </c>
      <c r="C30" s="22" t="s">
        <v>19</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2">
      <c r="A31" s="30" t="s">
        <v>32</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3" t="s">
        <v>34</v>
      </c>
      <c r="B33" s="194"/>
      <c r="C33" s="194"/>
      <c r="D33" s="195"/>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2">
      <c r="A34" s="196" t="s">
        <v>35</v>
      </c>
      <c r="B34" s="196"/>
      <c r="C34" s="196"/>
      <c r="D34" s="196"/>
      <c r="E34" s="65">
        <f>SUM(E7,E14,E33)</f>
        <v>373.72743650169207</v>
      </c>
      <c r="F34" s="48">
        <f>SUM(F7,F14, F33)</f>
        <v>274892</v>
      </c>
      <c r="G34" s="134"/>
      <c r="H34" s="197"/>
      <c r="I34" s="198"/>
      <c r="J34" s="198"/>
      <c r="K34" s="198"/>
      <c r="L34" s="198"/>
      <c r="M34" s="199"/>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2">
      <c r="A38" s="200" t="s">
        <v>25</v>
      </c>
      <c r="B38" s="201"/>
      <c r="C38" s="201"/>
      <c r="D38" s="202"/>
      <c r="E38" s="96">
        <f>E34+E37</f>
        <v>440.76843650169207</v>
      </c>
      <c r="F38" s="97">
        <f>F34+F37</f>
        <v>287797</v>
      </c>
      <c r="G38" s="98"/>
      <c r="H38" s="99"/>
      <c r="I38" s="99"/>
      <c r="J38" s="99"/>
      <c r="K38" s="99"/>
      <c r="L38" s="99"/>
      <c r="M38" s="99"/>
    </row>
    <row r="39" spans="1:13" ht="41.25" customHeight="1" x14ac:dyDescent="0.2">
      <c r="A39" s="203" t="s">
        <v>42</v>
      </c>
      <c r="B39" s="204"/>
      <c r="C39" s="204"/>
      <c r="D39" s="204"/>
      <c r="E39" s="204"/>
      <c r="F39" s="204"/>
      <c r="G39" s="204"/>
      <c r="H39" s="204"/>
      <c r="I39" s="204"/>
      <c r="J39" s="204"/>
      <c r="K39" s="204"/>
      <c r="L39" s="204"/>
      <c r="M39" s="205"/>
    </row>
    <row r="40" spans="1:13" s="4" customFormat="1" ht="24" customHeight="1" x14ac:dyDescent="0.2">
      <c r="A40" s="164" t="s">
        <v>23</v>
      </c>
      <c r="B40" s="165"/>
      <c r="C40" s="165"/>
      <c r="D40" s="165"/>
      <c r="E40" s="165"/>
      <c r="F40" s="165"/>
      <c r="G40" s="165"/>
      <c r="H40" s="165"/>
      <c r="I40" s="165"/>
      <c r="J40" s="165"/>
      <c r="K40" s="165"/>
      <c r="L40" s="165"/>
      <c r="M40" s="166"/>
    </row>
    <row r="41" spans="1:13" s="4" customFormat="1" ht="24" customHeight="1" x14ac:dyDescent="0.2">
      <c r="A41" s="135" t="s">
        <v>40</v>
      </c>
      <c r="B41" s="136"/>
      <c r="C41" s="136"/>
      <c r="D41" s="136"/>
      <c r="E41" s="136"/>
      <c r="F41" s="136"/>
      <c r="G41" s="136"/>
      <c r="H41" s="136"/>
      <c r="I41" s="136"/>
      <c r="J41" s="136"/>
      <c r="K41" s="136"/>
      <c r="L41" s="136"/>
      <c r="M41" s="137"/>
    </row>
    <row r="42" spans="1:13" ht="22.5" customHeight="1" x14ac:dyDescent="0.2">
      <c r="B42" s="11"/>
      <c r="C42" s="11"/>
      <c r="D42" s="11"/>
      <c r="E42" s="162" t="s">
        <v>37</v>
      </c>
      <c r="F42" s="163"/>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2">
      <c r="B43" s="10"/>
      <c r="C43" s="10"/>
      <c r="D43" s="10"/>
      <c r="E43" s="16"/>
      <c r="F43" s="100" t="s">
        <v>43</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61</v>
      </c>
      <c r="B47" s="81"/>
      <c r="C47" s="81"/>
      <c r="D47" s="20"/>
      <c r="E47" s="82">
        <f>E38-'DEC-2017'!E38</f>
        <v>6.3093191771542934</v>
      </c>
      <c r="F47" s="83">
        <f>E47/'DEC-2017'!E38</f>
        <v>1.4522239091236008E-2</v>
      </c>
      <c r="H47" s="6"/>
      <c r="I47" s="6"/>
      <c r="J47" s="6"/>
      <c r="K47" s="6"/>
      <c r="L47" s="6"/>
      <c r="M47" s="6"/>
    </row>
    <row r="48" spans="1:13" x14ac:dyDescent="0.2">
      <c r="A48" s="20" t="s">
        <v>60</v>
      </c>
      <c r="B48" s="81"/>
      <c r="C48" s="81"/>
      <c r="D48" s="20"/>
      <c r="E48" s="84">
        <f>F38-'DEC-2017'!F38</f>
        <v>1290</v>
      </c>
      <c r="F48" s="83">
        <f>E48/'DEC-2017'!F38</f>
        <v>4.5025077921307336E-3</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9"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8" t="s">
        <v>63</v>
      </c>
      <c r="B1" s="168"/>
      <c r="C1" s="168"/>
      <c r="D1" s="168"/>
      <c r="E1" s="168"/>
      <c r="F1" s="168"/>
      <c r="G1" s="168"/>
      <c r="H1" s="168"/>
      <c r="I1" s="168"/>
      <c r="J1" s="168"/>
      <c r="K1" s="168"/>
      <c r="L1" s="168"/>
      <c r="M1" s="168"/>
    </row>
    <row r="2" spans="1:13" ht="24" customHeight="1" x14ac:dyDescent="0.2">
      <c r="A2" s="169" t="s">
        <v>0</v>
      </c>
      <c r="B2" s="170" t="s">
        <v>10</v>
      </c>
      <c r="C2" s="171" t="s">
        <v>14</v>
      </c>
      <c r="D2" s="172" t="s">
        <v>27</v>
      </c>
      <c r="E2" s="173" t="s">
        <v>41</v>
      </c>
      <c r="F2" s="174" t="s">
        <v>1</v>
      </c>
      <c r="G2" s="175" t="s">
        <v>2</v>
      </c>
      <c r="H2" s="176"/>
      <c r="I2" s="176"/>
      <c r="J2" s="176"/>
      <c r="K2" s="176"/>
      <c r="L2" s="176"/>
      <c r="M2" s="177"/>
    </row>
    <row r="3" spans="1:13" ht="42.75" customHeight="1" x14ac:dyDescent="0.2">
      <c r="A3" s="169"/>
      <c r="B3" s="170"/>
      <c r="C3" s="171"/>
      <c r="D3" s="172"/>
      <c r="E3" s="173"/>
      <c r="F3" s="174"/>
      <c r="G3" s="67" t="s">
        <v>38</v>
      </c>
      <c r="H3" s="142" t="s">
        <v>3</v>
      </c>
      <c r="I3" s="142" t="s">
        <v>4</v>
      </c>
      <c r="J3" s="142" t="s">
        <v>5</v>
      </c>
      <c r="K3" s="142" t="s">
        <v>6</v>
      </c>
      <c r="L3" s="66" t="s">
        <v>39</v>
      </c>
      <c r="M3" s="143" t="s">
        <v>7</v>
      </c>
    </row>
    <row r="4" spans="1:13" ht="26.25" customHeight="1" x14ac:dyDescent="0.2">
      <c r="A4" s="178" t="s">
        <v>36</v>
      </c>
      <c r="B4" s="179"/>
      <c r="C4" s="179"/>
      <c r="D4" s="179"/>
      <c r="E4" s="179"/>
      <c r="F4" s="179"/>
      <c r="G4" s="179"/>
      <c r="H4" s="179"/>
      <c r="I4" s="179"/>
      <c r="J4" s="179"/>
      <c r="K4" s="179"/>
      <c r="L4" s="179"/>
      <c r="M4" s="180"/>
    </row>
    <row r="5" spans="1:13" ht="23.25" customHeight="1" x14ac:dyDescent="0.2">
      <c r="A5" s="181" t="s">
        <v>51</v>
      </c>
      <c r="B5" s="182"/>
      <c r="C5" s="182"/>
      <c r="D5" s="182"/>
      <c r="E5" s="182"/>
      <c r="F5" s="182"/>
      <c r="G5" s="182"/>
      <c r="H5" s="182"/>
      <c r="I5" s="182"/>
      <c r="J5" s="182"/>
      <c r="K5" s="182"/>
      <c r="L5" s="182"/>
      <c r="M5" s="183"/>
    </row>
    <row r="6" spans="1:13" x14ac:dyDescent="0.2">
      <c r="A6" s="53" t="s">
        <v>50</v>
      </c>
      <c r="B6" s="12" t="s">
        <v>8</v>
      </c>
      <c r="C6" s="123">
        <v>0</v>
      </c>
      <c r="D6" s="23">
        <v>42285</v>
      </c>
      <c r="E6" s="86">
        <v>5.24013E-3</v>
      </c>
      <c r="F6" s="59">
        <v>6</v>
      </c>
      <c r="G6" s="68">
        <v>-0.47417953953511338</v>
      </c>
      <c r="H6" s="85">
        <v>2.4278383836628947E-2</v>
      </c>
      <c r="I6" s="85">
        <v>-1.4183285191649797</v>
      </c>
      <c r="J6" s="85" t="s">
        <v>54</v>
      </c>
      <c r="K6" s="85" t="s">
        <v>54</v>
      </c>
      <c r="L6" s="85" t="s">
        <v>54</v>
      </c>
      <c r="M6" s="85">
        <v>-1.3992966505693927</v>
      </c>
    </row>
    <row r="7" spans="1:13" ht="21" customHeight="1" x14ac:dyDescent="0.2">
      <c r="A7" s="184" t="s">
        <v>53</v>
      </c>
      <c r="B7" s="185"/>
      <c r="C7" s="185"/>
      <c r="D7" s="186"/>
      <c r="E7" s="124">
        <f>SUM(E6:E6)</f>
        <v>5.24013E-3</v>
      </c>
      <c r="F7" s="125">
        <f>SUM(F6:F6)</f>
        <v>6</v>
      </c>
      <c r="G7" s="102">
        <f>G6</f>
        <v>-0.47417953953511338</v>
      </c>
      <c r="H7" s="102">
        <f>H6</f>
        <v>2.4278383836628947E-2</v>
      </c>
      <c r="I7" s="103"/>
      <c r="J7" s="103"/>
      <c r="K7" s="103"/>
      <c r="L7" s="103"/>
      <c r="M7" s="104">
        <f>M6</f>
        <v>-1.3992966505693927</v>
      </c>
    </row>
    <row r="8" spans="1:13" x14ac:dyDescent="0.2">
      <c r="A8" s="118"/>
      <c r="B8" s="119"/>
      <c r="C8" s="119"/>
      <c r="D8" s="120"/>
      <c r="E8" s="121"/>
      <c r="F8" s="122"/>
      <c r="G8" s="114"/>
      <c r="H8" s="114"/>
      <c r="I8" s="114"/>
      <c r="J8" s="114"/>
      <c r="K8" s="115"/>
      <c r="L8" s="116"/>
      <c r="M8" s="117"/>
    </row>
    <row r="9" spans="1:13" ht="23.25" customHeight="1" x14ac:dyDescent="0.2">
      <c r="A9" s="187" t="s">
        <v>31</v>
      </c>
      <c r="B9" s="188"/>
      <c r="C9" s="188"/>
      <c r="D9" s="188"/>
      <c r="E9" s="188"/>
      <c r="F9" s="188"/>
      <c r="G9" s="188"/>
      <c r="H9" s="188"/>
      <c r="I9" s="188"/>
      <c r="J9" s="188"/>
      <c r="K9" s="188"/>
      <c r="L9" s="188"/>
      <c r="M9" s="189"/>
    </row>
    <row r="10" spans="1:13" s="14" customFormat="1" x14ac:dyDescent="0.2">
      <c r="A10" s="53" t="s">
        <v>44</v>
      </c>
      <c r="B10" s="12" t="s">
        <v>8</v>
      </c>
      <c r="C10" s="12" t="s">
        <v>22</v>
      </c>
      <c r="D10" s="23">
        <v>36433</v>
      </c>
      <c r="E10" s="86">
        <v>29.28</v>
      </c>
      <c r="F10" s="59">
        <v>29702</v>
      </c>
      <c r="G10" s="68">
        <v>-1.1399999999999999</v>
      </c>
      <c r="H10" s="85">
        <v>-0.12</v>
      </c>
      <c r="I10" s="85">
        <v>2.64</v>
      </c>
      <c r="J10" s="85">
        <v>0.72</v>
      </c>
      <c r="K10" s="85">
        <v>2.2200000000000002</v>
      </c>
      <c r="L10" s="85">
        <v>2.99</v>
      </c>
      <c r="M10" s="85">
        <v>4.93</v>
      </c>
    </row>
    <row r="11" spans="1:13" s="2" customFormat="1" ht="12.75" customHeight="1" x14ac:dyDescent="0.2">
      <c r="A11" s="53" t="s">
        <v>57</v>
      </c>
      <c r="B11" s="12" t="s">
        <v>8</v>
      </c>
      <c r="C11" s="12" t="s">
        <v>17</v>
      </c>
      <c r="D11" s="24">
        <v>40834</v>
      </c>
      <c r="E11" s="108">
        <v>16.637</v>
      </c>
      <c r="F11" s="109">
        <v>10558</v>
      </c>
      <c r="G11" s="69">
        <v>-0.82</v>
      </c>
      <c r="H11" s="69">
        <v>0.51</v>
      </c>
      <c r="I11" s="69">
        <v>2.44</v>
      </c>
      <c r="J11" s="69">
        <v>0.13</v>
      </c>
      <c r="K11" s="69">
        <v>1.95</v>
      </c>
      <c r="L11" s="69" t="s">
        <v>55</v>
      </c>
      <c r="M11" s="70">
        <v>2.98</v>
      </c>
    </row>
    <row r="12" spans="1:13" s="2" customFormat="1" ht="12.75" customHeight="1" x14ac:dyDescent="0.2">
      <c r="A12" s="53" t="s">
        <v>28</v>
      </c>
      <c r="B12" s="12" t="s">
        <v>8</v>
      </c>
      <c r="C12" s="12" t="s">
        <v>17</v>
      </c>
      <c r="D12" s="24">
        <v>36738</v>
      </c>
      <c r="E12" s="87">
        <v>104.26263127</v>
      </c>
      <c r="F12" s="25">
        <v>49479</v>
      </c>
      <c r="G12" s="101">
        <v>-0.62</v>
      </c>
      <c r="H12" s="101">
        <v>0.22</v>
      </c>
      <c r="I12" s="92">
        <v>2.84</v>
      </c>
      <c r="J12" s="92">
        <v>1.31</v>
      </c>
      <c r="K12" s="101">
        <v>2.4900000000000002</v>
      </c>
      <c r="L12" s="101">
        <v>3.54</v>
      </c>
      <c r="M12" s="101">
        <v>4.4400000000000004</v>
      </c>
    </row>
    <row r="13" spans="1:13" ht="12.75" customHeight="1" x14ac:dyDescent="0.2">
      <c r="A13" s="54" t="s">
        <v>11</v>
      </c>
      <c r="B13" s="26" t="s">
        <v>8</v>
      </c>
      <c r="C13" s="26" t="s">
        <v>17</v>
      </c>
      <c r="D13" s="27">
        <v>37816</v>
      </c>
      <c r="E13" s="111">
        <v>59.724288108019699</v>
      </c>
      <c r="F13" s="112">
        <v>43107</v>
      </c>
      <c r="G13" s="113">
        <v>-0.58066353577461705</v>
      </c>
      <c r="H13" s="113">
        <v>1.3397963567325366</v>
      </c>
      <c r="I13" s="113">
        <v>1.6441822503925341</v>
      </c>
      <c r="J13" s="113">
        <v>0.84448838467081622</v>
      </c>
      <c r="K13" s="13">
        <v>2.7200899691184555</v>
      </c>
      <c r="L13" s="110">
        <v>3.0175768941849146</v>
      </c>
      <c r="M13" s="13">
        <v>2.8092798758627469</v>
      </c>
    </row>
    <row r="14" spans="1:13" s="20" customFormat="1" ht="23.25" customHeight="1" x14ac:dyDescent="0.2">
      <c r="A14" s="190" t="s">
        <v>33</v>
      </c>
      <c r="B14" s="191"/>
      <c r="C14" s="191"/>
      <c r="D14" s="192"/>
      <c r="E14" s="58">
        <f>SUM(E10:E13)</f>
        <v>209.90391937801971</v>
      </c>
      <c r="F14" s="41">
        <f>SUM(F10:F13)</f>
        <v>132846</v>
      </c>
      <c r="G14" s="102">
        <f>($E$10*G10+$E$11*G11+$E$12*G12+$E$13*G13+$E$37*G37)/($E$14+$E$37)</f>
        <v>-0.53202189701970015</v>
      </c>
      <c r="H14" s="103">
        <f>($E$10*H10+$E$11*H11+$E$12*H12+$E$13*H13+$E$37*H37)/($E$14+$E$37)</f>
        <v>0.66700161504762678</v>
      </c>
      <c r="I14" s="103">
        <f>($E$10*I10+$E$11*I11+$E$12*I12+$E$13*I13+$E$37*I37)/($E$14+$E$37)</f>
        <v>2.6059614118742962</v>
      </c>
      <c r="J14" s="103">
        <f>($E$10*J10+$E$11*J11+$E$12*J12+$E$13*J13+$E$37*J37)/($E$14+$E$37)</f>
        <v>1.0974501050675189</v>
      </c>
      <c r="K14" s="103">
        <f>($E$10*K10+$E$11*K11+$E$12*K12+$E$13*K13+$E$37*K37)/($E$14+$E$37)</f>
        <v>2.5194698247767509</v>
      </c>
      <c r="L14" s="103">
        <f>($E$10*L10+$E$12*L12+$E$13*L13+$E$37*L37)/($E$10+$E$12+$E$13+$E$37)</f>
        <v>3.2580885509862179</v>
      </c>
      <c r="M14" s="104">
        <f>($E$10*M10+$E$11*M11+$E$12*M12+$E$13*M13+$E$37*M37)/($E$14+$E$37)</f>
        <v>4.6380263370286494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7" t="s">
        <v>32</v>
      </c>
      <c r="B16" s="167"/>
      <c r="C16" s="167"/>
      <c r="D16" s="167"/>
      <c r="E16" s="167"/>
      <c r="F16" s="167"/>
      <c r="G16" s="167"/>
      <c r="H16" s="167"/>
      <c r="I16" s="167"/>
      <c r="J16" s="167"/>
      <c r="K16" s="167"/>
      <c r="L16" s="167"/>
      <c r="M16" s="167"/>
    </row>
    <row r="17" spans="1:13" x14ac:dyDescent="0.2">
      <c r="A17" s="56" t="s">
        <v>45</v>
      </c>
      <c r="B17" s="12" t="s">
        <v>8</v>
      </c>
      <c r="C17" s="12" t="s">
        <v>15</v>
      </c>
      <c r="D17" s="23">
        <v>36606</v>
      </c>
      <c r="E17" s="86">
        <v>13.59</v>
      </c>
      <c r="F17" s="59">
        <v>22909</v>
      </c>
      <c r="G17" s="68">
        <v>-0.96</v>
      </c>
      <c r="H17" s="85">
        <v>1.01</v>
      </c>
      <c r="I17" s="85">
        <v>3.91</v>
      </c>
      <c r="J17" s="85">
        <v>1.01</v>
      </c>
      <c r="K17" s="85">
        <v>2.97</v>
      </c>
      <c r="L17" s="85">
        <v>3.04</v>
      </c>
      <c r="M17" s="85">
        <v>4.92</v>
      </c>
    </row>
    <row r="18" spans="1:13" x14ac:dyDescent="0.2">
      <c r="A18" s="56" t="s">
        <v>56</v>
      </c>
      <c r="B18" s="12" t="s">
        <v>8</v>
      </c>
      <c r="C18" s="12" t="s">
        <v>24</v>
      </c>
      <c r="D18" s="23">
        <v>42285</v>
      </c>
      <c r="E18" s="86">
        <v>4.9306000000000003E-4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0.39762309000000001</v>
      </c>
      <c r="F19" s="25">
        <v>479</v>
      </c>
      <c r="G19" s="69">
        <v>-0.75565255614481464</v>
      </c>
      <c r="H19" s="69">
        <v>3.5791953464506809</v>
      </c>
      <c r="I19" s="69">
        <v>3.4549325221646665</v>
      </c>
      <c r="J19" s="69">
        <v>1.9431937962390844</v>
      </c>
      <c r="K19" s="69">
        <v>3.5248719868845368</v>
      </c>
      <c r="L19" s="110" t="s">
        <v>54</v>
      </c>
      <c r="M19" s="69">
        <v>4.2854675275061593</v>
      </c>
    </row>
    <row r="20" spans="1:13" ht="13.5" customHeight="1" x14ac:dyDescent="0.2">
      <c r="A20" s="56" t="s">
        <v>48</v>
      </c>
      <c r="B20" s="12" t="s">
        <v>8</v>
      </c>
      <c r="C20" s="12" t="s">
        <v>20</v>
      </c>
      <c r="D20" s="23">
        <v>39514</v>
      </c>
      <c r="E20" s="87">
        <v>6.2509220000000004E-2</v>
      </c>
      <c r="F20" s="25">
        <v>100</v>
      </c>
      <c r="G20" s="69">
        <v>-0.25592248875532242</v>
      </c>
      <c r="H20" s="69">
        <v>5.3852476999347365</v>
      </c>
      <c r="I20" s="69">
        <v>7.1934441928567017</v>
      </c>
      <c r="J20" s="69">
        <v>2.2489986522596483</v>
      </c>
      <c r="K20" s="69">
        <v>3.0436520134403233</v>
      </c>
      <c r="L20" s="110" t="s">
        <v>54</v>
      </c>
      <c r="M20" s="69">
        <v>3.7670000871884657</v>
      </c>
    </row>
    <row r="21" spans="1:13" ht="12.75" customHeight="1" x14ac:dyDescent="0.2">
      <c r="A21" s="56" t="s">
        <v>49</v>
      </c>
      <c r="B21" s="12" t="s">
        <v>8</v>
      </c>
      <c r="C21" s="12" t="s">
        <v>15</v>
      </c>
      <c r="D21" s="23">
        <v>39514</v>
      </c>
      <c r="E21" s="87">
        <v>0.68052516000000007</v>
      </c>
      <c r="F21" s="25">
        <v>1675</v>
      </c>
      <c r="G21" s="69">
        <v>-0.4744958431591173</v>
      </c>
      <c r="H21" s="69">
        <v>5.0952318786594342</v>
      </c>
      <c r="I21" s="69">
        <v>5.040444352511475</v>
      </c>
      <c r="J21" s="69">
        <v>3.3294754889479528</v>
      </c>
      <c r="K21" s="69">
        <v>3.7141724471076332</v>
      </c>
      <c r="L21" s="110" t="s">
        <v>54</v>
      </c>
      <c r="M21" s="69">
        <v>4.6107390154753292</v>
      </c>
    </row>
    <row r="22" spans="1:13" ht="12.75" customHeight="1" x14ac:dyDescent="0.2">
      <c r="A22" s="56" t="s">
        <v>52</v>
      </c>
      <c r="B22" s="12" t="s">
        <v>8</v>
      </c>
      <c r="C22" s="12" t="s">
        <v>15</v>
      </c>
      <c r="D22" s="23">
        <v>42285</v>
      </c>
      <c r="E22" s="87">
        <v>3.9879650000000003E-2</v>
      </c>
      <c r="F22" s="25">
        <v>24</v>
      </c>
      <c r="G22" s="69">
        <v>-0.40340384222422587</v>
      </c>
      <c r="H22" s="69">
        <v>2.9264184977131569</v>
      </c>
      <c r="I22" s="69" t="s">
        <v>54</v>
      </c>
      <c r="J22" s="69" t="s">
        <v>54</v>
      </c>
      <c r="K22" s="69" t="s">
        <v>54</v>
      </c>
      <c r="L22" s="110" t="s">
        <v>54</v>
      </c>
      <c r="M22" s="69">
        <v>0.944341071590582</v>
      </c>
    </row>
    <row r="23" spans="1:13" ht="12.75" customHeight="1" x14ac:dyDescent="0.2">
      <c r="A23" s="53" t="s">
        <v>58</v>
      </c>
      <c r="B23" s="12" t="s">
        <v>8</v>
      </c>
      <c r="C23" s="12" t="s">
        <v>18</v>
      </c>
      <c r="D23" s="24">
        <v>40834</v>
      </c>
      <c r="E23" s="108">
        <v>10.016</v>
      </c>
      <c r="F23" s="109">
        <v>6485</v>
      </c>
      <c r="G23" s="69">
        <v>-0.77</v>
      </c>
      <c r="H23" s="69">
        <v>3.05</v>
      </c>
      <c r="I23" s="110">
        <v>7.16</v>
      </c>
      <c r="J23" s="110">
        <v>1.03</v>
      </c>
      <c r="K23" s="110">
        <v>4.6399999999999997</v>
      </c>
      <c r="L23" s="110" t="s">
        <v>55</v>
      </c>
      <c r="M23" s="69">
        <v>4.88</v>
      </c>
    </row>
    <row r="24" spans="1:13" x14ac:dyDescent="0.2">
      <c r="A24" s="53" t="s">
        <v>29</v>
      </c>
      <c r="B24" s="12" t="s">
        <v>8</v>
      </c>
      <c r="C24" s="12" t="s">
        <v>15</v>
      </c>
      <c r="D24" s="24">
        <v>38245</v>
      </c>
      <c r="E24" s="87">
        <v>46.147950202672803</v>
      </c>
      <c r="F24" s="25">
        <v>37535</v>
      </c>
      <c r="G24" s="101">
        <v>-0.79</v>
      </c>
      <c r="H24" s="101">
        <v>0.91</v>
      </c>
      <c r="I24" s="92">
        <v>4.3</v>
      </c>
      <c r="J24" s="101">
        <v>1.99</v>
      </c>
      <c r="K24" s="92">
        <v>3.58</v>
      </c>
      <c r="L24" s="92">
        <v>3.72</v>
      </c>
      <c r="M24" s="92">
        <v>4.72</v>
      </c>
    </row>
    <row r="25" spans="1:13" ht="12.75" customHeight="1" x14ac:dyDescent="0.2">
      <c r="A25" s="55" t="s">
        <v>12</v>
      </c>
      <c r="B25" s="22" t="s">
        <v>8</v>
      </c>
      <c r="C25" s="22" t="s">
        <v>19</v>
      </c>
      <c r="D25" s="23">
        <v>37834</v>
      </c>
      <c r="E25" s="111">
        <v>66.788035050348398</v>
      </c>
      <c r="F25" s="112">
        <v>51750</v>
      </c>
      <c r="G25" s="113">
        <v>-0.282645364633205</v>
      </c>
      <c r="H25" s="113">
        <v>3.405092392682918</v>
      </c>
      <c r="I25" s="113">
        <v>6.0607971949242501</v>
      </c>
      <c r="J25" s="113">
        <v>2.5882335036099713</v>
      </c>
      <c r="K25" s="13">
        <v>5.1054252113085008</v>
      </c>
      <c r="L25" s="110">
        <v>2.738364232835</v>
      </c>
      <c r="M25" s="13">
        <v>3.992622582538452</v>
      </c>
    </row>
    <row r="26" spans="1:13" ht="12.75" customHeight="1" x14ac:dyDescent="0.2">
      <c r="A26" s="56" t="s">
        <v>26</v>
      </c>
      <c r="B26" s="22" t="s">
        <v>8</v>
      </c>
      <c r="C26" s="22" t="s">
        <v>24</v>
      </c>
      <c r="D26" s="23">
        <v>39078</v>
      </c>
      <c r="E26" s="111">
        <v>18.936278272391501</v>
      </c>
      <c r="F26" s="112">
        <v>19388</v>
      </c>
      <c r="G26" s="113">
        <v>-0.39995830345248562</v>
      </c>
      <c r="H26" s="113">
        <v>5.3669980710795651</v>
      </c>
      <c r="I26" s="113">
        <v>12.350488825059669</v>
      </c>
      <c r="J26" s="113">
        <v>3.4181641549841713</v>
      </c>
      <c r="K26" s="13">
        <v>7.9152219613099595</v>
      </c>
      <c r="L26" s="69">
        <v>2.1382356622286824</v>
      </c>
      <c r="M26" s="13">
        <v>1.5834267821432491</v>
      </c>
    </row>
    <row r="27" spans="1:13" ht="12.75" customHeight="1" x14ac:dyDescent="0.2">
      <c r="A27" s="30" t="s">
        <v>32</v>
      </c>
      <c r="B27" s="31" t="s">
        <v>8</v>
      </c>
      <c r="C27" s="31"/>
      <c r="D27" s="32"/>
      <c r="E27" s="62">
        <f>SUM(E17:E26)</f>
        <v>156.65929370541269</v>
      </c>
      <c r="F27" s="33">
        <f>SUM(F17:F26)</f>
        <v>140349</v>
      </c>
      <c r="G27" s="105">
        <f>($E$17*G17+$E$19*G19+$E$20*G20+$E$21*G21+$E$23*G23+$E$24*G24+$E$25*G25+$E$26*G26+$E$22*G22)/($E$27)</f>
        <v>-0.53825154767555294</v>
      </c>
      <c r="H27" s="105">
        <f>($E$17*H17+$E$19*H19+$E$20*H20+$E$21*H21+$E$23*H23+$E$24*H24+$E$25*H25+$E$26*H26)/($E$27-$E$22)</f>
        <v>2.6851522085584745</v>
      </c>
      <c r="I27" s="105">
        <f>($E$17*I17+$E$19*I19+$E$20*I20+$E$21*I21+$E$23*I23+$E$24*I24+$E$25*I25+$E$26*I26)/($E$27-$E$22)</f>
        <v>6.1754939329463676</v>
      </c>
      <c r="J27" s="105">
        <f>($E$17*J17+$E$19*J19+$E$20*J20+$E$21*J21+$E$23*J23+$E$24*J24+$E$25*J25+$E$26*J26)/($E$27-$E$22)</f>
        <v>2.2771517461258943</v>
      </c>
      <c r="K27" s="105">
        <f>($E$17*K17+$E$19*K19+$E$20*K20+$E$21*K21+$E$23*K23+$E$24*K24+$E$25*K25+$E$26*K26)/($E$27-$E$22)</f>
        <v>4.7697265657730403</v>
      </c>
      <c r="L27" s="106">
        <f>($E$17*L17+$E$25*L25+$E$24*L24+$E$26*L26)/($E$17+$E$25+$E$24+$E$26)</f>
        <v>2.999844468615922</v>
      </c>
      <c r="M27" s="107">
        <f>($E$17*M17+$E$19*M19+$E$20*M20+$E$21*M21+$E$23*M23+$E$24*M24+$E$25*M25+$E$26*M26+$E$22*M22)/$E$27</f>
        <v>4.055410145551356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0.85</v>
      </c>
      <c r="F29" s="59">
        <v>588</v>
      </c>
      <c r="G29" s="68">
        <v>-2.04</v>
      </c>
      <c r="H29" s="70">
        <v>1.77</v>
      </c>
      <c r="I29" s="70">
        <v>3.68</v>
      </c>
      <c r="J29" s="70">
        <v>1.31</v>
      </c>
      <c r="K29" s="70">
        <v>1.08</v>
      </c>
      <c r="L29" s="70">
        <v>2.74</v>
      </c>
      <c r="M29" s="85">
        <v>3.63</v>
      </c>
    </row>
    <row r="30" spans="1:13" ht="12.75" customHeight="1" x14ac:dyDescent="0.2">
      <c r="A30" s="55" t="s">
        <v>13</v>
      </c>
      <c r="B30" s="22" t="s">
        <v>9</v>
      </c>
      <c r="C30" s="22" t="s">
        <v>19</v>
      </c>
      <c r="D30" s="23">
        <v>37816</v>
      </c>
      <c r="E30" s="111">
        <v>3.97902951014885</v>
      </c>
      <c r="F30" s="112">
        <v>2291</v>
      </c>
      <c r="G30" s="13">
        <v>4.0852387650658351E-2</v>
      </c>
      <c r="H30" s="13">
        <v>12.984608386700991</v>
      </c>
      <c r="I30" s="13">
        <v>10.476079638929491</v>
      </c>
      <c r="J30" s="13">
        <v>5.3067975427568914</v>
      </c>
      <c r="K30" s="13">
        <v>4.8313585028944228</v>
      </c>
      <c r="L30" s="110">
        <v>2.193625178458114</v>
      </c>
      <c r="M30" s="13">
        <v>2.9540001659060788</v>
      </c>
    </row>
    <row r="31" spans="1:13" ht="12.75" customHeight="1" x14ac:dyDescent="0.2">
      <c r="A31" s="30" t="s">
        <v>32</v>
      </c>
      <c r="B31" s="31" t="s">
        <v>9</v>
      </c>
      <c r="C31" s="35"/>
      <c r="D31" s="36"/>
      <c r="E31" s="63">
        <f>SUM(E29:E30)</f>
        <v>4.8290295101488496</v>
      </c>
      <c r="F31" s="34">
        <f>SUM(F29:F30)</f>
        <v>2879</v>
      </c>
      <c r="G31" s="105">
        <f>($E$29*G29+$E$30*G30)/$E$31</f>
        <v>-0.32541676141663334</v>
      </c>
      <c r="H31" s="106">
        <f t="shared" ref="H31:M31" si="0">($E$29*H29+$E$30*H30)/$E$31</f>
        <v>11.010626428491337</v>
      </c>
      <c r="I31" s="106">
        <f t="shared" si="0"/>
        <v>9.2798418273879317</v>
      </c>
      <c r="J31" s="106">
        <f t="shared" si="0"/>
        <v>4.6032860185047566</v>
      </c>
      <c r="K31" s="106">
        <f t="shared" si="0"/>
        <v>4.1710488649518762</v>
      </c>
      <c r="L31" s="107">
        <f t="shared" si="0"/>
        <v>2.2897974212109418</v>
      </c>
      <c r="M31" s="107">
        <f t="shared" si="0"/>
        <v>3.0729888483674794</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3" t="s">
        <v>34</v>
      </c>
      <c r="B33" s="194"/>
      <c r="C33" s="194"/>
      <c r="D33" s="195"/>
      <c r="E33" s="63">
        <f>E31+E27</f>
        <v>161.48832321556154</v>
      </c>
      <c r="F33" s="34">
        <f>F31+F27</f>
        <v>143228</v>
      </c>
      <c r="G33" s="76">
        <f>($E$27*G27+$E$31*G31)/$E$33</f>
        <v>-0.53188709083331664</v>
      </c>
      <c r="H33" s="76">
        <f>($E$27*H27+$E$31*H31)/$E$33</f>
        <v>2.9341111418949319</v>
      </c>
      <c r="I33" s="76">
        <f>($E$27*I27+$E$31*I31)/$E$33</f>
        <v>6.268324097341698</v>
      </c>
      <c r="J33" s="76">
        <f t="shared" ref="J33:M33" si="1">($E$27*J27+$E$31*J31)/$E$33</f>
        <v>2.3467107756718999</v>
      </c>
      <c r="K33" s="76">
        <f t="shared" si="1"/>
        <v>4.7518241426952166</v>
      </c>
      <c r="L33" s="76">
        <f>($E$27*L27+$E$31*L31)/$E$33</f>
        <v>2.9786117374980461</v>
      </c>
      <c r="M33" s="76">
        <f t="shared" si="1"/>
        <v>4.0260325327244093</v>
      </c>
    </row>
    <row r="34" spans="1:13" s="20" customFormat="1" ht="26.25" customHeight="1" x14ac:dyDescent="0.2">
      <c r="A34" s="196" t="s">
        <v>35</v>
      </c>
      <c r="B34" s="196"/>
      <c r="C34" s="196"/>
      <c r="D34" s="196"/>
      <c r="E34" s="65">
        <f>SUM(E7,E14,E33)</f>
        <v>371.39748272358122</v>
      </c>
      <c r="F34" s="48">
        <f>SUM(F7,F14, F33)</f>
        <v>276080</v>
      </c>
      <c r="G34" s="141"/>
      <c r="H34" s="197"/>
      <c r="I34" s="198"/>
      <c r="J34" s="198"/>
      <c r="K34" s="198"/>
      <c r="L34" s="198"/>
      <c r="M34" s="199"/>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66.415999999999997</v>
      </c>
      <c r="F37" s="89">
        <v>12901</v>
      </c>
      <c r="G37" s="90">
        <v>-0.01</v>
      </c>
      <c r="H37" s="90">
        <v>1.1499999999999999</v>
      </c>
      <c r="I37" s="90">
        <v>3.13</v>
      </c>
      <c r="J37" s="90">
        <v>1.4</v>
      </c>
      <c r="K37" s="90">
        <v>2.66</v>
      </c>
      <c r="L37" s="90">
        <v>3.15</v>
      </c>
      <c r="M37" s="91">
        <v>6.88</v>
      </c>
    </row>
    <row r="38" spans="1:13" ht="31.5" customHeight="1" x14ac:dyDescent="0.2">
      <c r="A38" s="200" t="s">
        <v>25</v>
      </c>
      <c r="B38" s="201"/>
      <c r="C38" s="201"/>
      <c r="D38" s="202"/>
      <c r="E38" s="96">
        <f>E34+E37</f>
        <v>437.81348272358122</v>
      </c>
      <c r="F38" s="97">
        <f>F34+F37</f>
        <v>288981</v>
      </c>
      <c r="G38" s="98"/>
      <c r="H38" s="99"/>
      <c r="I38" s="99"/>
      <c r="J38" s="99"/>
      <c r="K38" s="99"/>
      <c r="L38" s="99"/>
      <c r="M38" s="99"/>
    </row>
    <row r="39" spans="1:13" ht="41.25" customHeight="1" x14ac:dyDescent="0.2">
      <c r="A39" s="203" t="s">
        <v>42</v>
      </c>
      <c r="B39" s="204"/>
      <c r="C39" s="204"/>
      <c r="D39" s="204"/>
      <c r="E39" s="204"/>
      <c r="F39" s="204"/>
      <c r="G39" s="204"/>
      <c r="H39" s="204"/>
      <c r="I39" s="204"/>
      <c r="J39" s="204"/>
      <c r="K39" s="204"/>
      <c r="L39" s="204"/>
      <c r="M39" s="205"/>
    </row>
    <row r="40" spans="1:13" s="4" customFormat="1" ht="24" customHeight="1" x14ac:dyDescent="0.2">
      <c r="A40" s="164" t="s">
        <v>23</v>
      </c>
      <c r="B40" s="165"/>
      <c r="C40" s="165"/>
      <c r="D40" s="165"/>
      <c r="E40" s="165"/>
      <c r="F40" s="165"/>
      <c r="G40" s="165"/>
      <c r="H40" s="165"/>
      <c r="I40" s="165"/>
      <c r="J40" s="165"/>
      <c r="K40" s="165"/>
      <c r="L40" s="165"/>
      <c r="M40" s="166"/>
    </row>
    <row r="41" spans="1:13" s="4" customFormat="1" ht="24" customHeight="1" x14ac:dyDescent="0.2">
      <c r="A41" s="138" t="s">
        <v>40</v>
      </c>
      <c r="B41" s="139"/>
      <c r="C41" s="139"/>
      <c r="D41" s="139"/>
      <c r="E41" s="139"/>
      <c r="F41" s="139"/>
      <c r="G41" s="139"/>
      <c r="H41" s="139"/>
      <c r="I41" s="139"/>
      <c r="J41" s="139"/>
      <c r="K41" s="139"/>
      <c r="L41" s="139"/>
      <c r="M41" s="140"/>
    </row>
    <row r="42" spans="1:13" ht="22.5" customHeight="1" x14ac:dyDescent="0.2">
      <c r="B42" s="11"/>
      <c r="C42" s="11"/>
      <c r="D42" s="11"/>
      <c r="E42" s="162" t="s">
        <v>37</v>
      </c>
      <c r="F42" s="163"/>
      <c r="G42" s="79">
        <f t="shared" ref="G42:M42" si="2">($E$14*G14+$E$27*G27+$E$31*G31+$E$37*G37)/$E$38</f>
        <v>-0.4527754480854928</v>
      </c>
      <c r="H42" s="79">
        <f t="shared" si="2"/>
        <v>1.5764917456835084</v>
      </c>
      <c r="I42" s="79">
        <f t="shared" si="2"/>
        <v>4.0362958467119885</v>
      </c>
      <c r="J42" s="79">
        <f>($E$14*J14+$E$27*J27+$E$31*J31+$E$37*J37)/$E$38</f>
        <v>1.6041257163705192</v>
      </c>
      <c r="K42" s="79">
        <f t="shared" si="2"/>
        <v>3.3641660709756738</v>
      </c>
      <c r="L42" s="79">
        <f t="shared" si="2"/>
        <v>3.1385670513919934</v>
      </c>
      <c r="M42" s="79">
        <f t="shared" si="2"/>
        <v>4.7523416051474037</v>
      </c>
    </row>
    <row r="43" spans="1:13" ht="16.5" customHeight="1" x14ac:dyDescent="0.2">
      <c r="B43" s="10"/>
      <c r="C43" s="10"/>
      <c r="D43" s="10"/>
      <c r="E43" s="16"/>
      <c r="F43" s="100" t="s">
        <v>43</v>
      </c>
      <c r="G43" s="80">
        <f>G42-'JAN-2018'!G42</f>
        <v>-1.0472078463930539</v>
      </c>
      <c r="H43" s="80">
        <f>H42-'JAN-2018'!H42</f>
        <v>-2.6098798305397866</v>
      </c>
      <c r="I43" s="80">
        <f>I42-'JAN-2018'!I42</f>
        <v>-0.69382072429795194</v>
      </c>
      <c r="J43" s="80">
        <f>J42-'JAN-2018'!J42</f>
        <v>-1.1639542713919546</v>
      </c>
      <c r="K43" s="80">
        <f>K42-'JAN-2018'!K42</f>
        <v>-0.41512213460983904</v>
      </c>
      <c r="L43" s="80">
        <f>L42-'JAN-2018'!L42</f>
        <v>-0.23975155423879047</v>
      </c>
      <c r="M43" s="80">
        <f>M42-'JAN-2018'!M42</f>
        <v>-0.1332626804483974</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64</v>
      </c>
      <c r="B47" s="81"/>
      <c r="C47" s="81"/>
      <c r="D47" s="20"/>
      <c r="E47" s="82">
        <f>E38-'DEC-2017'!E38</f>
        <v>3.354365399043445</v>
      </c>
      <c r="F47" s="83">
        <f>E47/'DEC-2017'!E38</f>
        <v>7.7207849145855502E-3</v>
      </c>
      <c r="H47" s="6"/>
      <c r="I47" s="6"/>
      <c r="J47" s="6"/>
      <c r="K47" s="6"/>
      <c r="L47" s="6"/>
      <c r="M47" s="6"/>
    </row>
    <row r="48" spans="1:13" x14ac:dyDescent="0.2">
      <c r="A48" s="20" t="s">
        <v>65</v>
      </c>
      <c r="B48" s="81"/>
      <c r="C48" s="81"/>
      <c r="D48" s="20"/>
      <c r="E48" s="84">
        <f>F38-'DEC-2017'!F38</f>
        <v>2474</v>
      </c>
      <c r="F48" s="83">
        <f>E48/'DEC-2017'!F38</f>
        <v>8.6350420757608012E-3</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8" t="s">
        <v>66</v>
      </c>
      <c r="B1" s="168"/>
      <c r="C1" s="168"/>
      <c r="D1" s="168"/>
      <c r="E1" s="168"/>
      <c r="F1" s="168"/>
      <c r="G1" s="168"/>
      <c r="H1" s="168"/>
      <c r="I1" s="168"/>
      <c r="J1" s="168"/>
      <c r="K1" s="168"/>
      <c r="L1" s="168"/>
      <c r="M1" s="168"/>
    </row>
    <row r="2" spans="1:13" ht="24" customHeight="1" x14ac:dyDescent="0.2">
      <c r="A2" s="169" t="s">
        <v>0</v>
      </c>
      <c r="B2" s="170" t="s">
        <v>10</v>
      </c>
      <c r="C2" s="171" t="s">
        <v>14</v>
      </c>
      <c r="D2" s="172" t="s">
        <v>27</v>
      </c>
      <c r="E2" s="173" t="s">
        <v>41</v>
      </c>
      <c r="F2" s="174" t="s">
        <v>1</v>
      </c>
      <c r="G2" s="175" t="s">
        <v>2</v>
      </c>
      <c r="H2" s="176"/>
      <c r="I2" s="176"/>
      <c r="J2" s="176"/>
      <c r="K2" s="176"/>
      <c r="L2" s="176"/>
      <c r="M2" s="177"/>
    </row>
    <row r="3" spans="1:13" ht="42.75" customHeight="1" x14ac:dyDescent="0.2">
      <c r="A3" s="169"/>
      <c r="B3" s="170"/>
      <c r="C3" s="171"/>
      <c r="D3" s="172"/>
      <c r="E3" s="173"/>
      <c r="F3" s="174"/>
      <c r="G3" s="67" t="s">
        <v>38</v>
      </c>
      <c r="H3" s="148" t="s">
        <v>3</v>
      </c>
      <c r="I3" s="148" t="s">
        <v>4</v>
      </c>
      <c r="J3" s="148" t="s">
        <v>5</v>
      </c>
      <c r="K3" s="148" t="s">
        <v>6</v>
      </c>
      <c r="L3" s="66" t="s">
        <v>39</v>
      </c>
      <c r="M3" s="149" t="s">
        <v>7</v>
      </c>
    </row>
    <row r="4" spans="1:13" ht="26.25" customHeight="1" x14ac:dyDescent="0.2">
      <c r="A4" s="178" t="s">
        <v>36</v>
      </c>
      <c r="B4" s="179"/>
      <c r="C4" s="179"/>
      <c r="D4" s="179"/>
      <c r="E4" s="179"/>
      <c r="F4" s="179"/>
      <c r="G4" s="179"/>
      <c r="H4" s="179"/>
      <c r="I4" s="179"/>
      <c r="J4" s="179"/>
      <c r="K4" s="179"/>
      <c r="L4" s="179"/>
      <c r="M4" s="180"/>
    </row>
    <row r="5" spans="1:13" ht="23.25" customHeight="1" x14ac:dyDescent="0.2">
      <c r="A5" s="181" t="s">
        <v>51</v>
      </c>
      <c r="B5" s="182"/>
      <c r="C5" s="182"/>
      <c r="D5" s="182"/>
      <c r="E5" s="182"/>
      <c r="F5" s="182"/>
      <c r="G5" s="182"/>
      <c r="H5" s="182"/>
      <c r="I5" s="182"/>
      <c r="J5" s="182"/>
      <c r="K5" s="182"/>
      <c r="L5" s="182"/>
      <c r="M5" s="183"/>
    </row>
    <row r="6" spans="1:13" x14ac:dyDescent="0.2">
      <c r="A6" s="53" t="s">
        <v>50</v>
      </c>
      <c r="B6" s="12" t="s">
        <v>8</v>
      </c>
      <c r="C6" s="123">
        <v>0</v>
      </c>
      <c r="D6" s="23">
        <v>42285</v>
      </c>
      <c r="E6" s="86">
        <v>7.9338399999999993E-3</v>
      </c>
      <c r="F6" s="59">
        <v>7</v>
      </c>
      <c r="G6" s="68">
        <v>-0.38595195393638093</v>
      </c>
      <c r="H6" s="85">
        <v>0.23497014593292231</v>
      </c>
      <c r="I6" s="85">
        <v>-1.353394754226267</v>
      </c>
      <c r="J6" s="85" t="s">
        <v>54</v>
      </c>
      <c r="K6" s="85" t="s">
        <v>54</v>
      </c>
      <c r="L6" s="85" t="s">
        <v>54</v>
      </c>
      <c r="M6" s="85">
        <v>-1.3020205828792486</v>
      </c>
    </row>
    <row r="7" spans="1:13" ht="21" customHeight="1" x14ac:dyDescent="0.2">
      <c r="A7" s="184" t="s">
        <v>53</v>
      </c>
      <c r="B7" s="185"/>
      <c r="C7" s="185"/>
      <c r="D7" s="186"/>
      <c r="E7" s="124">
        <f>SUM(E6:E6)</f>
        <v>7.9338399999999993E-3</v>
      </c>
      <c r="F7" s="125">
        <f>SUM(F6:F6)</f>
        <v>7</v>
      </c>
      <c r="G7" s="102">
        <f>G6</f>
        <v>-0.38595195393638093</v>
      </c>
      <c r="H7" s="102">
        <f>H6</f>
        <v>0.23497014593292231</v>
      </c>
      <c r="I7" s="103">
        <f>I6</f>
        <v>-1.353394754226267</v>
      </c>
      <c r="J7" s="103"/>
      <c r="K7" s="103"/>
      <c r="L7" s="103"/>
      <c r="M7" s="104">
        <f>M6</f>
        <v>-1.3020205828792486</v>
      </c>
    </row>
    <row r="8" spans="1:13" x14ac:dyDescent="0.2">
      <c r="A8" s="118"/>
      <c r="B8" s="119"/>
      <c r="C8" s="119"/>
      <c r="D8" s="120"/>
      <c r="E8" s="121"/>
      <c r="F8" s="122"/>
      <c r="G8" s="114"/>
      <c r="H8" s="114"/>
      <c r="I8" s="114"/>
      <c r="J8" s="114"/>
      <c r="K8" s="115"/>
      <c r="L8" s="116"/>
      <c r="M8" s="117"/>
    </row>
    <row r="9" spans="1:13" ht="23.25" customHeight="1" x14ac:dyDescent="0.2">
      <c r="A9" s="187" t="s">
        <v>31</v>
      </c>
      <c r="B9" s="188"/>
      <c r="C9" s="188"/>
      <c r="D9" s="188"/>
      <c r="E9" s="188"/>
      <c r="F9" s="188"/>
      <c r="G9" s="188"/>
      <c r="H9" s="188"/>
      <c r="I9" s="188"/>
      <c r="J9" s="188"/>
      <c r="K9" s="188"/>
      <c r="L9" s="188"/>
      <c r="M9" s="189"/>
    </row>
    <row r="10" spans="1:13" s="14" customFormat="1" x14ac:dyDescent="0.2">
      <c r="A10" s="53" t="s">
        <v>44</v>
      </c>
      <c r="B10" s="12" t="s">
        <v>8</v>
      </c>
      <c r="C10" s="12" t="s">
        <v>22</v>
      </c>
      <c r="D10" s="23">
        <v>36433</v>
      </c>
      <c r="E10" s="86">
        <v>29.076000000000001</v>
      </c>
      <c r="F10" s="59">
        <v>29700</v>
      </c>
      <c r="G10" s="68">
        <v>-1.93</v>
      </c>
      <c r="H10" s="85">
        <v>-0.84</v>
      </c>
      <c r="I10" s="85">
        <v>1.45</v>
      </c>
      <c r="J10" s="85">
        <v>0.19</v>
      </c>
      <c r="K10" s="85">
        <v>1.95</v>
      </c>
      <c r="L10" s="85">
        <v>2.91</v>
      </c>
      <c r="M10" s="85">
        <v>4.8600000000000003</v>
      </c>
    </row>
    <row r="11" spans="1:13" s="2" customFormat="1" ht="12.75" customHeight="1" x14ac:dyDescent="0.2">
      <c r="A11" s="53" t="s">
        <v>57</v>
      </c>
      <c r="B11" s="12" t="s">
        <v>8</v>
      </c>
      <c r="C11" s="12" t="s">
        <v>17</v>
      </c>
      <c r="D11" s="24">
        <v>40834</v>
      </c>
      <c r="E11" s="108">
        <v>16.704000000000001</v>
      </c>
      <c r="F11" s="109">
        <v>10689</v>
      </c>
      <c r="G11" s="69">
        <v>-1.56</v>
      </c>
      <c r="H11" s="69">
        <v>0.36</v>
      </c>
      <c r="I11" s="69">
        <v>1.81</v>
      </c>
      <c r="J11" s="69">
        <v>-0.22</v>
      </c>
      <c r="K11" s="69">
        <v>1.64</v>
      </c>
      <c r="L11" s="69" t="s">
        <v>55</v>
      </c>
      <c r="M11" s="70">
        <v>2.82</v>
      </c>
    </row>
    <row r="12" spans="1:13" s="2" customFormat="1" ht="12.75" customHeight="1" x14ac:dyDescent="0.2">
      <c r="A12" s="53" t="s">
        <v>28</v>
      </c>
      <c r="B12" s="12" t="s">
        <v>8</v>
      </c>
      <c r="C12" s="12" t="s">
        <v>17</v>
      </c>
      <c r="D12" s="24">
        <v>36738</v>
      </c>
      <c r="E12" s="87">
        <v>104.17011599999999</v>
      </c>
      <c r="F12" s="25">
        <v>49598</v>
      </c>
      <c r="G12" s="101">
        <v>-1.38</v>
      </c>
      <c r="H12" s="101">
        <v>-0.64</v>
      </c>
      <c r="I12" s="92">
        <v>1.81</v>
      </c>
      <c r="J12" s="92">
        <v>0.52</v>
      </c>
      <c r="K12" s="101">
        <v>2.15</v>
      </c>
      <c r="L12" s="101">
        <v>3.43</v>
      </c>
      <c r="M12" s="101">
        <v>4.37</v>
      </c>
    </row>
    <row r="13" spans="1:13" ht="12.75" customHeight="1" x14ac:dyDescent="0.2">
      <c r="A13" s="54" t="s">
        <v>11</v>
      </c>
      <c r="B13" s="26" t="s">
        <v>8</v>
      </c>
      <c r="C13" s="26" t="s">
        <v>17</v>
      </c>
      <c r="D13" s="27">
        <v>37816</v>
      </c>
      <c r="E13" s="111">
        <v>60.621608562523797</v>
      </c>
      <c r="F13" s="112">
        <v>43363</v>
      </c>
      <c r="G13" s="113">
        <v>-0.33089415108985554</v>
      </c>
      <c r="H13" s="113">
        <v>1.1841294374632882</v>
      </c>
      <c r="I13" s="113">
        <v>1.7125148803118773</v>
      </c>
      <c r="J13" s="113">
        <v>0.74847998711107255</v>
      </c>
      <c r="K13" s="13">
        <v>2.6747226413796454</v>
      </c>
      <c r="L13" s="110">
        <v>3.3055199419993464</v>
      </c>
      <c r="M13" s="13">
        <v>2.8103694581555594</v>
      </c>
    </row>
    <row r="14" spans="1:13" s="20" customFormat="1" ht="23.25" customHeight="1" x14ac:dyDescent="0.2">
      <c r="A14" s="190" t="s">
        <v>33</v>
      </c>
      <c r="B14" s="191"/>
      <c r="C14" s="191"/>
      <c r="D14" s="192"/>
      <c r="E14" s="58">
        <f>SUM(E10:E13)</f>
        <v>210.57172456252377</v>
      </c>
      <c r="F14" s="41">
        <f>SUM(F10:F13)</f>
        <v>133350</v>
      </c>
      <c r="G14" s="102">
        <f>($E$10*G10+$E$11*G11+$E$12*G12+$E$13*G13+$E$37*G37)/($E$14+$E$37)</f>
        <v>-1.1686277286931535</v>
      </c>
      <c r="H14" s="103">
        <f>($E$10*H10+$E$11*H11+$E$12*H12+$E$13*H13+$E$37*H37)/($E$14+$E$37)</f>
        <v>7.8845257302720143E-2</v>
      </c>
      <c r="I14" s="103">
        <f>($E$10*I10+$E$11*I11+$E$12*I12+$E$13*I13+$E$37*I37)/($E$14+$E$37)</f>
        <v>1.9112269204646817</v>
      </c>
      <c r="J14" s="103">
        <f>($E$10*J10+$E$11*J11+$E$12*J12+$E$13*J13+$E$37*J37)/($E$14+$E$37)</f>
        <v>0.61519946599330511</v>
      </c>
      <c r="K14" s="103">
        <f>($E$10*K10+$E$11*K11+$E$12*K12+$E$13*K13+$E$37*K37)/($E$14+$E$37)</f>
        <v>2.2849373568187463</v>
      </c>
      <c r="L14" s="103">
        <f>($E$10*L10+$E$12*L12+$E$13*L13+$E$37*L37)/($E$10+$E$12+$E$13+$E$37)</f>
        <v>3.3072054249199132</v>
      </c>
      <c r="M14" s="104">
        <f>($E$10*M10+$E$11*M11+$E$12*M12+$E$13*M13+$E$37*M37)/($E$14+$E$37)</f>
        <v>4.5657151794071869</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7" t="s">
        <v>32</v>
      </c>
      <c r="B16" s="167"/>
      <c r="C16" s="167"/>
      <c r="D16" s="167"/>
      <c r="E16" s="167"/>
      <c r="F16" s="167"/>
      <c r="G16" s="167"/>
      <c r="H16" s="167"/>
      <c r="I16" s="167"/>
      <c r="J16" s="167"/>
      <c r="K16" s="167"/>
      <c r="L16" s="167"/>
      <c r="M16" s="167"/>
    </row>
    <row r="17" spans="1:13" x14ac:dyDescent="0.2">
      <c r="A17" s="56" t="s">
        <v>45</v>
      </c>
      <c r="B17" s="12" t="s">
        <v>8</v>
      </c>
      <c r="C17" s="12" t="s">
        <v>15</v>
      </c>
      <c r="D17" s="23">
        <v>36606</v>
      </c>
      <c r="E17" s="86">
        <v>13.387</v>
      </c>
      <c r="F17" s="59">
        <v>22900</v>
      </c>
      <c r="G17" s="68">
        <v>-2.79</v>
      </c>
      <c r="H17" s="85">
        <v>-1.19</v>
      </c>
      <c r="I17" s="85">
        <v>1.93</v>
      </c>
      <c r="J17" s="85">
        <v>0.02</v>
      </c>
      <c r="K17" s="85">
        <v>2.4300000000000002</v>
      </c>
      <c r="L17" s="85">
        <v>2.89</v>
      </c>
      <c r="M17" s="85">
        <v>4.79</v>
      </c>
    </row>
    <row r="18" spans="1:13" x14ac:dyDescent="0.2">
      <c r="A18" s="56" t="s">
        <v>56</v>
      </c>
      <c r="B18" s="12" t="s">
        <v>8</v>
      </c>
      <c r="C18" s="12" t="s">
        <v>24</v>
      </c>
      <c r="D18" s="23">
        <v>42285</v>
      </c>
      <c r="E18" s="86">
        <v>5.0350000000000004E-4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0.39314915</v>
      </c>
      <c r="F19" s="25">
        <v>476</v>
      </c>
      <c r="G19" s="69">
        <v>-1.7451234679271233</v>
      </c>
      <c r="H19" s="69">
        <v>1.7568413853768616</v>
      </c>
      <c r="I19" s="69">
        <v>2.6863692217727886</v>
      </c>
      <c r="J19" s="69">
        <v>1.4117471562620665</v>
      </c>
      <c r="K19" s="69">
        <v>3.1908796730143907</v>
      </c>
      <c r="L19" s="110" t="s">
        <v>54</v>
      </c>
      <c r="M19" s="69">
        <v>4.1403670370912415</v>
      </c>
    </row>
    <row r="20" spans="1:13" ht="13.5" customHeight="1" x14ac:dyDescent="0.2">
      <c r="A20" s="56" t="s">
        <v>48</v>
      </c>
      <c r="B20" s="12" t="s">
        <v>8</v>
      </c>
      <c r="C20" s="12" t="s">
        <v>20</v>
      </c>
      <c r="D20" s="23">
        <v>39514</v>
      </c>
      <c r="E20" s="87">
        <v>6.1330219999999998E-2</v>
      </c>
      <c r="F20" s="25">
        <v>100</v>
      </c>
      <c r="G20" s="69">
        <v>-2.3286987883765597</v>
      </c>
      <c r="H20" s="69">
        <v>1.8197503962303463</v>
      </c>
      <c r="I20" s="69">
        <v>4.9842490105797221</v>
      </c>
      <c r="J20" s="69">
        <v>1.4668906032571538</v>
      </c>
      <c r="K20" s="69">
        <v>2.5943430815406288</v>
      </c>
      <c r="L20" s="110" t="s">
        <v>54</v>
      </c>
      <c r="M20" s="69">
        <v>3.5105581517090645</v>
      </c>
    </row>
    <row r="21" spans="1:13" ht="12.75" customHeight="1" x14ac:dyDescent="0.2">
      <c r="A21" s="56" t="s">
        <v>49</v>
      </c>
      <c r="B21" s="12" t="s">
        <v>8</v>
      </c>
      <c r="C21" s="12" t="s">
        <v>15</v>
      </c>
      <c r="D21" s="23">
        <v>39514</v>
      </c>
      <c r="E21" s="87">
        <v>0.66755938999999997</v>
      </c>
      <c r="F21" s="25">
        <v>1675</v>
      </c>
      <c r="G21" s="69">
        <v>-2.4909992324366081</v>
      </c>
      <c r="H21" s="69">
        <v>2.3617656218695382</v>
      </c>
      <c r="I21" s="69">
        <v>3.5678017554871877</v>
      </c>
      <c r="J21" s="69">
        <v>2.5895518073774326</v>
      </c>
      <c r="K21" s="69">
        <v>3.2148620340058942</v>
      </c>
      <c r="L21" s="110" t="s">
        <v>54</v>
      </c>
      <c r="M21" s="69">
        <v>4.3505312765437898</v>
      </c>
    </row>
    <row r="22" spans="1:13" ht="12.75" customHeight="1" x14ac:dyDescent="0.2">
      <c r="A22" s="56" t="s">
        <v>52</v>
      </c>
      <c r="B22" s="12" t="s">
        <v>8</v>
      </c>
      <c r="C22" s="12" t="s">
        <v>15</v>
      </c>
      <c r="D22" s="23">
        <v>42285</v>
      </c>
      <c r="E22" s="87">
        <v>4.30578E-2</v>
      </c>
      <c r="F22" s="25">
        <v>25</v>
      </c>
      <c r="G22" s="69">
        <v>-1.4769578061785693</v>
      </c>
      <c r="H22" s="69">
        <v>1.8684287854598969</v>
      </c>
      <c r="I22" s="69">
        <v>0.43708936436455126</v>
      </c>
      <c r="J22" s="69" t="s">
        <v>54</v>
      </c>
      <c r="K22" s="69" t="s">
        <v>54</v>
      </c>
      <c r="L22" s="110" t="s">
        <v>54</v>
      </c>
      <c r="M22" s="69">
        <v>0.38033158581474158</v>
      </c>
    </row>
    <row r="23" spans="1:13" ht="12.75" customHeight="1" x14ac:dyDescent="0.2">
      <c r="A23" s="53" t="s">
        <v>58</v>
      </c>
      <c r="B23" s="12" t="s">
        <v>8</v>
      </c>
      <c r="C23" s="12" t="s">
        <v>18</v>
      </c>
      <c r="D23" s="24">
        <v>40834</v>
      </c>
      <c r="E23" s="108">
        <v>9.8810000000000002</v>
      </c>
      <c r="F23" s="109">
        <v>6559</v>
      </c>
      <c r="G23" s="69">
        <v>-3.6</v>
      </c>
      <c r="H23" s="69">
        <v>0.24</v>
      </c>
      <c r="I23" s="110">
        <v>4.9800000000000004</v>
      </c>
      <c r="J23" s="110">
        <v>-0.19</v>
      </c>
      <c r="K23" s="110">
        <v>3.65</v>
      </c>
      <c r="L23" s="110" t="s">
        <v>55</v>
      </c>
      <c r="M23" s="69">
        <v>4.3499999999999996</v>
      </c>
    </row>
    <row r="24" spans="1:13" x14ac:dyDescent="0.2">
      <c r="A24" s="53" t="s">
        <v>29</v>
      </c>
      <c r="B24" s="12" t="s">
        <v>8</v>
      </c>
      <c r="C24" s="12" t="s">
        <v>15</v>
      </c>
      <c r="D24" s="24">
        <v>38245</v>
      </c>
      <c r="E24" s="87">
        <v>45.773600000000002</v>
      </c>
      <c r="F24" s="25">
        <v>37612</v>
      </c>
      <c r="G24" s="101">
        <v>-2.23</v>
      </c>
      <c r="H24" s="101">
        <v>-0.76</v>
      </c>
      <c r="I24" s="92">
        <v>2.73</v>
      </c>
      <c r="J24" s="101">
        <v>0.69</v>
      </c>
      <c r="K24" s="92">
        <v>2.99</v>
      </c>
      <c r="L24" s="92">
        <v>3.58</v>
      </c>
      <c r="M24" s="92">
        <v>4.58</v>
      </c>
    </row>
    <row r="25" spans="1:13" ht="12.75" customHeight="1" x14ac:dyDescent="0.2">
      <c r="A25" s="55" t="s">
        <v>12</v>
      </c>
      <c r="B25" s="22" t="s">
        <v>8</v>
      </c>
      <c r="C25" s="22" t="s">
        <v>19</v>
      </c>
      <c r="D25" s="23">
        <v>37834</v>
      </c>
      <c r="E25" s="111">
        <v>67.058762824700594</v>
      </c>
      <c r="F25" s="112">
        <v>52156</v>
      </c>
      <c r="G25" s="113">
        <v>-1.0006257660369444</v>
      </c>
      <c r="H25" s="113">
        <v>1.6925835786299359</v>
      </c>
      <c r="I25" s="113">
        <v>5.3763006940060531</v>
      </c>
      <c r="J25" s="113">
        <v>1.8932566830875741</v>
      </c>
      <c r="K25" s="13">
        <v>4.5885369473286364</v>
      </c>
      <c r="L25" s="110">
        <v>3.1636927082466793</v>
      </c>
      <c r="M25" s="13">
        <v>3.9178880057536114</v>
      </c>
    </row>
    <row r="26" spans="1:13" ht="12.75" customHeight="1" x14ac:dyDescent="0.2">
      <c r="A26" s="56" t="s">
        <v>26</v>
      </c>
      <c r="B26" s="22" t="s">
        <v>8</v>
      </c>
      <c r="C26" s="22" t="s">
        <v>24</v>
      </c>
      <c r="D26" s="23">
        <v>39078</v>
      </c>
      <c r="E26" s="111">
        <v>18.7796057613856</v>
      </c>
      <c r="F26" s="112">
        <v>19597</v>
      </c>
      <c r="G26" s="113">
        <v>-2.6614333750930141</v>
      </c>
      <c r="H26" s="113">
        <v>1.1021229621891004</v>
      </c>
      <c r="I26" s="113">
        <v>9.7403100238151232</v>
      </c>
      <c r="J26" s="113">
        <v>1.7378805750449144</v>
      </c>
      <c r="K26" s="13">
        <v>6.7398619545439908</v>
      </c>
      <c r="L26" s="69">
        <v>2.6936594013578619</v>
      </c>
      <c r="M26" s="13">
        <v>1.3645883449103779</v>
      </c>
    </row>
    <row r="27" spans="1:13" ht="12.75" customHeight="1" x14ac:dyDescent="0.2">
      <c r="A27" s="30" t="s">
        <v>32</v>
      </c>
      <c r="B27" s="31" t="s">
        <v>8</v>
      </c>
      <c r="C27" s="31"/>
      <c r="D27" s="32"/>
      <c r="E27" s="62">
        <f>SUM(E17:E26)</f>
        <v>156.0455686460862</v>
      </c>
      <c r="F27" s="33">
        <f>SUM(F17:F26)</f>
        <v>141104</v>
      </c>
      <c r="G27" s="105">
        <f>($E$17*G17+$E$19*G19+$E$20*G20+$E$21*G21+$E$23*G23+$E$24*G24+$E$25*G25+$E$26*G26+$E$22*G22)/($E$27)</f>
        <v>-1.8881231547985675</v>
      </c>
      <c r="H27" s="105">
        <f>($E$17*H17+$E$19*H19+$E$20*H20+$E$21*H21+$E$23*H23+$E$24*H24+$E$25*H25+$E$26*H26)/($E$27-$E$22)</f>
        <v>0.56557996547382516</v>
      </c>
      <c r="I27" s="105">
        <f>($E$17*I17+$E$19*I19+$E$20*I20+$E$21*I21+$E$23*I23+$E$24*I24+$E$25*I25+$E$26*I26)/($E$27-$E$22)</f>
        <v>4.7896474084301897</v>
      </c>
      <c r="J27" s="105">
        <f>($E$17*J17+$E$19*J19+$E$20*J20+$E$21*J21+$E$23*J23+$E$24*J24+$E$25*J25+$E$26*J26)/($E$27-$E$22)</f>
        <v>1.2303902510220233</v>
      </c>
      <c r="K27" s="105">
        <f>($E$17*K17+$E$19*K19+$E$20*K20+$E$21*K21+$E$23*K23+$E$24*K24+$E$25*K25+$E$26*K26)/($E$27-$E$22)</f>
        <v>4.1236028597768106</v>
      </c>
      <c r="L27" s="106">
        <f>($E$17*L17+$E$25*L25+$E$24*L24+$E$26*L26)/($E$17+$E$25+$E$24+$E$26)</f>
        <v>3.2089683335178449</v>
      </c>
      <c r="M27" s="107">
        <f>($E$17*M17+$E$19*M19+$E$20*M20+$E$21*M21+$E$23*M23+$E$24*M24+$E$25*M25+$E$26*M26+$E$22*M22)/$E$27</f>
        <v>3.9082687596874242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0.86199999999999999</v>
      </c>
      <c r="F29" s="59">
        <v>590</v>
      </c>
      <c r="G29" s="68">
        <v>-2.33</v>
      </c>
      <c r="H29" s="70">
        <v>1.04</v>
      </c>
      <c r="I29" s="70">
        <v>2.5</v>
      </c>
      <c r="J29" s="70">
        <v>1.1599999999999999</v>
      </c>
      <c r="K29" s="70">
        <v>1.04</v>
      </c>
      <c r="L29" s="70">
        <v>2.75</v>
      </c>
      <c r="M29" s="85">
        <v>3.58</v>
      </c>
    </row>
    <row r="30" spans="1:13" ht="12.75" customHeight="1" x14ac:dyDescent="0.2">
      <c r="A30" s="55" t="s">
        <v>13</v>
      </c>
      <c r="B30" s="22" t="s">
        <v>9</v>
      </c>
      <c r="C30" s="22" t="s">
        <v>19</v>
      </c>
      <c r="D30" s="23">
        <v>37816</v>
      </c>
      <c r="E30" s="111">
        <v>3.9711764311264499</v>
      </c>
      <c r="F30" s="112">
        <v>2298</v>
      </c>
      <c r="G30" s="13">
        <v>-1.2174170636047754</v>
      </c>
      <c r="H30" s="13">
        <v>10.011922387228832</v>
      </c>
      <c r="I30" s="13">
        <v>8.4251078615903641</v>
      </c>
      <c r="J30" s="13">
        <v>4.9274651954932303</v>
      </c>
      <c r="K30" s="13">
        <v>4.4988707546823603</v>
      </c>
      <c r="L30" s="110">
        <v>2.3944463352273182</v>
      </c>
      <c r="M30" s="13">
        <v>2.8482771873124202</v>
      </c>
    </row>
    <row r="31" spans="1:13" ht="12.75" customHeight="1" x14ac:dyDescent="0.2">
      <c r="A31" s="30" t="s">
        <v>32</v>
      </c>
      <c r="B31" s="31" t="s">
        <v>9</v>
      </c>
      <c r="C31" s="35"/>
      <c r="D31" s="36"/>
      <c r="E31" s="63">
        <f>SUM(E29:E30)</f>
        <v>4.83317643112645</v>
      </c>
      <c r="F31" s="34">
        <f>SUM(F29:F30)</f>
        <v>2888</v>
      </c>
      <c r="G31" s="105">
        <f>($E$29*G29+$E$30*G30)/$E$31</f>
        <v>-1.4158469171057291</v>
      </c>
      <c r="H31" s="106">
        <f t="shared" ref="H31:M31" si="0">($E$29*H29+$E$30*H30)/$E$31</f>
        <v>8.4117744911196954</v>
      </c>
      <c r="I31" s="106">
        <f t="shared" si="0"/>
        <v>7.3683612169203867</v>
      </c>
      <c r="J31" s="106">
        <f t="shared" si="0"/>
        <v>4.2555354522294886</v>
      </c>
      <c r="K31" s="106">
        <f t="shared" si="0"/>
        <v>3.8819790204318694</v>
      </c>
      <c r="L31" s="107">
        <f t="shared" si="0"/>
        <v>2.4578595508219783</v>
      </c>
      <c r="M31" s="107">
        <f t="shared" si="0"/>
        <v>2.9787804026460445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3" t="s">
        <v>34</v>
      </c>
      <c r="B33" s="194"/>
      <c r="C33" s="194"/>
      <c r="D33" s="195"/>
      <c r="E33" s="63">
        <f>E31+E27</f>
        <v>160.87874507721264</v>
      </c>
      <c r="F33" s="34">
        <f>F31+F27</f>
        <v>143992</v>
      </c>
      <c r="G33" s="76">
        <f>($E$27*G27+$E$31*G31)/$E$33</f>
        <v>-1.8739348642328835</v>
      </c>
      <c r="H33" s="76">
        <f>($E$27*H27+$E$31*H31)/$E$33</f>
        <v>0.80129812971724079</v>
      </c>
      <c r="I33" s="76">
        <f>($E$27*I27+$E$31*I31)/$E$33</f>
        <v>4.8671180450629743</v>
      </c>
      <c r="J33" s="76">
        <f t="shared" ref="J33:M33" si="1">($E$27*J27+$E$31*J31)/$E$33</f>
        <v>1.3212727382032476</v>
      </c>
      <c r="K33" s="76">
        <f t="shared" si="1"/>
        <v>4.1163439105292907</v>
      </c>
      <c r="L33" s="76">
        <f>($E$27*L27+$E$31*L31)/$E$33</f>
        <v>3.1864032565463938</v>
      </c>
      <c r="M33" s="76">
        <f t="shared" si="1"/>
        <v>3.8803447401526951</v>
      </c>
    </row>
    <row r="34" spans="1:13" s="20" customFormat="1" ht="26.25" customHeight="1" x14ac:dyDescent="0.2">
      <c r="A34" s="196" t="s">
        <v>35</v>
      </c>
      <c r="B34" s="196"/>
      <c r="C34" s="196"/>
      <c r="D34" s="196"/>
      <c r="E34" s="65">
        <f>SUM(E7,E14,E33)</f>
        <v>371.45840347973638</v>
      </c>
      <c r="F34" s="48">
        <f>SUM(F7,F14, F33)</f>
        <v>277349</v>
      </c>
      <c r="G34" s="144"/>
      <c r="H34" s="197"/>
      <c r="I34" s="198"/>
      <c r="J34" s="198"/>
      <c r="K34" s="198"/>
      <c r="L34" s="198"/>
      <c r="M34" s="199"/>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66.27</v>
      </c>
      <c r="F37" s="89">
        <v>12904</v>
      </c>
      <c r="G37" s="90">
        <v>-1.17</v>
      </c>
      <c r="H37" s="90">
        <v>0.53</v>
      </c>
      <c r="I37" s="90">
        <v>2.48</v>
      </c>
      <c r="J37" s="90">
        <v>1.04</v>
      </c>
      <c r="K37" s="90">
        <v>2.4500000000000002</v>
      </c>
      <c r="L37" s="90">
        <v>3.29</v>
      </c>
      <c r="M37" s="91">
        <v>6.79</v>
      </c>
    </row>
    <row r="38" spans="1:13" ht="31.5" customHeight="1" x14ac:dyDescent="0.2">
      <c r="A38" s="200" t="s">
        <v>25</v>
      </c>
      <c r="B38" s="201"/>
      <c r="C38" s="201"/>
      <c r="D38" s="202"/>
      <c r="E38" s="96">
        <f>E34+E37</f>
        <v>437.72840347973636</v>
      </c>
      <c r="F38" s="97">
        <f>F34+F37</f>
        <v>290253</v>
      </c>
      <c r="G38" s="98"/>
      <c r="H38" s="99"/>
      <c r="I38" s="99"/>
      <c r="J38" s="99"/>
      <c r="K38" s="99"/>
      <c r="L38" s="99"/>
      <c r="M38" s="99"/>
    </row>
    <row r="39" spans="1:13" ht="41.25" customHeight="1" x14ac:dyDescent="0.2">
      <c r="A39" s="203" t="s">
        <v>42</v>
      </c>
      <c r="B39" s="204"/>
      <c r="C39" s="204"/>
      <c r="D39" s="204"/>
      <c r="E39" s="204"/>
      <c r="F39" s="204"/>
      <c r="G39" s="204"/>
      <c r="H39" s="204"/>
      <c r="I39" s="204"/>
      <c r="J39" s="204"/>
      <c r="K39" s="204"/>
      <c r="L39" s="204"/>
      <c r="M39" s="205"/>
    </row>
    <row r="40" spans="1:13" s="4" customFormat="1" ht="24" customHeight="1" x14ac:dyDescent="0.2">
      <c r="A40" s="164" t="s">
        <v>23</v>
      </c>
      <c r="B40" s="165"/>
      <c r="C40" s="165"/>
      <c r="D40" s="165"/>
      <c r="E40" s="165"/>
      <c r="F40" s="165"/>
      <c r="G40" s="165"/>
      <c r="H40" s="165"/>
      <c r="I40" s="165"/>
      <c r="J40" s="165"/>
      <c r="K40" s="165"/>
      <c r="L40" s="165"/>
      <c r="M40" s="166"/>
    </row>
    <row r="41" spans="1:13" s="4" customFormat="1" ht="24" customHeight="1" x14ac:dyDescent="0.2">
      <c r="A41" s="145" t="s">
        <v>40</v>
      </c>
      <c r="B41" s="146"/>
      <c r="C41" s="146"/>
      <c r="D41" s="146"/>
      <c r="E41" s="146"/>
      <c r="F41" s="146"/>
      <c r="G41" s="146"/>
      <c r="H41" s="146"/>
      <c r="I41" s="146"/>
      <c r="J41" s="146"/>
      <c r="K41" s="146"/>
      <c r="L41" s="146"/>
      <c r="M41" s="147"/>
    </row>
    <row r="42" spans="1:13" ht="22.5" customHeight="1" x14ac:dyDescent="0.2">
      <c r="B42" s="11"/>
      <c r="C42" s="11"/>
      <c r="D42" s="11"/>
      <c r="E42" s="162" t="s">
        <v>37</v>
      </c>
      <c r="F42" s="163"/>
      <c r="G42" s="79">
        <f t="shared" ref="G42:M42" si="2">($E$14*G14+$E$27*G27+$E$31*G31+$E$37*G37)/$E$38</f>
        <v>-1.4280365188722848</v>
      </c>
      <c r="H42" s="79">
        <f t="shared" si="2"/>
        <v>0.41267031773458845</v>
      </c>
      <c r="I42" s="79">
        <f t="shared" si="2"/>
        <v>3.0836833551913752</v>
      </c>
      <c r="J42" s="79">
        <f>($E$14*J14+$E$27*J27+$E$31*J31+$E$37*J37)/$E$38</f>
        <v>0.93900489267668119</v>
      </c>
      <c r="K42" s="79">
        <f t="shared" si="2"/>
        <v>2.9829842705998457</v>
      </c>
      <c r="L42" s="79">
        <f t="shared" si="2"/>
        <v>3.2601421239440089</v>
      </c>
      <c r="M42" s="79">
        <f t="shared" si="2"/>
        <v>4.6504837138036628</v>
      </c>
    </row>
    <row r="43" spans="1:13" ht="16.5" customHeight="1" x14ac:dyDescent="0.2">
      <c r="B43" s="10"/>
      <c r="C43" s="10"/>
      <c r="D43" s="10"/>
      <c r="E43" s="16"/>
      <c r="F43" s="100" t="s">
        <v>43</v>
      </c>
      <c r="G43" s="80">
        <f>G42-'FEB-2018'!G42</f>
        <v>-0.97526107078679192</v>
      </c>
      <c r="H43" s="80">
        <f>H42-'FEB-2018'!H42</f>
        <v>-1.1638214279489199</v>
      </c>
      <c r="I43" s="80">
        <f>I42-'FEB-2018'!I42</f>
        <v>-0.95261249152061334</v>
      </c>
      <c r="J43" s="80">
        <f>J42-'FEB-2018'!J42</f>
        <v>-0.66512082369383796</v>
      </c>
      <c r="K43" s="80">
        <f>K42-'FEB-2018'!K42</f>
        <v>-0.38118180037582805</v>
      </c>
      <c r="L43" s="80">
        <f>L42-'FEB-2018'!L42</f>
        <v>0.1215750725520155</v>
      </c>
      <c r="M43" s="80">
        <f>M42-'FEB-2018'!M42</f>
        <v>-0.1018578913437409</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67</v>
      </c>
      <c r="B47" s="81"/>
      <c r="C47" s="81"/>
      <c r="D47" s="20"/>
      <c r="E47" s="82">
        <f>E38-'DEC-2017'!E38</f>
        <v>3.2692861551985857</v>
      </c>
      <c r="F47" s="83">
        <f>E47/'DEC-2017'!E38</f>
        <v>7.5249569518331758E-3</v>
      </c>
      <c r="H47" s="6"/>
      <c r="I47" s="6"/>
      <c r="J47" s="6"/>
      <c r="K47" s="6"/>
      <c r="L47" s="6"/>
      <c r="M47" s="6"/>
    </row>
    <row r="48" spans="1:13" x14ac:dyDescent="0.2">
      <c r="A48" s="20" t="s">
        <v>68</v>
      </c>
      <c r="B48" s="81"/>
      <c r="C48" s="81"/>
      <c r="D48" s="20"/>
      <c r="E48" s="84">
        <f>F38-'DEC-2017'!F38</f>
        <v>3746</v>
      </c>
      <c r="F48" s="83">
        <f>E48/'DEC-2017'!F38</f>
        <v>1.307472417776878E-2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3" workbookViewId="0">
      <selection activeCell="E6" sqref="E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8" t="s">
        <v>69</v>
      </c>
      <c r="B1" s="168"/>
      <c r="C1" s="168"/>
      <c r="D1" s="168"/>
      <c r="E1" s="168"/>
      <c r="F1" s="168"/>
      <c r="G1" s="168"/>
      <c r="H1" s="168"/>
      <c r="I1" s="168"/>
      <c r="J1" s="168"/>
      <c r="K1" s="168"/>
      <c r="L1" s="168"/>
      <c r="M1" s="168"/>
    </row>
    <row r="2" spans="1:13" ht="24" customHeight="1" x14ac:dyDescent="0.2">
      <c r="A2" s="169" t="s">
        <v>0</v>
      </c>
      <c r="B2" s="170" t="s">
        <v>10</v>
      </c>
      <c r="C2" s="171" t="s">
        <v>14</v>
      </c>
      <c r="D2" s="172" t="s">
        <v>27</v>
      </c>
      <c r="E2" s="173" t="s">
        <v>41</v>
      </c>
      <c r="F2" s="174" t="s">
        <v>1</v>
      </c>
      <c r="G2" s="175" t="s">
        <v>2</v>
      </c>
      <c r="H2" s="176"/>
      <c r="I2" s="176"/>
      <c r="J2" s="176"/>
      <c r="K2" s="176"/>
      <c r="L2" s="176"/>
      <c r="M2" s="177"/>
    </row>
    <row r="3" spans="1:13" ht="42.75" customHeight="1" x14ac:dyDescent="0.2">
      <c r="A3" s="169"/>
      <c r="B3" s="170"/>
      <c r="C3" s="171"/>
      <c r="D3" s="172"/>
      <c r="E3" s="173"/>
      <c r="F3" s="174"/>
      <c r="G3" s="67" t="s">
        <v>38</v>
      </c>
      <c r="H3" s="153" t="s">
        <v>3</v>
      </c>
      <c r="I3" s="153" t="s">
        <v>4</v>
      </c>
      <c r="J3" s="153" t="s">
        <v>5</v>
      </c>
      <c r="K3" s="153" t="s">
        <v>6</v>
      </c>
      <c r="L3" s="66" t="s">
        <v>39</v>
      </c>
      <c r="M3" s="154" t="s">
        <v>7</v>
      </c>
    </row>
    <row r="4" spans="1:13" ht="26.25" customHeight="1" x14ac:dyDescent="0.2">
      <c r="A4" s="178" t="s">
        <v>36</v>
      </c>
      <c r="B4" s="179"/>
      <c r="C4" s="179"/>
      <c r="D4" s="179"/>
      <c r="E4" s="179"/>
      <c r="F4" s="179"/>
      <c r="G4" s="179"/>
      <c r="H4" s="179"/>
      <c r="I4" s="179"/>
      <c r="J4" s="179"/>
      <c r="K4" s="179"/>
      <c r="L4" s="179"/>
      <c r="M4" s="180"/>
    </row>
    <row r="5" spans="1:13" ht="23.25" customHeight="1" x14ac:dyDescent="0.2">
      <c r="A5" s="181" t="s">
        <v>51</v>
      </c>
      <c r="B5" s="182"/>
      <c r="C5" s="182"/>
      <c r="D5" s="182"/>
      <c r="E5" s="182"/>
      <c r="F5" s="182"/>
      <c r="G5" s="182"/>
      <c r="H5" s="182"/>
      <c r="I5" s="182"/>
      <c r="J5" s="182"/>
      <c r="K5" s="182"/>
      <c r="L5" s="182"/>
      <c r="M5" s="183"/>
    </row>
    <row r="6" spans="1:13" x14ac:dyDescent="0.2">
      <c r="A6" s="53" t="s">
        <v>50</v>
      </c>
      <c r="B6" s="12" t="s">
        <v>8</v>
      </c>
      <c r="C6" s="123">
        <v>0</v>
      </c>
      <c r="D6" s="23">
        <v>42285</v>
      </c>
      <c r="E6" s="86">
        <v>8.0112099999999995E-3</v>
      </c>
      <c r="F6" s="59">
        <v>7</v>
      </c>
      <c r="G6" s="68">
        <v>-0.22709290722854325</v>
      </c>
      <c r="H6" s="85">
        <v>0.53359086058186733</v>
      </c>
      <c r="I6" s="85">
        <v>-1.2575218933930321</v>
      </c>
      <c r="J6" s="85" t="s">
        <v>54</v>
      </c>
      <c r="K6" s="85" t="s">
        <v>54</v>
      </c>
      <c r="L6" s="85" t="s">
        <v>54</v>
      </c>
      <c r="M6" s="85">
        <v>-1.1818353793969449</v>
      </c>
    </row>
    <row r="7" spans="1:13" ht="21" customHeight="1" x14ac:dyDescent="0.2">
      <c r="A7" s="184" t="s">
        <v>53</v>
      </c>
      <c r="B7" s="185"/>
      <c r="C7" s="185"/>
      <c r="D7" s="186"/>
      <c r="E7" s="124">
        <f>SUM(E6:E6)</f>
        <v>8.0112099999999995E-3</v>
      </c>
      <c r="F7" s="125">
        <f>SUM(F6:F6)</f>
        <v>7</v>
      </c>
      <c r="G7" s="102">
        <f>G6</f>
        <v>-0.22709290722854325</v>
      </c>
      <c r="H7" s="102">
        <f>H6</f>
        <v>0.53359086058186733</v>
      </c>
      <c r="I7" s="103">
        <f>I6</f>
        <v>-1.2575218933930321</v>
      </c>
      <c r="J7" s="103"/>
      <c r="K7" s="103"/>
      <c r="L7" s="103"/>
      <c r="M7" s="104">
        <f>M6</f>
        <v>-1.1818353793969449</v>
      </c>
    </row>
    <row r="8" spans="1:13" x14ac:dyDescent="0.2">
      <c r="A8" s="118"/>
      <c r="B8" s="119"/>
      <c r="C8" s="119"/>
      <c r="D8" s="120"/>
      <c r="E8" s="121"/>
      <c r="F8" s="122"/>
      <c r="G8" s="114"/>
      <c r="H8" s="114"/>
      <c r="I8" s="114"/>
      <c r="J8" s="114"/>
      <c r="K8" s="115"/>
      <c r="L8" s="116"/>
      <c r="M8" s="117"/>
    </row>
    <row r="9" spans="1:13" ht="23.25" customHeight="1" x14ac:dyDescent="0.2">
      <c r="A9" s="187" t="s">
        <v>31</v>
      </c>
      <c r="B9" s="188"/>
      <c r="C9" s="188"/>
      <c r="D9" s="188"/>
      <c r="E9" s="188"/>
      <c r="F9" s="188"/>
      <c r="G9" s="188"/>
      <c r="H9" s="188"/>
      <c r="I9" s="188"/>
      <c r="J9" s="188"/>
      <c r="K9" s="188"/>
      <c r="L9" s="188"/>
      <c r="M9" s="189"/>
    </row>
    <row r="10" spans="1:13" s="14" customFormat="1" x14ac:dyDescent="0.2">
      <c r="A10" s="53" t="s">
        <v>44</v>
      </c>
      <c r="B10" s="12" t="s">
        <v>8</v>
      </c>
      <c r="C10" s="12" t="s">
        <v>22</v>
      </c>
      <c r="D10" s="23">
        <v>36433</v>
      </c>
      <c r="E10" s="86">
        <v>29.146000000000001</v>
      </c>
      <c r="F10" s="59">
        <v>29684</v>
      </c>
      <c r="G10" s="68">
        <v>-1.64</v>
      </c>
      <c r="H10" s="85">
        <v>-1.19</v>
      </c>
      <c r="I10" s="85">
        <v>1.24</v>
      </c>
      <c r="J10" s="85">
        <v>0.23</v>
      </c>
      <c r="K10" s="85">
        <v>1.88</v>
      </c>
      <c r="L10" s="85">
        <v>2.89</v>
      </c>
      <c r="M10" s="85">
        <v>4.8600000000000003</v>
      </c>
    </row>
    <row r="11" spans="1:13" s="2" customFormat="1" ht="12.75" customHeight="1" x14ac:dyDescent="0.2">
      <c r="A11" s="53" t="s">
        <v>57</v>
      </c>
      <c r="B11" s="12" t="s">
        <v>8</v>
      </c>
      <c r="C11" s="12" t="s">
        <v>17</v>
      </c>
      <c r="D11" s="24">
        <v>40834</v>
      </c>
      <c r="E11" s="108">
        <v>16.875</v>
      </c>
      <c r="F11" s="109">
        <v>10783</v>
      </c>
      <c r="G11" s="69">
        <v>-1.3</v>
      </c>
      <c r="H11" s="69">
        <v>-0.65</v>
      </c>
      <c r="I11" s="69">
        <v>1.39</v>
      </c>
      <c r="J11" s="69">
        <v>-0.03</v>
      </c>
      <c r="K11" s="69">
        <v>1.52</v>
      </c>
      <c r="L11" s="69" t="s">
        <v>55</v>
      </c>
      <c r="M11" s="70">
        <v>2.83</v>
      </c>
    </row>
    <row r="12" spans="1:13" s="2" customFormat="1" ht="12.75" customHeight="1" x14ac:dyDescent="0.2">
      <c r="A12" s="53" t="s">
        <v>28</v>
      </c>
      <c r="B12" s="12" t="s">
        <v>8</v>
      </c>
      <c r="C12" s="12" t="s">
        <v>17</v>
      </c>
      <c r="D12" s="24">
        <v>36738</v>
      </c>
      <c r="E12" s="87">
        <v>105.289897</v>
      </c>
      <c r="F12" s="25">
        <v>49755</v>
      </c>
      <c r="G12" s="101">
        <v>-0.89</v>
      </c>
      <c r="H12" s="101">
        <v>-0.4</v>
      </c>
      <c r="I12" s="92">
        <v>1.64</v>
      </c>
      <c r="J12" s="92">
        <v>0.36</v>
      </c>
      <c r="K12" s="101">
        <v>2.16</v>
      </c>
      <c r="L12" s="101">
        <v>3.45</v>
      </c>
      <c r="M12" s="101">
        <v>4.38</v>
      </c>
    </row>
    <row r="13" spans="1:13" ht="12.75" customHeight="1" x14ac:dyDescent="0.2">
      <c r="A13" s="54" t="s">
        <v>11</v>
      </c>
      <c r="B13" s="26" t="s">
        <v>8</v>
      </c>
      <c r="C13" s="26" t="s">
        <v>17</v>
      </c>
      <c r="D13" s="27">
        <v>37816</v>
      </c>
      <c r="E13" s="111">
        <v>61.401187601493099</v>
      </c>
      <c r="F13" s="112">
        <v>43777</v>
      </c>
      <c r="G13" s="113">
        <v>-0.50063676287975811</v>
      </c>
      <c r="H13" s="113">
        <v>0.86955560113501917</v>
      </c>
      <c r="I13" s="113">
        <v>1.5707720047589024</v>
      </c>
      <c r="J13" s="113">
        <v>0.7256035242805936</v>
      </c>
      <c r="K13" s="13">
        <v>2.5043030000022171</v>
      </c>
      <c r="L13" s="110">
        <v>3.1107287062327904</v>
      </c>
      <c r="M13" s="13">
        <v>2.7827232101959254</v>
      </c>
    </row>
    <row r="14" spans="1:13" s="20" customFormat="1" ht="23.25" customHeight="1" x14ac:dyDescent="0.2">
      <c r="A14" s="190" t="s">
        <v>33</v>
      </c>
      <c r="B14" s="191"/>
      <c r="C14" s="191"/>
      <c r="D14" s="192"/>
      <c r="E14" s="58">
        <f>SUM(E10:E13)</f>
        <v>212.7120846014931</v>
      </c>
      <c r="F14" s="41">
        <f>SUM(F10:F13)</f>
        <v>133999</v>
      </c>
      <c r="G14" s="102">
        <f>($E$10*G10+$E$11*G11+$E$12*G12+$E$13*G13+$E$37*G37)/($E$14+$E$37)</f>
        <v>-0.69758690220531483</v>
      </c>
      <c r="H14" s="103">
        <f>($E$10*H10+$E$11*H11+$E$12*H12+$E$13*H13+$E$37*H37)/($E$14+$E$37)</f>
        <v>3.6700873512094404E-2</v>
      </c>
      <c r="I14" s="103">
        <f>($E$10*I10+$E$11*I11+$E$12*I12+$E$13*I13+$E$37*I37)/($E$14+$E$37)</f>
        <v>1.7849455881022653</v>
      </c>
      <c r="J14" s="103">
        <f>($E$10*J10+$E$11*J11+$E$12*J12+$E$13*J13+$E$37*J37)/($E$14+$E$37)</f>
        <v>0.62263159004548563</v>
      </c>
      <c r="K14" s="103">
        <f>($E$10*K10+$E$11*K11+$E$12*K12+$E$13*K13+$E$37*K37)/($E$14+$E$37)</f>
        <v>2.2321899069082489</v>
      </c>
      <c r="L14" s="103">
        <f>($E$10*L10+$E$12*L12+$E$13*L13+$E$37*L37)/($E$10+$E$12+$E$13+$E$37)</f>
        <v>3.2424459020255019</v>
      </c>
      <c r="M14" s="104">
        <f>($E$10*M10+$E$11*M11+$E$12*M12+$E$13*M13+$E$37*M37)/($E$14+$E$37)</f>
        <v>4.5719557138131011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7" t="s">
        <v>32</v>
      </c>
      <c r="B16" s="167"/>
      <c r="C16" s="167"/>
      <c r="D16" s="167"/>
      <c r="E16" s="167"/>
      <c r="F16" s="167"/>
      <c r="G16" s="167"/>
      <c r="H16" s="167"/>
      <c r="I16" s="167"/>
      <c r="J16" s="167"/>
      <c r="K16" s="167"/>
      <c r="L16" s="167"/>
      <c r="M16" s="167"/>
    </row>
    <row r="17" spans="1:13" x14ac:dyDescent="0.2">
      <c r="A17" s="56" t="s">
        <v>45</v>
      </c>
      <c r="B17" s="12" t="s">
        <v>8</v>
      </c>
      <c r="C17" s="12" t="s">
        <v>15</v>
      </c>
      <c r="D17" s="23">
        <v>36606</v>
      </c>
      <c r="E17" s="86">
        <v>13.51</v>
      </c>
      <c r="F17" s="59">
        <v>22887</v>
      </c>
      <c r="G17" s="68">
        <v>-1.92</v>
      </c>
      <c r="H17" s="85">
        <v>-1.21</v>
      </c>
      <c r="I17" s="85">
        <v>2.0099999999999998</v>
      </c>
      <c r="J17" s="85">
        <v>0.28000000000000003</v>
      </c>
      <c r="K17" s="85">
        <v>2.48</v>
      </c>
      <c r="L17" s="85">
        <v>2.92</v>
      </c>
      <c r="M17" s="85">
        <v>4.82</v>
      </c>
    </row>
    <row r="18" spans="1:13" x14ac:dyDescent="0.2">
      <c r="A18" s="56" t="s">
        <v>56</v>
      </c>
      <c r="B18" s="12" t="s">
        <v>8</v>
      </c>
      <c r="C18" s="12" t="s">
        <v>24</v>
      </c>
      <c r="D18" s="23">
        <v>42285</v>
      </c>
      <c r="E18" s="86">
        <v>5.1394000000000006E-4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0.39445628000000005</v>
      </c>
      <c r="F19" s="25">
        <v>475</v>
      </c>
      <c r="G19" s="69">
        <v>-1.1355111663301831</v>
      </c>
      <c r="H19" s="69">
        <v>1.9090612976060628</v>
      </c>
      <c r="I19" s="69">
        <v>2.8397730399934318</v>
      </c>
      <c r="J19" s="69">
        <v>1.65980209510177</v>
      </c>
      <c r="K19" s="69">
        <v>3.175248029448352</v>
      </c>
      <c r="L19" s="110" t="s">
        <v>54</v>
      </c>
      <c r="M19" s="69">
        <v>4.1705470054510974</v>
      </c>
    </row>
    <row r="20" spans="1:13" ht="13.5" customHeight="1" x14ac:dyDescent="0.2">
      <c r="A20" s="56" t="s">
        <v>48</v>
      </c>
      <c r="B20" s="12" t="s">
        <v>8</v>
      </c>
      <c r="C20" s="12" t="s">
        <v>20</v>
      </c>
      <c r="D20" s="23">
        <v>39514</v>
      </c>
      <c r="E20" s="87">
        <v>6.2465440000000004E-2</v>
      </c>
      <c r="F20" s="25">
        <v>100</v>
      </c>
      <c r="G20" s="69">
        <v>-0.79280392626814855</v>
      </c>
      <c r="H20" s="69">
        <v>2.8069957702912651</v>
      </c>
      <c r="I20" s="69">
        <v>5.6729185513288316</v>
      </c>
      <c r="J20" s="69">
        <v>1.9530370605936209</v>
      </c>
      <c r="K20" s="69">
        <v>2.8736547596110995</v>
      </c>
      <c r="L20" s="110" t="s">
        <v>54</v>
      </c>
      <c r="M20" s="69">
        <v>3.6449672839595326</v>
      </c>
    </row>
    <row r="21" spans="1:13" ht="12.75" customHeight="1" x14ac:dyDescent="0.2">
      <c r="A21" s="56" t="s">
        <v>49</v>
      </c>
      <c r="B21" s="12" t="s">
        <v>8</v>
      </c>
      <c r="C21" s="12" t="s">
        <v>15</v>
      </c>
      <c r="D21" s="23">
        <v>39514</v>
      </c>
      <c r="E21" s="87">
        <v>0.67819567000000003</v>
      </c>
      <c r="F21" s="25">
        <v>1674</v>
      </c>
      <c r="G21" s="69">
        <v>-0.94805663812624896</v>
      </c>
      <c r="H21" s="69">
        <v>3.7796779936414282</v>
      </c>
      <c r="I21" s="69">
        <v>4.198259575358243</v>
      </c>
      <c r="J21" s="69">
        <v>3.1501577903969125</v>
      </c>
      <c r="K21" s="69">
        <v>3.52188247981986</v>
      </c>
      <c r="L21" s="110" t="s">
        <v>54</v>
      </c>
      <c r="M21" s="69">
        <v>4.4800057762227841</v>
      </c>
    </row>
    <row r="22" spans="1:13" ht="12.75" customHeight="1" x14ac:dyDescent="0.2">
      <c r="A22" s="56" t="s">
        <v>52</v>
      </c>
      <c r="B22" s="12" t="s">
        <v>8</v>
      </c>
      <c r="C22" s="12" t="s">
        <v>15</v>
      </c>
      <c r="D22" s="23">
        <v>42285</v>
      </c>
      <c r="E22" s="87">
        <v>4.502565E-2</v>
      </c>
      <c r="F22" s="25">
        <v>25</v>
      </c>
      <c r="G22" s="69">
        <v>-0.38412998290718869</v>
      </c>
      <c r="H22" s="69">
        <v>3.0888376922418637</v>
      </c>
      <c r="I22" s="69">
        <v>1.0550878810452247</v>
      </c>
      <c r="J22" s="69" t="s">
        <v>54</v>
      </c>
      <c r="K22" s="69" t="s">
        <v>54</v>
      </c>
      <c r="L22" s="110" t="s">
        <v>54</v>
      </c>
      <c r="M22" s="69">
        <v>0.87996252319040291</v>
      </c>
    </row>
    <row r="23" spans="1:13" ht="12.75" customHeight="1" x14ac:dyDescent="0.2">
      <c r="A23" s="53" t="s">
        <v>58</v>
      </c>
      <c r="B23" s="12" t="s">
        <v>8</v>
      </c>
      <c r="C23" s="12" t="s">
        <v>18</v>
      </c>
      <c r="D23" s="24">
        <v>40834</v>
      </c>
      <c r="E23" s="108">
        <v>10.220000000000001</v>
      </c>
      <c r="F23" s="109">
        <v>6649</v>
      </c>
      <c r="G23" s="69">
        <v>-1.87</v>
      </c>
      <c r="H23" s="69">
        <v>0.46</v>
      </c>
      <c r="I23" s="110">
        <v>4.79</v>
      </c>
      <c r="J23" s="110">
        <v>0.45</v>
      </c>
      <c r="K23" s="110">
        <v>4.01</v>
      </c>
      <c r="L23" s="110" t="s">
        <v>55</v>
      </c>
      <c r="M23" s="69">
        <v>4.58</v>
      </c>
    </row>
    <row r="24" spans="1:13" x14ac:dyDescent="0.2">
      <c r="A24" s="53" t="s">
        <v>29</v>
      </c>
      <c r="B24" s="12" t="s">
        <v>8</v>
      </c>
      <c r="C24" s="12" t="s">
        <v>15</v>
      </c>
      <c r="D24" s="24">
        <v>38245</v>
      </c>
      <c r="E24" s="87">
        <v>46.585760999999998</v>
      </c>
      <c r="F24" s="25">
        <v>37749</v>
      </c>
      <c r="G24" s="101">
        <v>-1.1399999999999999</v>
      </c>
      <c r="H24" s="101">
        <v>-0.09</v>
      </c>
      <c r="I24" s="92">
        <v>2.83</v>
      </c>
      <c r="J24" s="101">
        <v>0.61</v>
      </c>
      <c r="K24" s="92">
        <v>3.14</v>
      </c>
      <c r="L24" s="92">
        <v>3.62</v>
      </c>
      <c r="M24" s="92">
        <v>4.6399999999999997</v>
      </c>
    </row>
    <row r="25" spans="1:13" ht="12.75" customHeight="1" x14ac:dyDescent="0.2">
      <c r="A25" s="55" t="s">
        <v>12</v>
      </c>
      <c r="B25" s="22" t="s">
        <v>8</v>
      </c>
      <c r="C25" s="22" t="s">
        <v>19</v>
      </c>
      <c r="D25" s="23">
        <v>37834</v>
      </c>
      <c r="E25" s="111">
        <v>68.350429420136905</v>
      </c>
      <c r="F25" s="112">
        <v>52557</v>
      </c>
      <c r="G25" s="113">
        <v>-0.13291300068621892</v>
      </c>
      <c r="H25" s="113">
        <v>2.4139083599533429</v>
      </c>
      <c r="I25" s="113">
        <v>5.7857037090464303</v>
      </c>
      <c r="J25" s="113">
        <v>2.3051973515623825</v>
      </c>
      <c r="K25" s="13">
        <v>4.5094660505375472</v>
      </c>
      <c r="L25" s="110">
        <v>2.9441506202060541</v>
      </c>
      <c r="M25" s="13">
        <v>3.9570994461043174</v>
      </c>
    </row>
    <row r="26" spans="1:13" ht="12.75" customHeight="1" x14ac:dyDescent="0.2">
      <c r="A26" s="56" t="s">
        <v>26</v>
      </c>
      <c r="B26" s="22" t="s">
        <v>8</v>
      </c>
      <c r="C26" s="22" t="s">
        <v>24</v>
      </c>
      <c r="D26" s="23">
        <v>39078</v>
      </c>
      <c r="E26" s="111">
        <v>19.478424727091198</v>
      </c>
      <c r="F26" s="112">
        <v>19814</v>
      </c>
      <c r="G26" s="113">
        <v>-1.1051988775934163E-3</v>
      </c>
      <c r="H26" s="113">
        <v>3.7263726828318688</v>
      </c>
      <c r="I26" s="113">
        <v>11.224129467531686</v>
      </c>
      <c r="J26" s="113">
        <v>2.9575494042506811</v>
      </c>
      <c r="K26" s="13">
        <v>7.2291751354200962</v>
      </c>
      <c r="L26" s="69">
        <v>2.538682221848676</v>
      </c>
      <c r="M26" s="13">
        <v>1.5956974176957406</v>
      </c>
    </row>
    <row r="27" spans="1:13" ht="12.75" customHeight="1" x14ac:dyDescent="0.2">
      <c r="A27" s="30" t="s">
        <v>32</v>
      </c>
      <c r="B27" s="31" t="s">
        <v>8</v>
      </c>
      <c r="C27" s="31"/>
      <c r="D27" s="32"/>
      <c r="E27" s="62">
        <f>SUM(E17:E26)</f>
        <v>159.32527212722809</v>
      </c>
      <c r="F27" s="33">
        <f>SUM(F17:F26)</f>
        <v>141934</v>
      </c>
      <c r="G27" s="105">
        <f>($E$17*G17+$E$19*G19+$E$20*G20+$E$21*G21+$E$23*G23+$E$24*G24+$E$25*G25+$E$26*G26+$E$22*G22)/($E$27)</f>
        <v>-0.6805088123414712</v>
      </c>
      <c r="H27" s="105">
        <f>($E$17*H17+$E$19*H19+$E$20*H20+$E$21*H21+$E$23*H23+$E$24*H24+$E$25*H25+$E$26*H26)/($E$27-$E$22)</f>
        <v>1.414040171179646</v>
      </c>
      <c r="I27" s="105">
        <f>($E$17*I17+$E$19*I19+$E$20*I20+$E$21*I21+$E$23*I23+$E$24*I24+$E$25*I25+$E$26*I26)/($E$27-$E$22)</f>
        <v>5.188038598671576</v>
      </c>
      <c r="J27" s="105">
        <f>($E$17*J17+$E$19*J19+$E$20*J20+$E$21*J21+$E$23*J23+$E$24*J24+$E$25*J25+$E$26*J26)/($E$27-$E$22)</f>
        <v>1.6002102723001601</v>
      </c>
      <c r="K27" s="105">
        <f>($E$17*K17+$E$19*K19+$E$20*K20+$E$21*K21+$E$23*K23+$E$24*K24+$E$25*K25+$E$26*K26)/($E$27-$E$22)</f>
        <v>4.2291728902059411</v>
      </c>
      <c r="L27" s="106">
        <f>($E$17*L17+$E$25*L25+$E$24*L24+$E$26*L26)/($E$17+$E$25+$E$24+$E$26)</f>
        <v>3.1013982635433415</v>
      </c>
      <c r="M27" s="107">
        <f>($E$17*M17+$E$19*M19+$E$20*M20+$E$21*M21+$E$23*M23+$E$24*M24+$E$25*M25+$E$26*M26+$E$22*M22)/$E$27</f>
        <v>3.9829561584967981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0.871</v>
      </c>
      <c r="F29" s="59">
        <v>588</v>
      </c>
      <c r="G29" s="68">
        <v>-2.25</v>
      </c>
      <c r="H29" s="70">
        <v>0.09</v>
      </c>
      <c r="I29" s="70">
        <v>2.02</v>
      </c>
      <c r="J29" s="70">
        <v>0.75</v>
      </c>
      <c r="K29" s="70">
        <v>0.86</v>
      </c>
      <c r="L29" s="70">
        <v>2.75</v>
      </c>
      <c r="M29" s="85">
        <v>3.56</v>
      </c>
    </row>
    <row r="30" spans="1:13" ht="12.75" customHeight="1" x14ac:dyDescent="0.2">
      <c r="A30" s="55" t="s">
        <v>13</v>
      </c>
      <c r="B30" s="22" t="s">
        <v>9</v>
      </c>
      <c r="C30" s="22" t="s">
        <v>19</v>
      </c>
      <c r="D30" s="23">
        <v>37816</v>
      </c>
      <c r="E30" s="111">
        <v>4.1084984629449899</v>
      </c>
      <c r="F30" s="112">
        <v>2302</v>
      </c>
      <c r="G30" s="13">
        <v>-0.71857593876009096</v>
      </c>
      <c r="H30" s="13">
        <v>9.2196850521563576</v>
      </c>
      <c r="I30" s="13">
        <v>8.7251712012433877</v>
      </c>
      <c r="J30" s="13">
        <v>4.6226569191316624</v>
      </c>
      <c r="K30" s="13">
        <v>4.3020544125343285</v>
      </c>
      <c r="L30" s="110">
        <v>2.2319687556551671</v>
      </c>
      <c r="M30" s="13">
        <v>2.8672317663715585</v>
      </c>
    </row>
    <row r="31" spans="1:13" ht="12.75" customHeight="1" x14ac:dyDescent="0.2">
      <c r="A31" s="30" t="s">
        <v>32</v>
      </c>
      <c r="B31" s="31" t="s">
        <v>9</v>
      </c>
      <c r="C31" s="35"/>
      <c r="D31" s="36"/>
      <c r="E31" s="63">
        <f>SUM(E29:E30)</f>
        <v>4.9794984629449903</v>
      </c>
      <c r="F31" s="34">
        <f>SUM(F29:F30)</f>
        <v>2890</v>
      </c>
      <c r="G31" s="105">
        <f>($E$29*G29+$E$30*G30)/$E$31</f>
        <v>-0.98644836954121795</v>
      </c>
      <c r="H31" s="106">
        <f t="shared" ref="H31:M31" si="0">($E$29*H29+$E$30*H30)/$E$31</f>
        <v>7.6227459749374802</v>
      </c>
      <c r="I31" s="106">
        <f t="shared" si="0"/>
        <v>7.5523213329799548</v>
      </c>
      <c r="J31" s="106">
        <f t="shared" si="0"/>
        <v>3.9452625587026886</v>
      </c>
      <c r="K31" s="106">
        <f t="shared" si="0"/>
        <v>3.6999798430516222</v>
      </c>
      <c r="L31" s="107">
        <f t="shared" si="0"/>
        <v>2.3225813378623914</v>
      </c>
      <c r="M31" s="107">
        <f t="shared" si="0"/>
        <v>2.9884088559882316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3" t="s">
        <v>34</v>
      </c>
      <c r="B33" s="194"/>
      <c r="C33" s="194"/>
      <c r="D33" s="195"/>
      <c r="E33" s="63">
        <f>E31+E27</f>
        <v>164.30477059017309</v>
      </c>
      <c r="F33" s="34">
        <f>F31+F27</f>
        <v>144824</v>
      </c>
      <c r="G33" s="76">
        <f>($E$27*G27+$E$31*G31)/$E$33</f>
        <v>-0.68978076195899074</v>
      </c>
      <c r="H33" s="76">
        <f>($E$27*H27+$E$31*H31)/$E$33</f>
        <v>1.602204159940535</v>
      </c>
      <c r="I33" s="76">
        <f>($E$27*I27+$E$31*I31)/$E$33</f>
        <v>5.2596916748370957</v>
      </c>
      <c r="J33" s="76">
        <f t="shared" ref="J33:M33" si="1">($E$27*J27+$E$31*J31)/$E$33</f>
        <v>1.6712805413722223</v>
      </c>
      <c r="K33" s="76">
        <f t="shared" si="1"/>
        <v>4.2131349142211851</v>
      </c>
      <c r="L33" s="76">
        <f>($E$27*L27+$E$31*L31)/$E$33</f>
        <v>3.0777950676628207</v>
      </c>
      <c r="M33" s="76">
        <f t="shared" si="1"/>
        <v>3.9528149352908075</v>
      </c>
    </row>
    <row r="34" spans="1:13" s="20" customFormat="1" ht="26.25" customHeight="1" x14ac:dyDescent="0.2">
      <c r="A34" s="196" t="s">
        <v>35</v>
      </c>
      <c r="B34" s="196"/>
      <c r="C34" s="196"/>
      <c r="D34" s="196"/>
      <c r="E34" s="65">
        <f>SUM(E7,E14,E33)</f>
        <v>377.0248664016662</v>
      </c>
      <c r="F34" s="48">
        <f>SUM(F7,F14, F33)</f>
        <v>278830</v>
      </c>
      <c r="G34" s="155"/>
      <c r="H34" s="197"/>
      <c r="I34" s="198"/>
      <c r="J34" s="198"/>
      <c r="K34" s="198"/>
      <c r="L34" s="198"/>
      <c r="M34" s="199"/>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66.608999999999995</v>
      </c>
      <c r="F37" s="89">
        <v>12903</v>
      </c>
      <c r="G37" s="90">
        <v>-0.01</v>
      </c>
      <c r="H37" s="90">
        <v>0.67</v>
      </c>
      <c r="I37" s="90">
        <v>2.5499999999999998</v>
      </c>
      <c r="J37" s="90">
        <v>1.28</v>
      </c>
      <c r="K37" s="90">
        <v>2.4300000000000002</v>
      </c>
      <c r="L37" s="90">
        <v>3.19</v>
      </c>
      <c r="M37" s="91">
        <v>6.84</v>
      </c>
    </row>
    <row r="38" spans="1:13" ht="31.5" customHeight="1" x14ac:dyDescent="0.2">
      <c r="A38" s="200" t="s">
        <v>25</v>
      </c>
      <c r="B38" s="201"/>
      <c r="C38" s="201"/>
      <c r="D38" s="202"/>
      <c r="E38" s="96">
        <f>E34+E37</f>
        <v>443.63386640166618</v>
      </c>
      <c r="F38" s="97">
        <f>F34+F37</f>
        <v>291733</v>
      </c>
      <c r="G38" s="98"/>
      <c r="H38" s="99"/>
      <c r="I38" s="99"/>
      <c r="J38" s="99"/>
      <c r="K38" s="99"/>
      <c r="L38" s="99"/>
      <c r="M38" s="99"/>
    </row>
    <row r="39" spans="1:13" ht="41.25" customHeight="1" x14ac:dyDescent="0.2">
      <c r="A39" s="203" t="s">
        <v>42</v>
      </c>
      <c r="B39" s="204"/>
      <c r="C39" s="204"/>
      <c r="D39" s="204"/>
      <c r="E39" s="204"/>
      <c r="F39" s="204"/>
      <c r="G39" s="204"/>
      <c r="H39" s="204"/>
      <c r="I39" s="204"/>
      <c r="J39" s="204"/>
      <c r="K39" s="204"/>
      <c r="L39" s="204"/>
      <c r="M39" s="205"/>
    </row>
    <row r="40" spans="1:13" s="4" customFormat="1" ht="24" customHeight="1" x14ac:dyDescent="0.2">
      <c r="A40" s="164" t="s">
        <v>23</v>
      </c>
      <c r="B40" s="165"/>
      <c r="C40" s="165"/>
      <c r="D40" s="165"/>
      <c r="E40" s="165"/>
      <c r="F40" s="165"/>
      <c r="G40" s="165"/>
      <c r="H40" s="165"/>
      <c r="I40" s="165"/>
      <c r="J40" s="165"/>
      <c r="K40" s="165"/>
      <c r="L40" s="165"/>
      <c r="M40" s="166"/>
    </row>
    <row r="41" spans="1:13" s="4" customFormat="1" ht="24" customHeight="1" x14ac:dyDescent="0.2">
      <c r="A41" s="150" t="s">
        <v>40</v>
      </c>
      <c r="B41" s="151"/>
      <c r="C41" s="151"/>
      <c r="D41" s="151"/>
      <c r="E41" s="151"/>
      <c r="F41" s="151"/>
      <c r="G41" s="151"/>
      <c r="H41" s="151"/>
      <c r="I41" s="151"/>
      <c r="J41" s="151"/>
      <c r="K41" s="151"/>
      <c r="L41" s="151"/>
      <c r="M41" s="152"/>
    </row>
    <row r="42" spans="1:13" ht="22.5" customHeight="1" x14ac:dyDescent="0.2">
      <c r="B42" s="11"/>
      <c r="C42" s="11"/>
      <c r="D42" s="11"/>
      <c r="E42" s="162" t="s">
        <v>37</v>
      </c>
      <c r="F42" s="163"/>
      <c r="G42" s="79">
        <f t="shared" ref="G42:M42" si="2">($E$14*G14+$E$27*G27+$E$31*G31+$E$37*G37)/$E$38</f>
        <v>-0.59144610878830706</v>
      </c>
      <c r="H42" s="79">
        <f t="shared" si="2"/>
        <v>0.71158800118132348</v>
      </c>
      <c r="I42" s="79">
        <f t="shared" si="2"/>
        <v>3.1866928745125072</v>
      </c>
      <c r="J42" s="79">
        <f>($E$14*J14+$E$27*J27+$E$31*J31+$E$37*J37)/$E$38</f>
        <v>1.1096992062223945</v>
      </c>
      <c r="K42" s="79">
        <f t="shared" si="2"/>
        <v>2.9955147803531972</v>
      </c>
      <c r="L42" s="79">
        <f t="shared" si="2"/>
        <v>3.1735326271701236</v>
      </c>
      <c r="M42" s="79">
        <f t="shared" si="2"/>
        <v>4.6831008610109466</v>
      </c>
    </row>
    <row r="43" spans="1:13" ht="16.5" customHeight="1" x14ac:dyDescent="0.2">
      <c r="B43" s="10"/>
      <c r="C43" s="10"/>
      <c r="D43" s="10"/>
      <c r="E43" s="16"/>
      <c r="F43" s="100" t="s">
        <v>43</v>
      </c>
      <c r="G43" s="80">
        <f>G42-'MAR-2018'!G42</f>
        <v>0.83659041008397772</v>
      </c>
      <c r="H43" s="80">
        <f>H42-'MAR-2018'!H42</f>
        <v>0.29891768344673503</v>
      </c>
      <c r="I43" s="80">
        <f>I42-'MAR-2018'!I42</f>
        <v>0.103009519321132</v>
      </c>
      <c r="J43" s="80">
        <f>J42-'MAR-2018'!J42</f>
        <v>0.17069431354571329</v>
      </c>
      <c r="K43" s="80">
        <f>K42-'MAR-2018'!K42</f>
        <v>1.253050975335146E-2</v>
      </c>
      <c r="L43" s="80">
        <f>L42-'MAR-2018'!L42</f>
        <v>-8.6609496773885297E-2</v>
      </c>
      <c r="M43" s="80">
        <f>M42-'MAR-2018'!M42</f>
        <v>3.2617147207283814E-2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70</v>
      </c>
      <c r="B47" s="81"/>
      <c r="C47" s="81"/>
      <c r="D47" s="20"/>
      <c r="E47" s="82">
        <f>E38-'DEC-2017'!E38</f>
        <v>9.1747490771284106</v>
      </c>
      <c r="F47" s="83">
        <f>E47/'DEC-2017'!E38</f>
        <v>2.1117635034633053E-2</v>
      </c>
      <c r="H47" s="6"/>
      <c r="I47" s="6"/>
      <c r="J47" s="6"/>
      <c r="K47" s="6"/>
      <c r="L47" s="6"/>
      <c r="M47" s="6"/>
    </row>
    <row r="48" spans="1:13" x14ac:dyDescent="0.2">
      <c r="A48" s="20" t="s">
        <v>71</v>
      </c>
      <c r="B48" s="81"/>
      <c r="C48" s="81"/>
      <c r="D48" s="20"/>
      <c r="E48" s="84">
        <f>F38-'DEC-2017'!F38</f>
        <v>5226</v>
      </c>
      <c r="F48" s="83">
        <f>E48/'DEC-2017'!F38</f>
        <v>1.8240392032306367E-2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8" t="s">
        <v>72</v>
      </c>
      <c r="B1" s="168"/>
      <c r="C1" s="168"/>
      <c r="D1" s="168"/>
      <c r="E1" s="168"/>
      <c r="F1" s="168"/>
      <c r="G1" s="168"/>
      <c r="H1" s="168"/>
      <c r="I1" s="168"/>
      <c r="J1" s="168"/>
      <c r="K1" s="168"/>
      <c r="L1" s="168"/>
      <c r="M1" s="168"/>
    </row>
    <row r="2" spans="1:13" ht="24" customHeight="1" x14ac:dyDescent="0.2">
      <c r="A2" s="169" t="s">
        <v>0</v>
      </c>
      <c r="B2" s="170" t="s">
        <v>10</v>
      </c>
      <c r="C2" s="171" t="s">
        <v>14</v>
      </c>
      <c r="D2" s="172" t="s">
        <v>27</v>
      </c>
      <c r="E2" s="173" t="s">
        <v>41</v>
      </c>
      <c r="F2" s="174" t="s">
        <v>1</v>
      </c>
      <c r="G2" s="175" t="s">
        <v>2</v>
      </c>
      <c r="H2" s="176"/>
      <c r="I2" s="176"/>
      <c r="J2" s="176"/>
      <c r="K2" s="176"/>
      <c r="L2" s="176"/>
      <c r="M2" s="177"/>
    </row>
    <row r="3" spans="1:13" ht="42.75" customHeight="1" x14ac:dyDescent="0.2">
      <c r="A3" s="169"/>
      <c r="B3" s="170"/>
      <c r="C3" s="171"/>
      <c r="D3" s="172"/>
      <c r="E3" s="173"/>
      <c r="F3" s="174"/>
      <c r="G3" s="67" t="s">
        <v>38</v>
      </c>
      <c r="H3" s="160" t="s">
        <v>3</v>
      </c>
      <c r="I3" s="160" t="s">
        <v>4</v>
      </c>
      <c r="J3" s="160" t="s">
        <v>5</v>
      </c>
      <c r="K3" s="160" t="s">
        <v>6</v>
      </c>
      <c r="L3" s="66" t="s">
        <v>39</v>
      </c>
      <c r="M3" s="161" t="s">
        <v>7</v>
      </c>
    </row>
    <row r="4" spans="1:13" ht="26.25" customHeight="1" x14ac:dyDescent="0.2">
      <c r="A4" s="178" t="s">
        <v>36</v>
      </c>
      <c r="B4" s="179"/>
      <c r="C4" s="179"/>
      <c r="D4" s="179"/>
      <c r="E4" s="179"/>
      <c r="F4" s="179"/>
      <c r="G4" s="179"/>
      <c r="H4" s="179"/>
      <c r="I4" s="179"/>
      <c r="J4" s="179"/>
      <c r="K4" s="179"/>
      <c r="L4" s="179"/>
      <c r="M4" s="180"/>
    </row>
    <row r="5" spans="1:13" ht="23.25" customHeight="1" x14ac:dyDescent="0.2">
      <c r="A5" s="181" t="s">
        <v>51</v>
      </c>
      <c r="B5" s="182"/>
      <c r="C5" s="182"/>
      <c r="D5" s="182"/>
      <c r="E5" s="182"/>
      <c r="F5" s="182"/>
      <c r="G5" s="182"/>
      <c r="H5" s="182"/>
      <c r="I5" s="182"/>
      <c r="J5" s="182"/>
      <c r="K5" s="182"/>
      <c r="L5" s="182"/>
      <c r="M5" s="183"/>
    </row>
    <row r="6" spans="1:13" x14ac:dyDescent="0.2">
      <c r="A6" s="53" t="s">
        <v>50</v>
      </c>
      <c r="B6" s="12" t="s">
        <v>8</v>
      </c>
      <c r="C6" s="123">
        <v>0</v>
      </c>
      <c r="D6" s="23">
        <v>42285</v>
      </c>
      <c r="E6" s="86">
        <v>8.0988900000000009E-3</v>
      </c>
      <c r="F6" s="59">
        <v>7</v>
      </c>
      <c r="G6" s="68">
        <v>-0.34917502474001161</v>
      </c>
      <c r="H6" s="85">
        <v>0.54921391059497005</v>
      </c>
      <c r="I6" s="85">
        <v>-1.2861610362671194</v>
      </c>
      <c r="J6" s="85" t="s">
        <v>54</v>
      </c>
      <c r="K6" s="85" t="s">
        <v>54</v>
      </c>
      <c r="L6" s="85" t="s">
        <v>54</v>
      </c>
      <c r="M6" s="85">
        <v>-1.1911390875830707</v>
      </c>
    </row>
    <row r="7" spans="1:13" ht="21" customHeight="1" x14ac:dyDescent="0.2">
      <c r="A7" s="184" t="s">
        <v>53</v>
      </c>
      <c r="B7" s="185"/>
      <c r="C7" s="185"/>
      <c r="D7" s="186"/>
      <c r="E7" s="124">
        <f>SUM(E6:E6)</f>
        <v>8.0988900000000009E-3</v>
      </c>
      <c r="F7" s="125">
        <f>SUM(F6:F6)</f>
        <v>7</v>
      </c>
      <c r="G7" s="102">
        <f>G6</f>
        <v>-0.34917502474001161</v>
      </c>
      <c r="H7" s="102">
        <f>H6</f>
        <v>0.54921391059497005</v>
      </c>
      <c r="I7" s="103">
        <f>I6</f>
        <v>-1.2861610362671194</v>
      </c>
      <c r="J7" s="103"/>
      <c r="K7" s="103"/>
      <c r="L7" s="103"/>
      <c r="M7" s="104">
        <f>M6</f>
        <v>-1.1911390875830707</v>
      </c>
    </row>
    <row r="8" spans="1:13" x14ac:dyDescent="0.2">
      <c r="A8" s="118"/>
      <c r="B8" s="119"/>
      <c r="C8" s="119"/>
      <c r="D8" s="120"/>
      <c r="E8" s="121"/>
      <c r="F8" s="122"/>
      <c r="G8" s="114"/>
      <c r="H8" s="114"/>
      <c r="I8" s="114"/>
      <c r="J8" s="114"/>
      <c r="K8" s="115"/>
      <c r="L8" s="116"/>
      <c r="M8" s="117"/>
    </row>
    <row r="9" spans="1:13" ht="23.25" customHeight="1" x14ac:dyDescent="0.2">
      <c r="A9" s="187" t="s">
        <v>31</v>
      </c>
      <c r="B9" s="188"/>
      <c r="C9" s="188"/>
      <c r="D9" s="188"/>
      <c r="E9" s="188"/>
      <c r="F9" s="188"/>
      <c r="G9" s="188"/>
      <c r="H9" s="188"/>
      <c r="I9" s="188"/>
      <c r="J9" s="188"/>
      <c r="K9" s="188"/>
      <c r="L9" s="188"/>
      <c r="M9" s="189"/>
    </row>
    <row r="10" spans="1:13" s="14" customFormat="1" x14ac:dyDescent="0.2">
      <c r="A10" s="53" t="s">
        <v>44</v>
      </c>
      <c r="B10" s="12" t="s">
        <v>8</v>
      </c>
      <c r="C10" s="12" t="s">
        <v>22</v>
      </c>
      <c r="D10" s="23">
        <v>36433</v>
      </c>
      <c r="E10" s="86">
        <v>29.155000000000001</v>
      </c>
      <c r="F10" s="59">
        <v>29614</v>
      </c>
      <c r="G10" s="68">
        <v>-1.32</v>
      </c>
      <c r="H10" s="85">
        <v>-1.1399999999999999</v>
      </c>
      <c r="I10" s="85">
        <v>1.28</v>
      </c>
      <c r="J10" s="85">
        <v>0.28000000000000003</v>
      </c>
      <c r="K10" s="85">
        <v>1.92</v>
      </c>
      <c r="L10" s="85">
        <v>2.84</v>
      </c>
      <c r="M10" s="85">
        <v>4.8499999999999996</v>
      </c>
    </row>
    <row r="11" spans="1:13" s="2" customFormat="1" ht="12.75" customHeight="1" x14ac:dyDescent="0.2">
      <c r="A11" s="53" t="s">
        <v>57</v>
      </c>
      <c r="B11" s="12" t="s">
        <v>8</v>
      </c>
      <c r="C11" s="12" t="s">
        <v>17</v>
      </c>
      <c r="D11" s="24">
        <v>40834</v>
      </c>
      <c r="E11" s="108">
        <v>17.033999999999999</v>
      </c>
      <c r="F11" s="109">
        <v>11071</v>
      </c>
      <c r="G11" s="69">
        <v>-1.23</v>
      </c>
      <c r="H11" s="69">
        <v>-0.53</v>
      </c>
      <c r="I11" s="69">
        <v>1.27</v>
      </c>
      <c r="J11" s="69">
        <v>-0.08</v>
      </c>
      <c r="K11" s="69">
        <v>1.63</v>
      </c>
      <c r="L11" s="69" t="s">
        <v>55</v>
      </c>
      <c r="M11" s="70">
        <v>2.8</v>
      </c>
    </row>
    <row r="12" spans="1:13" s="2" customFormat="1" ht="12.75" customHeight="1" x14ac:dyDescent="0.2">
      <c r="A12" s="53" t="s">
        <v>28</v>
      </c>
      <c r="B12" s="12" t="s">
        <v>8</v>
      </c>
      <c r="C12" s="12" t="s">
        <v>17</v>
      </c>
      <c r="D12" s="24">
        <v>36738</v>
      </c>
      <c r="E12" s="87">
        <v>105.78370200000001</v>
      </c>
      <c r="F12" s="25">
        <v>49809</v>
      </c>
      <c r="G12" s="101">
        <v>-0.85</v>
      </c>
      <c r="H12" s="101">
        <v>-0.42</v>
      </c>
      <c r="I12" s="92">
        <v>1.67</v>
      </c>
      <c r="J12" s="92">
        <v>0.44</v>
      </c>
      <c r="K12" s="101">
        <v>2.2200000000000002</v>
      </c>
      <c r="L12" s="101">
        <v>3.37</v>
      </c>
      <c r="M12" s="101">
        <v>4.3600000000000003</v>
      </c>
    </row>
    <row r="13" spans="1:13" ht="12.75" customHeight="1" x14ac:dyDescent="0.2">
      <c r="A13" s="54" t="s">
        <v>11</v>
      </c>
      <c r="B13" s="26" t="s">
        <v>8</v>
      </c>
      <c r="C13" s="26" t="s">
        <v>17</v>
      </c>
      <c r="D13" s="27">
        <v>37816</v>
      </c>
      <c r="E13" s="111">
        <v>62.095156048163801</v>
      </c>
      <c r="F13" s="112">
        <v>44088</v>
      </c>
      <c r="G13" s="113">
        <v>-0.68422363124148733</v>
      </c>
      <c r="H13" s="113">
        <v>0.44930003145726705</v>
      </c>
      <c r="I13" s="113">
        <v>1.2997072047048697</v>
      </c>
      <c r="J13" s="113">
        <v>0.66268710244519191</v>
      </c>
      <c r="K13" s="13">
        <v>2.5029022692677483</v>
      </c>
      <c r="L13" s="110">
        <v>3.0391805584220499</v>
      </c>
      <c r="M13" s="13">
        <v>2.7538939101773297</v>
      </c>
    </row>
    <row r="14" spans="1:13" s="20" customFormat="1" ht="23.25" customHeight="1" x14ac:dyDescent="0.2">
      <c r="A14" s="190" t="s">
        <v>33</v>
      </c>
      <c r="B14" s="191"/>
      <c r="C14" s="191"/>
      <c r="D14" s="192"/>
      <c r="E14" s="58">
        <f>SUM(E10:E13)</f>
        <v>214.0678580481638</v>
      </c>
      <c r="F14" s="41">
        <f>SUM(F10:F13)</f>
        <v>134582</v>
      </c>
      <c r="G14" s="102">
        <f>($E$10*G10+$E$11*G11+$E$12*G12+$E$13*G13+$E$37*G37)/($E$14+$E$37)</f>
        <v>-0.75434049369608513</v>
      </c>
      <c r="H14" s="103">
        <f>($E$10*H10+$E$11*H11+$E$12*H12+$E$13*H13+$E$37*H37)/($E$14+$E$37)</f>
        <v>-1.9002958363342572E-2</v>
      </c>
      <c r="I14" s="103">
        <f>($E$10*I10+$E$11*I11+$E$12*I12+$E$13*I13+$E$37*I37)/($E$14+$E$37)</f>
        <v>1.7113371721944455</v>
      </c>
      <c r="J14" s="103">
        <f>($E$10*J10+$E$11*J11+$E$12*J12+$E$13*J13+$E$37*J37)/($E$14+$E$37)</f>
        <v>0.64329450150869349</v>
      </c>
      <c r="K14" s="103">
        <f>($E$10*K10+$E$11*K11+$E$12*K12+$E$13*K13+$E$37*K37)/($E$14+$E$37)</f>
        <v>2.2869894871847642</v>
      </c>
      <c r="L14" s="103">
        <f>($E$10*L10+$E$12*L12+$E$13*L13+$E$37*L37)/($E$10+$E$12+$E$13+$E$37)</f>
        <v>3.1550752293588715</v>
      </c>
      <c r="M14" s="104">
        <f>($E$10*M10+$E$11*M11+$E$12*M12+$E$13*M13+$E$37*M37)/($E$14+$E$37)</f>
        <v>4.5511702090844333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7" t="s">
        <v>32</v>
      </c>
      <c r="B16" s="167"/>
      <c r="C16" s="167"/>
      <c r="D16" s="167"/>
      <c r="E16" s="167"/>
      <c r="F16" s="167"/>
      <c r="G16" s="167"/>
      <c r="H16" s="167"/>
      <c r="I16" s="167"/>
      <c r="J16" s="167"/>
      <c r="K16" s="167"/>
      <c r="L16" s="167"/>
      <c r="M16" s="167"/>
    </row>
    <row r="17" spans="1:13" x14ac:dyDescent="0.2">
      <c r="A17" s="56" t="s">
        <v>45</v>
      </c>
      <c r="B17" s="12" t="s">
        <v>8</v>
      </c>
      <c r="C17" s="12" t="s">
        <v>15</v>
      </c>
      <c r="D17" s="23">
        <v>36606</v>
      </c>
      <c r="E17" s="86">
        <v>13.574999999999999</v>
      </c>
      <c r="F17" s="59">
        <v>22845</v>
      </c>
      <c r="G17" s="68">
        <v>-1.1599999999999999</v>
      </c>
      <c r="H17" s="85">
        <v>-1</v>
      </c>
      <c r="I17" s="85">
        <v>2.25</v>
      </c>
      <c r="J17" s="85">
        <v>0.53</v>
      </c>
      <c r="K17" s="85">
        <v>2.54</v>
      </c>
      <c r="L17" s="85">
        <v>2.91</v>
      </c>
      <c r="M17" s="85">
        <v>4.84</v>
      </c>
    </row>
    <row r="18" spans="1:13" x14ac:dyDescent="0.2">
      <c r="A18" s="56" t="s">
        <v>56</v>
      </c>
      <c r="B18" s="12" t="s">
        <v>8</v>
      </c>
      <c r="C18" s="12" t="s">
        <v>24</v>
      </c>
      <c r="D18" s="23">
        <v>42285</v>
      </c>
      <c r="E18" s="86">
        <v>5.2437999999999996E-4</v>
      </c>
      <c r="F18" s="59">
        <v>4</v>
      </c>
      <c r="G18" s="68">
        <v>0</v>
      </c>
      <c r="H18" s="85">
        <v>5.6151512228663769E-2</v>
      </c>
      <c r="I18" s="85" t="s">
        <v>54</v>
      </c>
      <c r="J18" s="85" t="s">
        <v>54</v>
      </c>
      <c r="K18" s="85" t="s">
        <v>54</v>
      </c>
      <c r="L18" s="85" t="s">
        <v>54</v>
      </c>
      <c r="M18" s="85">
        <v>0</v>
      </c>
    </row>
    <row r="19" spans="1:13" x14ac:dyDescent="0.2">
      <c r="A19" s="56" t="s">
        <v>47</v>
      </c>
      <c r="B19" s="12" t="s">
        <v>8</v>
      </c>
      <c r="C19" s="12" t="s">
        <v>16</v>
      </c>
      <c r="D19" s="23">
        <v>36091</v>
      </c>
      <c r="E19" s="87">
        <v>0.39513798</v>
      </c>
      <c r="F19" s="25">
        <v>474</v>
      </c>
      <c r="G19" s="69">
        <v>-0.79465579935538155</v>
      </c>
      <c r="H19" s="69">
        <v>1.9639048031164119</v>
      </c>
      <c r="I19" s="69">
        <v>2.7937832635879456</v>
      </c>
      <c r="J19" s="69">
        <v>1.7589938542137862</v>
      </c>
      <c r="K19" s="69">
        <v>3.136427089792071</v>
      </c>
      <c r="L19" s="110" t="s">
        <v>54</v>
      </c>
      <c r="M19" s="69">
        <v>4.1702482001695351</v>
      </c>
    </row>
    <row r="20" spans="1:13" ht="13.5" customHeight="1" x14ac:dyDescent="0.2">
      <c r="A20" s="56" t="s">
        <v>48</v>
      </c>
      <c r="B20" s="12" t="s">
        <v>8</v>
      </c>
      <c r="C20" s="12" t="s">
        <v>20</v>
      </c>
      <c r="D20" s="23">
        <v>39514</v>
      </c>
      <c r="E20" s="87">
        <v>6.3912549999999999E-2</v>
      </c>
      <c r="F20" s="25">
        <v>100</v>
      </c>
      <c r="G20" s="69">
        <v>1.2870411967033535</v>
      </c>
      <c r="H20" s="69">
        <v>4.3338700768284166</v>
      </c>
      <c r="I20" s="69">
        <v>6.3377689722185382</v>
      </c>
      <c r="J20" s="69">
        <v>2.6480602573966783</v>
      </c>
      <c r="K20" s="69">
        <v>3.3123446020380642</v>
      </c>
      <c r="L20" s="110" t="s">
        <v>54</v>
      </c>
      <c r="M20" s="69">
        <v>3.830078244691304</v>
      </c>
    </row>
    <row r="21" spans="1:13" ht="12.75" customHeight="1" x14ac:dyDescent="0.2">
      <c r="A21" s="56" t="s">
        <v>49</v>
      </c>
      <c r="B21" s="12" t="s">
        <v>8</v>
      </c>
      <c r="C21" s="12" t="s">
        <v>15</v>
      </c>
      <c r="D21" s="23">
        <v>39514</v>
      </c>
      <c r="E21" s="87">
        <v>0.68199790999999998</v>
      </c>
      <c r="F21" s="25">
        <v>1668</v>
      </c>
      <c r="G21" s="69">
        <v>0.54994088592794643</v>
      </c>
      <c r="H21" s="69">
        <v>5.0897805610187863</v>
      </c>
      <c r="I21" s="69">
        <v>4.4729113998078995</v>
      </c>
      <c r="J21" s="69">
        <v>3.6099648542033735</v>
      </c>
      <c r="K21" s="69">
        <v>3.7460160083853555</v>
      </c>
      <c r="L21" s="110" t="s">
        <v>54</v>
      </c>
      <c r="M21" s="69">
        <v>4.5989217939310212</v>
      </c>
    </row>
    <row r="22" spans="1:13" ht="12.75" customHeight="1" x14ac:dyDescent="0.2">
      <c r="A22" s="56" t="s">
        <v>52</v>
      </c>
      <c r="B22" s="12" t="s">
        <v>8</v>
      </c>
      <c r="C22" s="12" t="s">
        <v>15</v>
      </c>
      <c r="D22" s="23">
        <v>42285</v>
      </c>
      <c r="E22" s="87">
        <v>4.6435900000000002E-2</v>
      </c>
      <c r="F22" s="25">
        <v>26</v>
      </c>
      <c r="G22" s="69">
        <v>0.70420388439071946</v>
      </c>
      <c r="H22" s="69">
        <v>4.1775489854393832</v>
      </c>
      <c r="I22" s="69">
        <v>1.6708656647693942</v>
      </c>
      <c r="J22" s="69" t="s">
        <v>54</v>
      </c>
      <c r="K22" s="69" t="s">
        <v>54</v>
      </c>
      <c r="L22" s="110" t="s">
        <v>54</v>
      </c>
      <c r="M22" s="69">
        <v>1.336060768009828</v>
      </c>
    </row>
    <row r="23" spans="1:13" ht="12.75" customHeight="1" x14ac:dyDescent="0.2">
      <c r="A23" s="53" t="s">
        <v>58</v>
      </c>
      <c r="B23" s="12" t="s">
        <v>8</v>
      </c>
      <c r="C23" s="12" t="s">
        <v>18</v>
      </c>
      <c r="D23" s="24">
        <v>40834</v>
      </c>
      <c r="E23" s="108">
        <v>10.547000000000001</v>
      </c>
      <c r="F23" s="109">
        <v>6907</v>
      </c>
      <c r="G23" s="69">
        <v>-0.3</v>
      </c>
      <c r="H23" s="69">
        <v>2.06</v>
      </c>
      <c r="I23" s="110">
        <v>5.39</v>
      </c>
      <c r="J23" s="110">
        <v>0.56000000000000005</v>
      </c>
      <c r="K23" s="110">
        <v>4.2300000000000004</v>
      </c>
      <c r="L23" s="110" t="s">
        <v>55</v>
      </c>
      <c r="M23" s="69">
        <v>4.7699999999999996</v>
      </c>
    </row>
    <row r="24" spans="1:13" x14ac:dyDescent="0.2">
      <c r="A24" s="53" t="s">
        <v>29</v>
      </c>
      <c r="B24" s="12" t="s">
        <v>8</v>
      </c>
      <c r="C24" s="12" t="s">
        <v>15</v>
      </c>
      <c r="D24" s="24">
        <v>38245</v>
      </c>
      <c r="E24" s="87">
        <v>47.007114999999999</v>
      </c>
      <c r="F24" s="25">
        <v>37857</v>
      </c>
      <c r="G24" s="101">
        <v>-0.68</v>
      </c>
      <c r="H24" s="101">
        <v>0.36</v>
      </c>
      <c r="I24" s="92">
        <v>3.02</v>
      </c>
      <c r="J24" s="101">
        <v>0.81</v>
      </c>
      <c r="K24" s="92">
        <v>3.21</v>
      </c>
      <c r="L24" s="92">
        <v>3.56</v>
      </c>
      <c r="M24" s="92">
        <v>4.6399999999999997</v>
      </c>
    </row>
    <row r="25" spans="1:13" ht="12.75" customHeight="1" x14ac:dyDescent="0.2">
      <c r="A25" s="55" t="s">
        <v>12</v>
      </c>
      <c r="B25" s="22" t="s">
        <v>8</v>
      </c>
      <c r="C25" s="22" t="s">
        <v>19</v>
      </c>
      <c r="D25" s="23">
        <v>37834</v>
      </c>
      <c r="E25" s="111">
        <v>69.398732346346605</v>
      </c>
      <c r="F25" s="112">
        <v>52969</v>
      </c>
      <c r="G25" s="113">
        <v>2.7399088818591544E-2</v>
      </c>
      <c r="H25" s="113">
        <v>2.464994252583752</v>
      </c>
      <c r="I25" s="113">
        <v>5.2889194135822271</v>
      </c>
      <c r="J25" s="113">
        <v>2.1047548407644889</v>
      </c>
      <c r="K25" s="13">
        <v>4.4979276060726825</v>
      </c>
      <c r="L25" s="110">
        <v>2.863703712070409</v>
      </c>
      <c r="M25" s="13">
        <v>3.9452499391349649</v>
      </c>
    </row>
    <row r="26" spans="1:13" ht="12.75" customHeight="1" x14ac:dyDescent="0.2">
      <c r="A26" s="56" t="s">
        <v>26</v>
      </c>
      <c r="B26" s="22" t="s">
        <v>8</v>
      </c>
      <c r="C26" s="22" t="s">
        <v>24</v>
      </c>
      <c r="D26" s="23">
        <v>39078</v>
      </c>
      <c r="E26" s="111">
        <v>19.886222897252399</v>
      </c>
      <c r="F26" s="112">
        <v>19990</v>
      </c>
      <c r="G26" s="113">
        <v>1.0074865095634822</v>
      </c>
      <c r="H26" s="113">
        <v>4.8680773917394005</v>
      </c>
      <c r="I26" s="113">
        <v>10.211875817995741</v>
      </c>
      <c r="J26" s="113">
        <v>2.8135599272993916</v>
      </c>
      <c r="K26" s="13">
        <v>7.1079273850551683</v>
      </c>
      <c r="L26" s="69">
        <v>2.4028191902808249</v>
      </c>
      <c r="M26" s="13">
        <v>1.6729384720775675</v>
      </c>
    </row>
    <row r="27" spans="1:13" ht="12.75" customHeight="1" x14ac:dyDescent="0.2">
      <c r="A27" s="30" t="s">
        <v>32</v>
      </c>
      <c r="B27" s="31" t="s">
        <v>8</v>
      </c>
      <c r="C27" s="31"/>
      <c r="D27" s="32"/>
      <c r="E27" s="62">
        <f>SUM(E17:E26)</f>
        <v>161.60207896359898</v>
      </c>
      <c r="F27" s="33">
        <f>SUM(F17:F26)</f>
        <v>142840</v>
      </c>
      <c r="G27" s="105">
        <f>($E$17*G17+$E$19*G19+$E$20*G20+$E$21*G21+$E$23*G23+$E$24*G24+$E$25*G25+$E$26*G26+$E$22*G22)/($E$27)</f>
        <v>-0.1779887782656816</v>
      </c>
      <c r="H27" s="105">
        <f>($E$17*H17+$E$19*H19+$E$20*H20+$E$21*H21+$E$23*H23+$E$24*H24+$E$25*H25+$E$26*H26)/($E$27-$E$22)</f>
        <v>1.8413083318681103</v>
      </c>
      <c r="I27" s="105">
        <f>($E$17*I17+$E$19*I19+$E$20*I20+$E$21*I21+$E$23*I23+$E$24*I24+$E$25*I25+$E$26*I26)/($E$27-$E$22)</f>
        <v>4.9768179101099879</v>
      </c>
      <c r="J27" s="105">
        <f>($E$17*J17+$E$19*J19+$E$20*J20+$E$21*J21+$E$23*J23+$E$24*J24+$E$25*J25+$E$26*J26)/($E$27-$E$22)</f>
        <v>1.5878214095851284</v>
      </c>
      <c r="K27" s="105">
        <f>($E$17*K17+$E$19*K19+$E$20*K20+$E$21*K21+$E$23*K23+$E$24*K24+$E$25*K25+$E$26*K26)/($E$27-$E$22)</f>
        <v>4.2554579674220872</v>
      </c>
      <c r="L27" s="106">
        <f>($E$17*L17+$E$25*L25+$E$24*L24+$E$26*L26)/($E$17+$E$25+$E$24+$E$26)</f>
        <v>3.0251407737270926</v>
      </c>
      <c r="M27" s="107">
        <f>($E$17*M17+$E$19*M19+$E$20*M20+$E$21*M21+$E$23*M23+$E$24*M24+$E$25*M25+$E$26*M26+$E$22*M22)/$E$27</f>
        <v>3.9992065041027676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0.89700000000000002</v>
      </c>
      <c r="F29" s="59">
        <v>588</v>
      </c>
      <c r="G29" s="68">
        <v>-1.75</v>
      </c>
      <c r="H29" s="70">
        <v>0.12</v>
      </c>
      <c r="I29" s="70">
        <v>2.09</v>
      </c>
      <c r="J29" s="70">
        <v>1.08</v>
      </c>
      <c r="K29" s="70">
        <v>1.17</v>
      </c>
      <c r="L29" s="70">
        <v>2.76</v>
      </c>
      <c r="M29" s="85">
        <v>3.58</v>
      </c>
    </row>
    <row r="30" spans="1:13" ht="12.75" customHeight="1" x14ac:dyDescent="0.2">
      <c r="A30" s="55" t="s">
        <v>13</v>
      </c>
      <c r="B30" s="22" t="s">
        <v>9</v>
      </c>
      <c r="C30" s="22" t="s">
        <v>19</v>
      </c>
      <c r="D30" s="23">
        <v>37816</v>
      </c>
      <c r="E30" s="111">
        <v>4.9509318571809997</v>
      </c>
      <c r="F30" s="112">
        <v>2296</v>
      </c>
      <c r="G30" s="13">
        <v>-1.8106319446198782</v>
      </c>
      <c r="H30" s="13">
        <v>6.1105390666737369</v>
      </c>
      <c r="I30" s="13">
        <v>7.9157928349088635</v>
      </c>
      <c r="J30" s="13">
        <v>4.2681415037443715</v>
      </c>
      <c r="K30" s="13">
        <v>4.3435657946350403</v>
      </c>
      <c r="L30" s="110">
        <v>2.0271163877909171</v>
      </c>
      <c r="M30" s="13">
        <v>2.7742951925879389</v>
      </c>
    </row>
    <row r="31" spans="1:13" ht="12.75" customHeight="1" x14ac:dyDescent="0.2">
      <c r="A31" s="30" t="s">
        <v>32</v>
      </c>
      <c r="B31" s="31" t="s">
        <v>9</v>
      </c>
      <c r="C31" s="35"/>
      <c r="D31" s="36"/>
      <c r="E31" s="63">
        <f>SUM(E29:E30)</f>
        <v>5.8479318571809999</v>
      </c>
      <c r="F31" s="34">
        <f>SUM(F29:F30)</f>
        <v>2884</v>
      </c>
      <c r="G31" s="105">
        <f>($E$29*G29+$E$30*G30)/$E$31</f>
        <v>-1.8013317585622646</v>
      </c>
      <c r="H31" s="106">
        <f t="shared" ref="H31:M31" si="0">($E$29*H29+$E$30*H30)/$E$31</f>
        <v>5.1916648947375661</v>
      </c>
      <c r="I31" s="106">
        <f t="shared" si="0"/>
        <v>7.0221886855211988</v>
      </c>
      <c r="J31" s="106">
        <f t="shared" si="0"/>
        <v>3.7791202567975484</v>
      </c>
      <c r="K31" s="106">
        <f t="shared" si="0"/>
        <v>3.8567802801472086</v>
      </c>
      <c r="L31" s="107">
        <f t="shared" si="0"/>
        <v>2.1395316170046939</v>
      </c>
      <c r="M31" s="107">
        <f t="shared" si="0"/>
        <v>2.8978802872673777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3" t="s">
        <v>34</v>
      </c>
      <c r="B33" s="194"/>
      <c r="C33" s="194"/>
      <c r="D33" s="195"/>
      <c r="E33" s="63">
        <f>E31+E27</f>
        <v>167.45001082077999</v>
      </c>
      <c r="F33" s="34">
        <f>F31+F27</f>
        <v>145724</v>
      </c>
      <c r="G33" s="76">
        <f>($E$27*G27+$E$31*G31)/$E$33</f>
        <v>-0.2346815135069352</v>
      </c>
      <c r="H33" s="76">
        <f>($E$27*H27+$E$31*H31)/$E$33</f>
        <v>1.9583143373074858</v>
      </c>
      <c r="I33" s="76">
        <f>($E$27*I27+$E$31*I31)/$E$33</f>
        <v>5.0482493113899567</v>
      </c>
      <c r="J33" s="76">
        <f t="shared" ref="J33:M33" si="1">($E$27*J27+$E$31*J31)/$E$33</f>
        <v>1.6643491223897144</v>
      </c>
      <c r="K33" s="76">
        <f t="shared" si="1"/>
        <v>4.2415347676758808</v>
      </c>
      <c r="L33" s="76">
        <f>($E$27*L27+$E$31*L31)/$E$33</f>
        <v>2.99421224780331</v>
      </c>
      <c r="M33" s="76">
        <f t="shared" si="1"/>
        <v>3.9607443945035419</v>
      </c>
    </row>
    <row r="34" spans="1:13" s="20" customFormat="1" ht="26.25" customHeight="1" x14ac:dyDescent="0.2">
      <c r="A34" s="196" t="s">
        <v>35</v>
      </c>
      <c r="B34" s="196"/>
      <c r="C34" s="196"/>
      <c r="D34" s="196"/>
      <c r="E34" s="65">
        <f>SUM(E7,E14,E33)</f>
        <v>381.52596775894381</v>
      </c>
      <c r="F34" s="48">
        <f>SUM(F7,F14, F33)</f>
        <v>280313</v>
      </c>
      <c r="G34" s="156"/>
      <c r="H34" s="197"/>
      <c r="I34" s="198"/>
      <c r="J34" s="198"/>
      <c r="K34" s="198"/>
      <c r="L34" s="198"/>
      <c r="M34" s="199"/>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66.820999999999998</v>
      </c>
      <c r="F37" s="89">
        <v>12919</v>
      </c>
      <c r="G37" s="90">
        <v>-0.3</v>
      </c>
      <c r="H37" s="90">
        <v>0.8</v>
      </c>
      <c r="I37" s="90">
        <v>2.46</v>
      </c>
      <c r="J37" s="90">
        <v>1.29</v>
      </c>
      <c r="K37" s="90">
        <v>2.52</v>
      </c>
      <c r="L37" s="90">
        <v>3.06</v>
      </c>
      <c r="M37" s="91">
        <v>6.84</v>
      </c>
    </row>
    <row r="38" spans="1:13" ht="31.5" customHeight="1" x14ac:dyDescent="0.2">
      <c r="A38" s="200" t="s">
        <v>25</v>
      </c>
      <c r="B38" s="201"/>
      <c r="C38" s="201"/>
      <c r="D38" s="202"/>
      <c r="E38" s="96">
        <f>E34+E37</f>
        <v>448.34696775894383</v>
      </c>
      <c r="F38" s="97">
        <f>F34+F37</f>
        <v>293232</v>
      </c>
      <c r="G38" s="98"/>
      <c r="H38" s="99"/>
      <c r="I38" s="99"/>
      <c r="J38" s="99"/>
      <c r="K38" s="99"/>
      <c r="L38" s="99"/>
      <c r="M38" s="99"/>
    </row>
    <row r="39" spans="1:13" ht="41.25" customHeight="1" x14ac:dyDescent="0.2">
      <c r="A39" s="203" t="s">
        <v>42</v>
      </c>
      <c r="B39" s="204"/>
      <c r="C39" s="204"/>
      <c r="D39" s="204"/>
      <c r="E39" s="204"/>
      <c r="F39" s="204"/>
      <c r="G39" s="204"/>
      <c r="H39" s="204"/>
      <c r="I39" s="204"/>
      <c r="J39" s="204"/>
      <c r="K39" s="204"/>
      <c r="L39" s="204"/>
      <c r="M39" s="205"/>
    </row>
    <row r="40" spans="1:13" s="4" customFormat="1" ht="24" customHeight="1" x14ac:dyDescent="0.2">
      <c r="A40" s="164" t="s">
        <v>23</v>
      </c>
      <c r="B40" s="165"/>
      <c r="C40" s="165"/>
      <c r="D40" s="165"/>
      <c r="E40" s="165"/>
      <c r="F40" s="165"/>
      <c r="G40" s="165"/>
      <c r="H40" s="165"/>
      <c r="I40" s="165"/>
      <c r="J40" s="165"/>
      <c r="K40" s="165"/>
      <c r="L40" s="165"/>
      <c r="M40" s="166"/>
    </row>
    <row r="41" spans="1:13" s="4" customFormat="1" ht="24" customHeight="1" x14ac:dyDescent="0.2">
      <c r="A41" s="157" t="s">
        <v>40</v>
      </c>
      <c r="B41" s="158"/>
      <c r="C41" s="158"/>
      <c r="D41" s="158"/>
      <c r="E41" s="158"/>
      <c r="F41" s="158"/>
      <c r="G41" s="158"/>
      <c r="H41" s="158"/>
      <c r="I41" s="158"/>
      <c r="J41" s="158"/>
      <c r="K41" s="158"/>
      <c r="L41" s="158"/>
      <c r="M41" s="159"/>
    </row>
    <row r="42" spans="1:13" ht="22.5" customHeight="1" x14ac:dyDescent="0.2">
      <c r="B42" s="11"/>
      <c r="C42" s="11"/>
      <c r="D42" s="11"/>
      <c r="E42" s="162" t="s">
        <v>37</v>
      </c>
      <c r="F42" s="163"/>
      <c r="G42" s="79">
        <f t="shared" ref="G42:M42" si="2">($E$14*G14+$E$27*G27+$E$31*G31+$E$37*G37)/$E$38</f>
        <v>-0.49252875915381633</v>
      </c>
      <c r="H42" s="79">
        <f t="shared" si="2"/>
        <v>0.84155500429763119</v>
      </c>
      <c r="I42" s="79">
        <f t="shared" si="2"/>
        <v>3.0691661673241235</v>
      </c>
      <c r="J42" s="79">
        <f>($E$14*J14+$E$27*J27+$E$31*J31+$E$37*J37)/$E$38</f>
        <v>1.1210135915451711</v>
      </c>
      <c r="K42" s="79">
        <f t="shared" si="2"/>
        <v>3.0516653441046011</v>
      </c>
      <c r="L42" s="79">
        <f t="shared" si="2"/>
        <v>3.0807687548958458</v>
      </c>
      <c r="M42" s="79">
        <f t="shared" si="2"/>
        <v>4.6716979049926834</v>
      </c>
    </row>
    <row r="43" spans="1:13" ht="16.5" customHeight="1" x14ac:dyDescent="0.2">
      <c r="B43" s="10"/>
      <c r="C43" s="10"/>
      <c r="D43" s="10"/>
      <c r="E43" s="16"/>
      <c r="F43" s="100" t="s">
        <v>43</v>
      </c>
      <c r="G43" s="80">
        <f>G42-'APR-2018'!G42</f>
        <v>9.8917349634490725E-2</v>
      </c>
      <c r="H43" s="80">
        <f>H42-'APR-2018'!H42</f>
        <v>0.12996700311630771</v>
      </c>
      <c r="I43" s="80">
        <f>I42-'APR-2018'!I42</f>
        <v>-0.11752670718838365</v>
      </c>
      <c r="J43" s="80">
        <f>J42-'APR-2018'!J42</f>
        <v>1.1314385322776621E-2</v>
      </c>
      <c r="K43" s="80">
        <f>K42-'APR-2018'!K42</f>
        <v>5.6150563751403926E-2</v>
      </c>
      <c r="L43" s="80">
        <f>L42-'APR-2018'!L42</f>
        <v>-9.2763872274277848E-2</v>
      </c>
      <c r="M43" s="80">
        <f>M42-'APR-2018'!M42</f>
        <v>-1.1402956018263133E-2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73</v>
      </c>
      <c r="B47" s="81"/>
      <c r="C47" s="81"/>
      <c r="D47" s="20"/>
      <c r="E47" s="82">
        <f>E38-'DEC-2017'!E38</f>
        <v>13.887850434406062</v>
      </c>
      <c r="F47" s="83">
        <f>E47/'DEC-2017'!E38</f>
        <v>3.1965839547641345E-2</v>
      </c>
      <c r="H47" s="6"/>
      <c r="I47" s="6"/>
      <c r="J47" s="6"/>
      <c r="K47" s="6"/>
      <c r="L47" s="6"/>
      <c r="M47" s="6"/>
    </row>
    <row r="48" spans="1:13" x14ac:dyDescent="0.2">
      <c r="A48" s="20" t="s">
        <v>74</v>
      </c>
      <c r="B48" s="81"/>
      <c r="C48" s="81"/>
      <c r="D48" s="20"/>
      <c r="E48" s="84">
        <f>F38-'DEC-2017'!F38</f>
        <v>6725</v>
      </c>
      <c r="F48" s="83">
        <f>E48/'DEC-2017'!F38</f>
        <v>2.3472375893084638E-2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DEC-2017</vt:lpstr>
      <vt:lpstr>JAN-2018</vt:lpstr>
      <vt:lpstr>FEB-2018</vt:lpstr>
      <vt:lpstr>MAR-2018</vt:lpstr>
      <vt:lpstr>APR-2018</vt:lpstr>
      <vt:lpstr>MAY-2018</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2018-07-10T08:23:46Z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