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2660" windowHeight="9150" tabRatio="599" firstSheet="1" activeTab="2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r:id="rId13"/>
    <sheet name="Ien.,Izd.(003)" sheetId="14" r:id="rId14"/>
    <sheet name="Neto_Aktivi(003)" sheetId="15" r:id="rId15"/>
    <sheet name="Portfelis(003-1)" sheetId="16" r:id="rId16"/>
    <sheet name="Portfelis(003-2)" sheetId="17" r:id="rId17"/>
    <sheet name="Aktivi_Saistibas(004)" sheetId="18" r:id="rId18"/>
    <sheet name="Ien.,Izd.(004)" sheetId="19" r:id="rId19"/>
    <sheet name="Neto_Aktivi(004)" sheetId="20" r:id="rId20"/>
    <sheet name="Portfelis(004-1)" sheetId="21" r:id="rId21"/>
    <sheet name="Portfelis(004-2)" sheetId="22" r:id="rId22"/>
    <sheet name="Aktivi_Saistibas(005)" sheetId="23" r:id="rId23"/>
    <sheet name="Ien.,Izd.(005)" sheetId="24" r:id="rId24"/>
    <sheet name="Neto_Aktivi(005)" sheetId="25" r:id="rId25"/>
    <sheet name="Portfelis(005-1)" sheetId="26" r:id="rId26"/>
    <sheet name="Portfelis(005-2)" sheetId="27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'Portfelis(001-1)'!$A$1:$I$116</definedName>
    <definedName name="_xlnm.Print_Area" localSheetId="10">'Portfelis(002-1)'!$A$1:$I$103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<sst xmlns="http://schemas.openxmlformats.org/spreadsheetml/2006/main" count="2460" uniqueCount="237">
  <si>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</si>
  <si>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</si>
  <si>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</si>
  <si>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</si>
  <si>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</si>
  <si>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</si>
  <si>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</si>
  <si>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</si>
  <si>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</si>
  <si>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</si>
  <si>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</si>
  <si>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</si>
  <si>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</si>
  <si>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</si>
  <si>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</si>
  <si>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</si>
  <si>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</si>
  <si>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</si>
  <si>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</si>
  <si>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</si>
  <si>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</si>
  <si>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</si>
  <si>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</si>
  <si>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</si>
  <si>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</si>
  <si>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</si>
  <si>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</si>
  <si>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</si>
  <si>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</si>
  <si>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</si>
  <si>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</si>
  <si>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</si>
  <si>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</si>
  <si>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</si>
  <si>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</si>
  <si>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</si>
  <si>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</si>
  <si>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</si>
  <si>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</si>
  <si>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</si>
  <si>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</si>
  <si>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</si>
  <si>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</si>
  <si>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</si>
  <si>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</si>
  <si>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</si>
  <si>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</si>
  <si>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</si>
  <si>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</si>
  <si>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</si>
  <si>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</si>
  <si>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</si>
  <si>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</si>
  <si>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</si>
  <si>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</si>
  <si>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</si>
  <si>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</si>
  <si>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</si>
  <si>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</si>
  <si>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</si>
  <si>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</si>
  <si>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</si>
  <si>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</si>
  <si>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</si>
  <si>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</si>
  <si>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</si>
  <si>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</si>
  <si>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</si>
  <si>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</si>
  <si>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</si>
  <si>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</si>
  <si>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</si>
  <si>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</si>
  <si>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</si>
  <si>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</si>
  <si>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</si>
  <si>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</si>
  <si>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</si>
  <si>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</si>
  <si>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</si>
  <si>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</si>
  <si>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</si>
  <si>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</si>
  <si>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</si>
  <si>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</si>
  <si>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</si>
  <si>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</si>
  <si>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</si>
  <si>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</si>
  <si>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</si>
  <si>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</si>
  <si>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</si>
  <si>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</si>
  <si>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</si>
  <si>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</si>
  <si>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</si>
  <si>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</si>
  <si>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</si>
  <si>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</si>
  <si>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</si>
  <si>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</si>
  <si>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</si>
  <si>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</si>
  <si>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</si>
  <si>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</si>
  <si>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</si>
  <si>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</si>
  <si>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</si>
  <si>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</si>
  <si>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</si>
  <si>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</si>
  <si>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</si>
  <si>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</si>
  <si>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</si>
  <si>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</si>
  <si>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</si>
  <si>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</si>
  <si>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</si>
  <si>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</si>
  <si>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</si>
  <si>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</si>
  <si>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</si>
  <si>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</si>
  <si>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</si>
  <si>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</si>
  <si>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</si>
  <si>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</si>
  <si>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</si>
  <si>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</si>
  <si>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</si>
  <si>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</si>
  <si>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</si>
  <si>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</si>
  <si>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</si>
  <si>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</si>
  <si>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</si>
  <si>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</si>
  <si>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</si>
  <si>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</si>
  <si>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</si>
  <si>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</si>
  <si>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</si>
  <si>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</si>
  <si>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</si>
  <si>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</si>
  <si>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</si>
  <si>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</si>
  <si>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</si>
  <si>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</si>
  <si>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</si>
  <si>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</si>
  <si>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</si>
  <si>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</si>
  <si>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</si>
  <si>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</si>
  <si>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</si>
  <si>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</si>
  <si>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</si>
  <si>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</si>
  <si>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</si>
  <si>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</si>
  <si>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</si>
  <si>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</si>
  <si>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</si>
  <si>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</si>
  <si>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</si>
  <si>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</si>
  <si>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</si>
  <si>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</si>
  <si>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</si>
  <si>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</si>
  <si>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</si>
  <si>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</si>
  <si>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</si>
  <si>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</si>
  <si>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</si>
  <si>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</si>
  <si>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</si>
  <si>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</si>
  <si>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</si>
  <si>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</si>
  <si>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</si>
  <si>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</si>
  <si>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</si>
  <si>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</si>
  <si>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</si>
  <si>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</si>
  <si>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</si>
  <si>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</si>
  <si>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</si>
  <si>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</si>
  <si>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</si>
  <si>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</si>
  <si>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</si>
  <si>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</si>
  <si>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</si>
  <si>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</si>
  <si>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</si>
  <si>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</si>
  <si>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</si>
  <si>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</si>
  <si>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</si>
  <si>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</si>
  <si>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</si>
  <si>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</si>
  <si>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</si>
  <si>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</si>
  <si>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</si>
  <si>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</si>
  <si>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</si>
  <si>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"Baltikums Asset Management"</t>
  </si>
  <si>
    <t>000340801</t>
  </si>
  <si>
    <t>Ieguldījumu sabiedrība "Suprema fondi"</t>
  </si>
  <si>
    <t>Irēna Bauere</t>
  </si>
  <si>
    <t>DAUGAVA</t>
  </si>
  <si>
    <t>Ģirts Veģeris</t>
  </si>
  <si>
    <t xml:space="preserve"> LV0000570034</t>
  </si>
  <si>
    <t xml:space="preserve"> LV0000570026</t>
  </si>
  <si>
    <t>Parekss banka</t>
  </si>
  <si>
    <t>Ojārs Skudra</t>
  </si>
  <si>
    <t xml:space="preserve"> LV0000570018</t>
  </si>
  <si>
    <t xml:space="preserve"> LV0000580017</t>
  </si>
  <si>
    <t>Latvijas Krājbanka</t>
  </si>
  <si>
    <t>Māras banka</t>
  </si>
  <si>
    <t>GAUJA</t>
  </si>
  <si>
    <t>VENTA</t>
  </si>
  <si>
    <t>Akciju sabiedrība "LVA ieguldījumu sabiedrība"</t>
  </si>
  <si>
    <t xml:space="preserve"> LV0000560035</t>
  </si>
  <si>
    <t>LV0000800100</t>
  </si>
  <si>
    <t>Trasta komercbanka</t>
  </si>
  <si>
    <t>VEF banka</t>
  </si>
  <si>
    <t>Reģionālā investīciju banka</t>
  </si>
  <si>
    <t>Latvijas Ekonomiskā komercbanka</t>
  </si>
  <si>
    <t>Latvijas Hipotēku un zemes banka</t>
  </si>
  <si>
    <t>29.02.</t>
  </si>
  <si>
    <t xml:space="preserve"> LV0000580025</t>
  </si>
  <si>
    <t xml:space="preserve">Blaumaņa iela 11/13 - 9, Rīga 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</si>
</sst>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General;;"/>
    <numFmt numFmtId="181" formatCode=";;;"/>
    <numFmt numFmtId="182" formatCode="_-* #,##0;[Red]\-* #,##0;_-* &quot;0&quot;;_-@"/>
    <numFmt numFmtId="183" formatCode="_-* 0.0?_-%;[Red]\-* 0.0?_-%;_-* &quot;0&quot;_,_0_?_-&quot;%&quot;;_-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"/>
    <numFmt numFmtId="188" formatCode="#,##0.000000"/>
    <numFmt numFmtId="189" formatCode="#,##0.0000000"/>
    <numFmt numFmtId="190" formatCode="0.0000"/>
    <numFmt numFmtId="191" formatCode="#,##0.0000"/>
    <numFmt numFmtId="192" formatCode="#,##0.0"/>
    <numFmt numFmtId="193" formatCode="0.000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6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6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5" fillId="0" borderId="0" xfId="22" applyFont="1" applyAlignment="1" applyProtection="1">
      <alignment/>
      <protection/>
    </xf>
    <xf numFmtId="2" fontId="15" fillId="0" borderId="13" xfId="22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5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3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1" fillId="0" borderId="0" xfId="22" applyFont="1" applyAlignment="1" applyProtection="1">
      <alignment/>
      <protection/>
    </xf>
    <xf numFmtId="49" fontId="9" fillId="2" borderId="37" xfId="22" applyNumberFormat="1" applyFont="1" applyFill="1" applyBorder="1" applyAlignment="1" applyProtection="1">
      <alignment horizontal="right"/>
      <protection locked="0"/>
    </xf>
    <xf numFmtId="49" fontId="9" fillId="2" borderId="0" xfId="22" applyNumberFormat="1" applyFont="1" applyFill="1" applyBorder="1" applyAlignment="1" applyProtection="1">
      <alignment horizontal="right"/>
      <protection locked="0"/>
    </xf>
    <xf numFmtId="0" fontId="6" fillId="2" borderId="37" xfId="22" applyNumberFormat="1" applyFont="1" applyFill="1" applyBorder="1" applyAlignment="1" applyProtection="1">
      <alignment horizontal="left"/>
      <protection locked="0"/>
    </xf>
    <xf numFmtId="0" fontId="21" fillId="0" borderId="0" xfId="22" applyFont="1">
      <alignment/>
      <protection/>
    </xf>
    <xf numFmtId="0" fontId="6" fillId="2" borderId="0" xfId="22" applyNumberFormat="1" applyFont="1" applyFill="1" applyAlignment="1" applyProtection="1">
      <alignment horizontal="left"/>
      <protection locked="0"/>
    </xf>
    <xf numFmtId="0" fontId="21" fillId="0" borderId="32" xfId="22" applyFont="1" applyBorder="1" applyAlignment="1" applyProtection="1">
      <alignment/>
      <protection/>
    </xf>
    <xf numFmtId="0" fontId="6" fillId="2" borderId="32" xfId="22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2" applyNumberFormat="1" applyFont="1" applyFill="1" applyBorder="1" applyAlignment="1" applyProtection="1">
      <alignment horizontal="center"/>
      <protection locked="0"/>
    </xf>
    <xf numFmtId="49" fontId="6" fillId="0" borderId="0" xfId="22" applyNumberFormat="1" applyFont="1" applyAlignment="1" applyProtection="1">
      <alignment horizontal="center"/>
      <protection/>
    </xf>
    <xf numFmtId="0" fontId="6" fillId="2" borderId="13" xfId="22" applyNumberFormat="1" applyFont="1" applyFill="1" applyBorder="1" applyAlignment="1" applyProtection="1">
      <alignment horizontal="left"/>
      <protection locked="0"/>
    </xf>
    <xf numFmtId="0" fontId="6" fillId="2" borderId="29" xfId="22" applyNumberFormat="1" applyFont="1" applyFill="1" applyBorder="1" applyAlignment="1" applyProtection="1">
      <alignment horizontal="left"/>
      <protection locked="0"/>
    </xf>
    <xf numFmtId="0" fontId="21" fillId="0" borderId="0" xfId="22" applyFont="1" applyBorder="1" applyAlignment="1" applyProtection="1">
      <alignment/>
      <protection/>
    </xf>
    <xf numFmtId="49" fontId="6" fillId="0" borderId="0" xfId="22" applyNumberFormat="1" applyFont="1" applyFill="1" applyBorder="1" applyAlignment="1" applyProtection="1">
      <alignment horizontal="right"/>
      <protection/>
    </xf>
    <xf numFmtId="49" fontId="9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90" fontId="1" fillId="3" borderId="8" xfId="15" applyNumberFormat="1" applyFont="1" applyFill="1" applyBorder="1" applyAlignment="1" applyProtection="1">
      <alignment vertical="center"/>
      <protection/>
    </xf>
    <xf numFmtId="190" fontId="1" fillId="3" borderId="10" xfId="15" applyNumberFormat="1" applyFont="1" applyFill="1" applyBorder="1" applyAlignment="1" applyProtection="1">
      <alignment vertical="center"/>
      <protection/>
    </xf>
    <xf numFmtId="190" fontId="1" fillId="2" borderId="8" xfId="15" applyNumberFormat="1" applyFont="1" applyFill="1" applyBorder="1" applyAlignment="1" applyProtection="1">
      <alignment vertical="center"/>
      <protection locked="0"/>
    </xf>
    <xf numFmtId="190" fontId="1" fillId="2" borderId="10" xfId="15" applyNumberFormat="1" applyFont="1" applyFill="1" applyBorder="1" applyAlignment="1" applyProtection="1">
      <alignment vertical="center"/>
      <protection locked="0"/>
    </xf>
    <xf numFmtId="190" fontId="1" fillId="3" borderId="9" xfId="15" applyNumberFormat="1" applyFont="1" applyFill="1" applyBorder="1" applyAlignment="1" applyProtection="1">
      <alignment vertical="center"/>
      <protection/>
    </xf>
    <xf numFmtId="190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91" fontId="1" fillId="3" borderId="8" xfId="15" applyNumberFormat="1" applyFont="1" applyFill="1" applyBorder="1" applyAlignment="1" applyProtection="1">
      <alignment vertical="center"/>
      <protection/>
    </xf>
    <xf numFmtId="191" fontId="1" fillId="3" borderId="10" xfId="15" applyNumberFormat="1" applyFont="1" applyFill="1" applyBorder="1" applyAlignment="1" applyProtection="1">
      <alignment vertical="center"/>
      <protection/>
    </xf>
    <xf numFmtId="191" fontId="1" fillId="2" borderId="8" xfId="15" applyNumberFormat="1" applyFont="1" applyFill="1" applyBorder="1" applyAlignment="1" applyProtection="1">
      <alignment vertical="center"/>
      <protection locked="0"/>
    </xf>
    <xf numFmtId="191" fontId="1" fillId="2" borderId="10" xfId="15" applyNumberFormat="1" applyFont="1" applyFill="1" applyBorder="1" applyAlignment="1" applyProtection="1">
      <alignment vertical="center"/>
      <protection locked="0"/>
    </xf>
    <xf numFmtId="191" fontId="1" fillId="3" borderId="9" xfId="15" applyNumberFormat="1" applyFont="1" applyFill="1" applyBorder="1" applyAlignment="1" applyProtection="1">
      <alignment vertical="center"/>
      <protection/>
    </xf>
    <xf numFmtId="191" fontId="1" fillId="3" borderId="12" xfId="15" applyNumberFormat="1" applyFont="1" applyFill="1" applyBorder="1" applyAlignment="1" applyProtection="1">
      <alignment vertical="center"/>
      <protection/>
    </xf>
    <xf numFmtId="191" fontId="1" fillId="4" borderId="8" xfId="15" applyNumberFormat="1" applyFont="1" applyFill="1" applyBorder="1" applyAlignment="1" applyProtection="1">
      <alignment vertical="center"/>
      <protection/>
    </xf>
    <xf numFmtId="191" fontId="1" fillId="4" borderId="10" xfId="15" applyNumberFormat="1" applyFont="1" applyFill="1" applyBorder="1" applyAlignment="1" applyProtection="1">
      <alignment vertical="center"/>
      <protection/>
    </xf>
    <xf numFmtId="191" fontId="1" fillId="4" borderId="9" xfId="15" applyNumberFormat="1" applyFont="1" applyFill="1" applyBorder="1" applyAlignment="1" applyProtection="1">
      <alignment vertical="center"/>
      <protection/>
    </xf>
    <xf numFmtId="191" fontId="1" fillId="4" borderId="12" xfId="15" applyNumberFormat="1" applyFont="1" applyFill="1" applyBorder="1" applyAlignment="1" applyProtection="1">
      <alignment vertical="center"/>
      <protection/>
    </xf>
    <xf numFmtId="3" fontId="1" fillId="0" borderId="0" xfId="22" applyNumberFormat="1" applyFont="1">
      <alignment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0" xfId="22" applyNumberFormat="1" applyFont="1" applyFill="1">
      <alignment/>
      <protection/>
    </xf>
    <xf numFmtId="3" fontId="1" fillId="4" borderId="10" xfId="15" applyNumberFormat="1" applyFont="1" applyFill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horizontal="justify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33" xfId="15" applyNumberFormat="1" applyFont="1" applyFill="1" applyBorder="1" applyAlignment="1" applyProtection="1">
      <alignment horizontal="right" vertical="center"/>
      <protection locked="0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D21" sqref="D21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44</v>
      </c>
      <c r="E2" s="12">
        <v>5</v>
      </c>
      <c r="F2" s="12">
        <v>1</v>
      </c>
      <c r="G2" s="57" t="s">
        <v>50</v>
      </c>
    </row>
    <row r="3" spans="1:7" ht="12.75">
      <c r="A3" s="16" t="s">
        <v>22</v>
      </c>
      <c r="C3" s="12">
        <v>2</v>
      </c>
      <c r="D3" s="55" t="s">
        <v>45</v>
      </c>
      <c r="F3" s="12">
        <v>2</v>
      </c>
      <c r="G3" s="57" t="s">
        <v>48</v>
      </c>
    </row>
    <row r="4" spans="1:7" ht="12.75">
      <c r="A4" s="12" t="s">
        <v>6</v>
      </c>
      <c r="C4" s="12">
        <v>3</v>
      </c>
      <c r="D4" s="55" t="s">
        <v>46</v>
      </c>
      <c r="F4" s="12">
        <v>3</v>
      </c>
      <c r="G4" s="57" t="s">
        <v>49</v>
      </c>
    </row>
    <row r="5" spans="1:7" ht="12.75">
      <c r="A5" s="12" t="s">
        <v>7</v>
      </c>
      <c r="C5" s="12">
        <v>4</v>
      </c>
      <c r="D5" s="14" t="s">
        <v>47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226</v>
      </c>
      <c r="F6" s="12">
        <v>5</v>
      </c>
      <c r="G6" s="57">
        <v>40003411599</v>
      </c>
    </row>
    <row r="7" spans="1:7" ht="12.75">
      <c r="A7" s="15" t="s">
        <v>86</v>
      </c>
      <c r="B7" s="13">
        <v>2</v>
      </c>
      <c r="C7" s="12">
        <v>6</v>
      </c>
      <c r="D7" s="12" t="s">
        <v>210</v>
      </c>
      <c r="F7" s="12">
        <v>6</v>
      </c>
      <c r="G7" s="57" t="s">
        <v>211</v>
      </c>
    </row>
    <row r="8" spans="1:7" ht="12.75">
      <c r="A8" s="15" t="s">
        <v>124</v>
      </c>
      <c r="B8" s="13">
        <v>3</v>
      </c>
      <c r="C8" s="12">
        <v>7</v>
      </c>
      <c r="D8" s="12" t="s">
        <v>212</v>
      </c>
      <c r="F8" s="12">
        <v>7</v>
      </c>
      <c r="G8" s="57">
        <v>40003403040</v>
      </c>
    </row>
    <row r="9" spans="1:2" ht="12.75">
      <c r="A9" s="15" t="s">
        <v>141</v>
      </c>
      <c r="B9" s="13">
        <v>4</v>
      </c>
    </row>
    <row r="10" spans="1:2" ht="12.75">
      <c r="A10" s="16" t="s">
        <v>199</v>
      </c>
      <c r="B10" s="13"/>
    </row>
    <row r="11" spans="1:8" ht="12.75">
      <c r="A11" s="16" t="s">
        <v>35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36</v>
      </c>
      <c r="B12" s="13"/>
      <c r="C12" s="12">
        <v>2</v>
      </c>
      <c r="D12" s="12">
        <v>2003</v>
      </c>
    </row>
    <row r="13" spans="1:4" ht="12.75">
      <c r="A13" s="17" t="s">
        <v>37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"LVA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30.06.</v>
      </c>
      <c r="B15" s="13"/>
    </row>
    <row r="16" spans="1:2" ht="12.75">
      <c r="A16" s="17" t="s">
        <v>38</v>
      </c>
      <c r="B16" s="13"/>
    </row>
    <row r="17" spans="1:2" ht="12.75">
      <c r="A17" s="17" t="s">
        <v>39</v>
      </c>
      <c r="B17" s="13"/>
    </row>
    <row r="18" spans="1:8" ht="12.75">
      <c r="A18" s="17" t="s">
        <v>40</v>
      </c>
      <c r="B18" s="13"/>
      <c r="C18" s="12">
        <v>1</v>
      </c>
      <c r="D18" s="12" t="s">
        <v>24</v>
      </c>
      <c r="H18" s="12">
        <v>6</v>
      </c>
    </row>
    <row r="19" spans="1:4" ht="12.75">
      <c r="A19" s="17" t="s">
        <v>41</v>
      </c>
      <c r="B19" s="13"/>
      <c r="C19" s="12">
        <v>2</v>
      </c>
      <c r="D19" s="12" t="s">
        <v>234</v>
      </c>
    </row>
    <row r="20" spans="1:4" ht="12.75">
      <c r="A20" s="16" t="s">
        <v>8</v>
      </c>
      <c r="B20" s="13"/>
      <c r="C20" s="12">
        <v>3</v>
      </c>
      <c r="D20" s="12" t="s">
        <v>25</v>
      </c>
    </row>
    <row r="21" spans="1:4" ht="12.75">
      <c r="A21" s="17" t="s">
        <v>9</v>
      </c>
      <c r="B21" s="13"/>
      <c r="C21" s="12">
        <v>4</v>
      </c>
      <c r="D21" s="12" t="s">
        <v>26</v>
      </c>
    </row>
    <row r="22" spans="1:4" ht="12.75">
      <c r="A22" s="16" t="s">
        <v>42</v>
      </c>
      <c r="B22" s="13"/>
      <c r="C22" s="12">
        <v>5</v>
      </c>
      <c r="D22" s="12" t="s">
        <v>27</v>
      </c>
    </row>
    <row r="23" spans="1:4" ht="12.75">
      <c r="A23" s="16" t="s">
        <v>43</v>
      </c>
      <c r="C23" s="12">
        <v>6</v>
      </c>
      <c r="D23" s="12" t="s">
        <v>28</v>
      </c>
    </row>
    <row r="24" spans="1:4" ht="12.75">
      <c r="A24" s="16" t="s">
        <v>10</v>
      </c>
      <c r="C24" s="12">
        <v>7</v>
      </c>
      <c r="D24" s="12" t="s">
        <v>29</v>
      </c>
    </row>
    <row r="25" spans="1:4" ht="12.75">
      <c r="A25" s="13">
        <f>LOOKUP(H11,C11:D14)</f>
        <v>2004</v>
      </c>
      <c r="C25" s="12">
        <v>8</v>
      </c>
      <c r="D25" s="12" t="s">
        <v>30</v>
      </c>
    </row>
    <row r="26" spans="1:4" ht="12.75">
      <c r="A26" s="13" t="str">
        <f>LOOKUP(H18,C18:D29)</f>
        <v>30.06.</v>
      </c>
      <c r="C26" s="12">
        <v>9</v>
      </c>
      <c r="D26" s="12" t="s">
        <v>31</v>
      </c>
    </row>
    <row r="27" spans="1:4" ht="15.75">
      <c r="A27" s="12">
        <f>LOOKUP(E2,F2:G8)</f>
        <v>40003411599</v>
      </c>
      <c r="B27" s="10"/>
      <c r="C27" s="12">
        <v>10</v>
      </c>
      <c r="D27" s="12" t="s">
        <v>32</v>
      </c>
    </row>
    <row r="28" spans="1:4" ht="12.75">
      <c r="A28" s="13" t="s">
        <v>59</v>
      </c>
      <c r="C28" s="12">
        <v>11</v>
      </c>
      <c r="D28" s="12" t="s">
        <v>33</v>
      </c>
    </row>
    <row r="29" spans="3:4" ht="12.75">
      <c r="C29" s="12">
        <v>12</v>
      </c>
      <c r="D29" s="12" t="s">
        <v>34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Nosaukumi!B20</f>
        <v>GAUJA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Blaumaņa iela 11/13 - 9, Rīga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'Aktivi_Saistibas(002)'!E31</f>
        <v>1630.72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f>'Ien.,Izd.(002)'!E35</f>
        <v>0</v>
      </c>
      <c r="F13" s="179">
        <f>'Ien.,Izd.(002)'!F35</f>
        <v>58.29000000000026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1633.32</v>
      </c>
      <c r="F14" s="75">
        <f>10802.45-E14</f>
        <v>9169.130000000001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0</v>
      </c>
      <c r="F15" s="75">
        <v>228.43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1633.32</v>
      </c>
      <c r="F16" s="181">
        <f>F13+F14-F15</f>
        <v>8998.990000000002</v>
      </c>
    </row>
    <row r="17" spans="2:6" ht="12.75">
      <c r="B17" s="68" t="s">
        <v>121</v>
      </c>
      <c r="C17" s="163" t="s">
        <v>131</v>
      </c>
      <c r="D17" s="69" t="s">
        <v>121</v>
      </c>
      <c r="E17" s="431">
        <f>E12+E16</f>
        <v>1633.32</v>
      </c>
      <c r="F17" s="432">
        <f>F12+F16</f>
        <v>10629.710000000001</v>
      </c>
    </row>
    <row r="18" spans="2:6" ht="12.75">
      <c r="B18" s="68" t="s">
        <v>132</v>
      </c>
      <c r="C18" s="163" t="s">
        <v>133</v>
      </c>
      <c r="D18" s="69" t="s">
        <v>132</v>
      </c>
      <c r="E18" s="433">
        <v>0</v>
      </c>
      <c r="F18" s="434">
        <v>1633.8216416</v>
      </c>
    </row>
    <row r="19" spans="2:6" ht="12.75">
      <c r="B19" s="68" t="s">
        <v>134</v>
      </c>
      <c r="C19" s="163" t="s">
        <v>135</v>
      </c>
      <c r="D19" s="69" t="s">
        <v>134</v>
      </c>
      <c r="E19" s="433">
        <v>1633.8216416</v>
      </c>
      <c r="F19" s="434">
        <v>10514.857976699997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31">
        <f>IF(E18=0,0,E12/E18)</f>
        <v>0</v>
      </c>
      <c r="F20" s="432">
        <f>IF(F18=0,0,F12/F18)</f>
        <v>0.9981016033078356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5">
        <f>IF(E19=0,0,E17/E19)</f>
        <v>0.9996929642824973</v>
      </c>
      <c r="F21" s="436">
        <f>IF(F19=0,0,F17/F19)</f>
        <v>1.0109228316306798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Irēna Bauere; 7284810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Nosaukumi!B20</f>
        <v>GAUJA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Blaumaņa iela 11/13 - 9, Rīga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4" t="s">
        <v>11</v>
      </c>
      <c r="C11" s="468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6" t="s">
        <v>13</v>
      </c>
      <c r="C12" s="469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220</v>
      </c>
      <c r="D16" s="213"/>
      <c r="E16" s="214">
        <v>4</v>
      </c>
      <c r="F16" s="215">
        <v>403.48</v>
      </c>
      <c r="G16" s="215">
        <v>403.88</v>
      </c>
      <c r="H16" s="233">
        <f>IF(G16=0,0,G16/'Aktivi_Saistibas(002)'!$F$19*100)</f>
        <v>3.795276108498212</v>
      </c>
      <c r="I16" s="31"/>
    </row>
    <row r="17" spans="2:9" ht="15" hidden="1">
      <c r="B17" s="211"/>
      <c r="C17" s="212" t="s">
        <v>151</v>
      </c>
      <c r="D17" s="213"/>
      <c r="E17" s="214"/>
      <c r="F17" s="215"/>
      <c r="G17" s="215"/>
      <c r="H17" s="233">
        <f>IF(G17=0,0,G17/'Aktivi_Saistibas(002)'!$F$19*100)</f>
        <v>0</v>
      </c>
      <c r="I17" s="53"/>
    </row>
    <row r="18" spans="2:9" ht="15" hidden="1">
      <c r="B18" s="211"/>
      <c r="C18" s="212" t="s">
        <v>152</v>
      </c>
      <c r="D18" s="213"/>
      <c r="E18" s="214"/>
      <c r="F18" s="215"/>
      <c r="G18" s="215"/>
      <c r="H18" s="233">
        <f>IF(G18=0,0,G18/'Aktivi_Saistibas(002)'!$F$19*100)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IF(G19=0,0,G19/'Aktivi_Saistibas(002)'!$F$19*100)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4</v>
      </c>
      <c r="F20" s="218">
        <f>SUM(F16:F19)</f>
        <v>403.48</v>
      </c>
      <c r="G20" s="218">
        <f>SUM(G16:G19)</f>
        <v>403.88</v>
      </c>
      <c r="H20" s="234">
        <f>IF(G20=0,0,G20/'Aktivi_Saistibas(002)'!$F$19*100)</f>
        <v>3.795276108498212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155</v>
      </c>
      <c r="D22" s="208"/>
      <c r="E22" s="215"/>
      <c r="F22" s="215"/>
      <c r="G22" s="215"/>
      <c r="H22" s="236">
        <f>IF(G22=0,0,G22/'Aktivi_Saistibas(002)'!$F$19*100)</f>
        <v>0</v>
      </c>
      <c r="I22" s="31"/>
    </row>
    <row r="23" spans="2:9" ht="15" hidden="1">
      <c r="B23" s="211"/>
      <c r="C23" s="222" t="s">
        <v>156</v>
      </c>
      <c r="D23" s="208"/>
      <c r="E23" s="215"/>
      <c r="F23" s="215"/>
      <c r="G23" s="215"/>
      <c r="H23" s="236">
        <f>IF(G23=0,0,G23/'Aktivi_Saistibas(002)'!$F$19*100)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IF(G24=0,0,G24/'Aktivi_Saistibas(002)'!$F$19*100)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IF(G25=0,0,G25/'Aktivi_Saistibas(002)'!$F$19*100)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158</v>
      </c>
      <c r="D27" s="208"/>
      <c r="E27" s="215"/>
      <c r="F27" s="215"/>
      <c r="G27" s="215"/>
      <c r="H27" s="236">
        <f>IF(G27=0,0,G27/'Aktivi_Saistibas(002)'!$F$19*100)</f>
        <v>0</v>
      </c>
      <c r="I27" s="53"/>
    </row>
    <row r="28" spans="2:9" ht="15" hidden="1">
      <c r="B28" s="211"/>
      <c r="C28" s="222" t="s">
        <v>159</v>
      </c>
      <c r="D28" s="208"/>
      <c r="E28" s="215"/>
      <c r="F28" s="215"/>
      <c r="G28" s="215"/>
      <c r="H28" s="236">
        <f>IF(G28=0,0,G28/'Aktivi_Saistibas(002)'!$F$19*100)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IF(G29=0,0,G29/'Aktivi_Saistibas(002)'!$F$19*100)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IF(G30=0,0,G30/'Aktivi_Saistibas(002)'!$F$19*100)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4</v>
      </c>
      <c r="F31" s="229">
        <f>F20+F25+F30</f>
        <v>403.48</v>
      </c>
      <c r="G31" s="229">
        <f>G20+G25+G30</f>
        <v>403.88</v>
      </c>
      <c r="H31" s="237">
        <f>IF(G31=0,0,G31/'Aktivi_Saistibas(002)'!$F$19*100)</f>
        <v>3.795276108498212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155</v>
      </c>
      <c r="D34" s="208"/>
      <c r="E34" s="215"/>
      <c r="F34" s="215"/>
      <c r="G34" s="215"/>
      <c r="H34" s="236">
        <f>IF(G34=0,0,G34/'Aktivi_Saistibas(002)'!$F$19*100)</f>
        <v>0</v>
      </c>
      <c r="I34" s="53"/>
    </row>
    <row r="35" spans="2:9" ht="15" hidden="1">
      <c r="B35" s="211"/>
      <c r="C35" s="212" t="s">
        <v>156</v>
      </c>
      <c r="D35" s="208"/>
      <c r="E35" s="215"/>
      <c r="F35" s="215"/>
      <c r="G35" s="215"/>
      <c r="H35" s="236">
        <f>IF(G35=0,0,G35/'Aktivi_Saistibas(002)'!$F$19*100)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IF(G36=0,0,G36/'Aktivi_Saistibas(002)'!$F$19*100)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IF(G37=0,0,G37/'Aktivi_Saistibas(002)'!$F$19*100)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158</v>
      </c>
      <c r="D39" s="208"/>
      <c r="E39" s="215"/>
      <c r="F39" s="215"/>
      <c r="G39" s="215"/>
      <c r="H39" s="236">
        <f>IF(G39=0,0,G39/'Aktivi_Saistibas(002)'!$F$19*100)</f>
        <v>0</v>
      </c>
      <c r="I39" s="53"/>
    </row>
    <row r="40" spans="2:9" ht="15" hidden="1">
      <c r="B40" s="211"/>
      <c r="C40" s="222" t="s">
        <v>159</v>
      </c>
      <c r="D40" s="208"/>
      <c r="E40" s="215"/>
      <c r="F40" s="215"/>
      <c r="G40" s="215"/>
      <c r="H40" s="236">
        <f>IF(G40=0,0,G40/'Aktivi_Saistibas(002)'!$F$19*100)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IF(G41=0,0,G41/'Aktivi_Saistibas(002)'!$F$19*100)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IF(G42=0,0,G42/'Aktivi_Saistibas(002)'!$F$19*100)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IF(G43=0,0,G43/'Aktivi_Saistibas(002)'!$F$19*100)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6" t="s">
        <v>13</v>
      </c>
      <c r="C45" s="469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168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 hidden="1">
      <c r="B48" s="211"/>
      <c r="C48" s="212" t="s">
        <v>169</v>
      </c>
      <c r="D48" s="208"/>
      <c r="E48" s="215"/>
      <c r="F48" s="215"/>
      <c r="G48" s="215"/>
      <c r="H48" s="236">
        <f>IF(G48=0,0,G48/'Aktivi_Saistibas(002)'!$F$19*100)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IF(G50=0,0,G50/'Aktivi_Saistibas(002)'!$F$19*100)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170</v>
      </c>
      <c r="D52" s="208"/>
      <c r="E52" s="215"/>
      <c r="F52" s="215"/>
      <c r="G52" s="215"/>
      <c r="H52" s="236">
        <f>IF(G52=0,0,G52/'Aktivi_Saistibas(002)'!$F$19*100)</f>
        <v>0</v>
      </c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IF(G53=0,0,G53/'Aktivi_Saistibas(002)'!$F$19*100)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4</v>
      </c>
      <c r="F56" s="248">
        <f>F31+F43+F50+F55</f>
        <v>403.48</v>
      </c>
      <c r="G56" s="248">
        <f>G31+G43+G50+G55</f>
        <v>403.88</v>
      </c>
      <c r="H56" s="249">
        <f>IF(G56=0,0,G56/'Aktivi_Saistibas(002)'!$F$19*100)</f>
        <v>3.795276108498212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155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 hidden="1">
      <c r="B61" s="211"/>
      <c r="C61" s="212" t="s">
        <v>156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IF(G62=0,0,G62/'Aktivi_Saistibas(002)'!$F$19*100)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IF(G63=0,0,G63/'Aktivi_Saistibas(002)'!$F$19*100)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158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 hidden="1">
      <c r="B66" s="211"/>
      <c r="C66" s="212" t="s">
        <v>159</v>
      </c>
      <c r="D66" s="208"/>
      <c r="E66" s="215"/>
      <c r="F66" s="215"/>
      <c r="G66" s="215"/>
      <c r="H66" s="236">
        <f>IF(G66=0,0,G66/'Aktivi_Saistibas(002)'!$F$19*100)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IF(G67=0,0,G67/'Aktivi_Saistibas(002)'!$F$19*100)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IF(G68=0,0,G68/'Aktivi_Saistibas(002)'!$F$19*100)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IF(G69=0,0,G69/'Aktivi_Saistibas(002)'!$F$19*100)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155</v>
      </c>
      <c r="D72" s="208"/>
      <c r="E72" s="215"/>
      <c r="F72" s="215"/>
      <c r="G72" s="215"/>
      <c r="H72" s="236">
        <f>IF(G72=0,0,G72/'Aktivi_Saistibas(002)'!$F$19*100)</f>
        <v>0</v>
      </c>
      <c r="I72" s="53"/>
    </row>
    <row r="73" spans="2:9" ht="15" hidden="1">
      <c r="B73" s="211"/>
      <c r="C73" s="212" t="s">
        <v>156</v>
      </c>
      <c r="D73" s="208"/>
      <c r="E73" s="215"/>
      <c r="F73" s="215"/>
      <c r="G73" s="215"/>
      <c r="H73" s="236">
        <f>IF(G73=0,0,G73/'Aktivi_Saistibas(002)'!$F$19*100)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IF(G74=0,0,G74/'Aktivi_Saistibas(002)'!$F$19*100)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IF(G75=0,0,G75/'Aktivi_Saistibas(002)'!$F$19*100)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158</v>
      </c>
      <c r="D77" s="208"/>
      <c r="E77" s="215"/>
      <c r="F77" s="215"/>
      <c r="G77" s="215"/>
      <c r="H77" s="236">
        <f>IF(G77=0,0,G77/'Aktivi_Saistibas(002)'!$F$19*100)</f>
        <v>0</v>
      </c>
      <c r="I77" s="53"/>
    </row>
    <row r="78" spans="2:9" ht="15" hidden="1">
      <c r="B78" s="211"/>
      <c r="C78" s="212" t="s">
        <v>159</v>
      </c>
      <c r="D78" s="208"/>
      <c r="E78" s="215"/>
      <c r="F78" s="215"/>
      <c r="G78" s="215"/>
      <c r="H78" s="236">
        <f>IF(G78=0,0,G78/'Aktivi_Saistibas(002)'!$F$19*100)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IF(G79=0,0,G79/'Aktivi_Saistibas(002)'!$F$19*100)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IF(G80=0,0,G80/'Aktivi_Saistibas(002)'!$F$19*100)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IF(G81=0,0,G81/'Aktivi_Saistibas(002)'!$F$19*100)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168</v>
      </c>
      <c r="D83" s="208"/>
      <c r="E83" s="215"/>
      <c r="F83" s="215"/>
      <c r="G83" s="215"/>
      <c r="H83" s="236">
        <f>IF(G83=0,0,G83/'Aktivi_Saistibas(002)'!$F$19*100)</f>
        <v>0</v>
      </c>
      <c r="I83" s="53"/>
    </row>
    <row r="84" spans="2:9" ht="15" hidden="1">
      <c r="B84" s="211"/>
      <c r="C84" s="212" t="s">
        <v>169</v>
      </c>
      <c r="D84" s="208"/>
      <c r="E84" s="215"/>
      <c r="F84" s="215"/>
      <c r="G84" s="215"/>
      <c r="H84" s="236">
        <f>IF(G84=0,0,G84/'Aktivi_Saistibas(002)'!$F$19*100)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IF(G85=0,0,G85/'Aktivi_Saistibas(002)'!$F$19*100)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IF(G86=0,0,G86/'Aktivi_Saistibas(002)'!$F$19*100)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170</v>
      </c>
      <c r="D88" s="208"/>
      <c r="E88" s="215"/>
      <c r="F88" s="215"/>
      <c r="G88" s="215"/>
      <c r="H88" s="236">
        <f>IF(G88=0,0,G88/'Aktivi_Saistibas(002)'!$F$19*100)</f>
        <v>0</v>
      </c>
      <c r="I88" s="53"/>
    </row>
    <row r="89" spans="2:9" ht="15" hidden="1">
      <c r="B89" s="211"/>
      <c r="C89" s="212" t="s">
        <v>171</v>
      </c>
      <c r="D89" s="208"/>
      <c r="E89" s="215"/>
      <c r="F89" s="215"/>
      <c r="G89" s="215"/>
      <c r="H89" s="236">
        <f>IF(G89=0,0,G89/'Aktivi_Saistibas(002)'!$F$19*100)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IF(G90=0,0,G90/'Aktivi_Saistibas(002)'!$F$19*100)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IF(G91=0,0,G91/'Aktivi_Saistibas(002)'!$F$19*100)</f>
        <v>0</v>
      </c>
      <c r="I91" s="53"/>
    </row>
    <row r="92" spans="2:9" ht="15.75" hidden="1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hidden="1" thickBot="1">
      <c r="B93" s="466" t="s">
        <v>13</v>
      </c>
      <c r="C93" s="469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IF(G94=0,0,G94/'Aktivi_Saistibas(002)'!$F$19*100)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231</v>
      </c>
      <c r="D96" s="208"/>
      <c r="E96" s="215"/>
      <c r="F96" s="215">
        <v>1000</v>
      </c>
      <c r="G96" s="215">
        <v>1000</v>
      </c>
      <c r="H96" s="236">
        <f>IF(G96=0,0,G96/'Aktivi_Saistibas(002)'!$F$19*100)</f>
        <v>9.397038993013302</v>
      </c>
      <c r="I96" s="53"/>
    </row>
    <row r="97" spans="2:9" ht="15">
      <c r="B97" s="211"/>
      <c r="C97" s="212" t="s">
        <v>223</v>
      </c>
      <c r="D97" s="208"/>
      <c r="E97" s="215"/>
      <c r="F97" s="215">
        <v>1000</v>
      </c>
      <c r="G97" s="215">
        <v>1000</v>
      </c>
      <c r="H97" s="236">
        <f>IF(G97=0,0,G97/'Aktivi_Saistibas(002)'!$F$19*100)</f>
        <v>9.397038993013302</v>
      </c>
      <c r="I97" s="53"/>
    </row>
    <row r="98" spans="2:9" ht="15">
      <c r="B98" s="211"/>
      <c r="C98" s="212" t="s">
        <v>222</v>
      </c>
      <c r="D98" s="208"/>
      <c r="E98" s="215"/>
      <c r="F98" s="215">
        <v>1000</v>
      </c>
      <c r="G98" s="215">
        <v>1000</v>
      </c>
      <c r="H98" s="236">
        <f>IF(G98=0,0,G98/'Aktivi_Saistibas(002)'!$F$19*100)</f>
        <v>9.397038993013302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3000</v>
      </c>
      <c r="G99" s="269">
        <f>SUM(G96:G98)</f>
        <v>3000</v>
      </c>
      <c r="H99" s="270">
        <f>IF(G99=0,0,G99/'Aktivi_Saistibas(002)'!$F$19*100)</f>
        <v>28.191116979039904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4</v>
      </c>
      <c r="F100" s="271">
        <f>F56+F94+F99</f>
        <v>3403.48</v>
      </c>
      <c r="G100" s="271">
        <f>G56+G94+G99</f>
        <v>3403.88</v>
      </c>
      <c r="H100" s="272">
        <f>IF(G100=0,0,G100/'Aktivi_Saistibas(002)'!$F$19*100)</f>
        <v>31.98639308753812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1" manualBreakCount="1">
    <brk id="4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4" t="s">
        <v>11</v>
      </c>
      <c r="C2" s="465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6" t="s">
        <v>13</v>
      </c>
      <c r="C3" s="467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IF(H7=0,0,H7/'Aktivi_Saistibas(002)'!$F$19*100)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IF(H8=0,0,H8/'Aktivi_Saistibas(002)'!$F$19*100)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IF(H9=0,0,H9/'Aktivi_Saistibas(002)'!$F$19*100)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IF(H10=0,0,H10/'Aktivi_Saistibas(002)'!$F$19*100)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IF(H11=0,0,H11/'Aktivi_Saistibas(002)'!$F$19*100)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IF(H13=0,0,H13/'Aktivi_Saistibas(002)'!$F$19*100)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IF(H14=0,0,H14/'Aktivi_Saistibas(002)'!$F$19*100)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IF(H15=0,0,H15/'Aktivi_Saistibas(002)'!$F$19*100)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IF(H16=0,0,H16/'Aktivi_Saistibas(002)'!$F$19*100)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IF(H18=0,0,H18/'Aktivi_Saistibas(002)'!$F$19*100)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IF(H19=0,0,H19/'Aktivi_Saistibas(002)'!$F$19*100)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IF(H20=0,0,H20/'Aktivi_Saistibas(002)'!$F$19*100)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IF(H21=0,0,H21/'Aktivi_Saistibas(002)'!$F$19*100)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IF(H22=0,0,H22/'Aktivi_Saistibas(002)'!$F$19*100)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IF(H25=0,0,H25/'Aktivi_Saistibas(002)'!$F$19*100)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IF(H26=0,0,H26/'Aktivi_Saistibas(002)'!$F$19*100)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IF(H27=0,0,H27/'Aktivi_Saistibas(002)'!$F$19*100)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IF(H28=0,0,H28/'Aktivi_Saistibas(002)'!$F$19*100)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IF(H30=0,0,H30/'Aktivi_Saistibas(002)'!$F$19*100)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IF(H31=0,0,H31/'Aktivi_Saistibas(002)'!$F$19*100)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IF(H32=0,0,H32/'Aktivi_Saistibas(002)'!$F$19*100)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IF(H33=0,0,H33/'Aktivi_Saistibas(002)'!$F$19*100)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IF(H34=0,0,H34/'Aktivi_Saistibas(002)'!$F$19*100)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IF(H36=0,0,H36/'Aktivi_Saistibas(002)'!$F$19*100)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IF(H37=0,0,H37/'Aktivi_Saistibas(002)'!$F$19*100)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IF(H38=0,0,H38/'Aktivi_Saistibas(002)'!$F$19*100)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IF(H39=0,0,H39/'Aktivi_Saistibas(002)'!$F$19*100)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IF(H41=0,0,H41/'Aktivi_Saistibas(002)'!$F$19*100)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IF(H42=0,0,H42/'Aktivi_Saistibas(002)'!$F$19*100)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IF(H43=0,0,H43/'Aktivi_Saistibas(002)'!$F$19*100)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IF(H44=0,0,H44/'Aktivi_Saistibas(002)'!$F$19*100)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IF(H45=0,0,H45/'Aktivi_Saistibas(002)'!$F$19*100)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66" t="s">
        <v>13</v>
      </c>
      <c r="C47" s="467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IF(H51=0,0,H51/'Aktivi_Saistibas(002)'!$F$19*100)</f>
        <v>0</v>
      </c>
    </row>
    <row r="52" spans="1:9" ht="12.75" hidden="1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IF(H52=0,0,H52/'Aktivi_Saistibas(002)'!$F$19*100)</f>
        <v>0</v>
      </c>
    </row>
    <row r="53" spans="1:9" ht="12.75" hidden="1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IF(H53=0,0,H53/'Aktivi_Saistibas(002)'!$F$19*100)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IF(H54=0,0,H54/'Aktivi_Saistibas(002)'!$F$19*100)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IF(H55=0,0,H55/'Aktivi_Saistibas(002)'!$F$19*100)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IF(H57=0,0,H57/'Aktivi_Saistibas(002)'!$F$19*100)</f>
        <v>0</v>
      </c>
    </row>
    <row r="58" spans="1:9" ht="12.75" hidden="1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IF(H58=0,0,H58/'Aktivi_Saistibas(002)'!$F$19*100)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IF(H59=0,0,H59/'Aktivi_Saistibas(002)'!$F$19*100)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IF(H60=0,0,H60/'Aktivi_Saistibas(002)'!$F$19*100)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IF(H62=0,0,H62/'Aktivi_Saistibas(002)'!$F$19*100)</f>
        <v>0</v>
      </c>
    </row>
    <row r="63" spans="1:9" ht="12.75" hidden="1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IF(H63=0,0,H63/'Aktivi_Saistibas(002)'!$F$19*100)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IF(H64=0,0,H64/'Aktivi_Saistibas(002)'!$F$19*100)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IF(H65=0,0,H65/'Aktivi_Saistibas(002)'!$F$19*100)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IF(H66=0,0,H66/'Aktivi_Saistibas(002)'!$F$19*100)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IF(H69=0,0,H69/'Aktivi_Saistibas(002)'!$F$19*100)</f>
        <v>0</v>
      </c>
    </row>
    <row r="70" spans="1:9" ht="12.75" hidden="1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IF(H70=0,0,H70/'Aktivi_Saistibas(002)'!$F$19*100)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IF(H71=0,0,H71/'Aktivi_Saistibas(002)'!$F$19*100)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IF(H72=0,0,H72/'Aktivi_Saistibas(002)'!$F$19*100)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IF(H74=0,0,H74/'Aktivi_Saistibas(002)'!$F$19*100)</f>
        <v>0</v>
      </c>
    </row>
    <row r="75" spans="1:9" ht="12.75" hidden="1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IF(H75=0,0,H75/'Aktivi_Saistibas(002)'!$F$19*100)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IF(H76=0,0,H76/'Aktivi_Saistibas(002)'!$F$19*100)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IF(H77=0,0,H77/'Aktivi_Saistibas(002)'!$F$19*100)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IF(H78=0,0,H78/'Aktivi_Saistibas(002)'!$F$19*100)</f>
        <v>0</v>
      </c>
    </row>
    <row r="79" spans="1:10" ht="13.5" thickBot="1">
      <c r="A79" s="1"/>
      <c r="B79" s="216"/>
      <c r="C79" s="201"/>
      <c r="D79" s="227"/>
      <c r="E79" s="227"/>
      <c r="F79" s="209"/>
      <c r="G79" s="209"/>
      <c r="H79" s="209"/>
      <c r="I79" s="266"/>
      <c r="J79" s="349"/>
    </row>
    <row r="80" spans="1:9" ht="13.5" thickBot="1">
      <c r="A80" s="1"/>
      <c r="B80" s="466" t="s">
        <v>13</v>
      </c>
      <c r="C80" s="467"/>
      <c r="D80" s="67" t="s">
        <v>63</v>
      </c>
      <c r="E80" s="67" t="s">
        <v>62</v>
      </c>
      <c r="F80" s="67" t="s">
        <v>65</v>
      </c>
      <c r="G80" s="67" t="s">
        <v>165</v>
      </c>
      <c r="H80" s="67" t="s">
        <v>166</v>
      </c>
      <c r="I80" s="187" t="s">
        <v>182</v>
      </c>
    </row>
    <row r="81" spans="1:9" ht="25.5">
      <c r="A81" s="1"/>
      <c r="B81" s="200">
        <v>22300</v>
      </c>
      <c r="C81" s="201" t="s">
        <v>167</v>
      </c>
      <c r="D81" s="208"/>
      <c r="E81" s="282"/>
      <c r="F81" s="282"/>
      <c r="G81" s="282"/>
      <c r="H81" s="282"/>
      <c r="I81" s="291"/>
    </row>
    <row r="82" spans="1:9" ht="12.75" hidden="1">
      <c r="A82" s="1"/>
      <c r="B82" s="211"/>
      <c r="C82" s="212" t="s">
        <v>168</v>
      </c>
      <c r="D82" s="208"/>
      <c r="E82" s="292"/>
      <c r="F82" s="292"/>
      <c r="G82" s="292"/>
      <c r="H82" s="292"/>
      <c r="I82" s="236">
        <f>IF(H82=0,0,H82/'Aktivi_Saistibas(002)'!$F$19*100)</f>
        <v>0</v>
      </c>
    </row>
    <row r="83" spans="1:9" ht="12.75" hidden="1">
      <c r="A83" s="1"/>
      <c r="B83" s="211"/>
      <c r="C83" s="212" t="s">
        <v>169</v>
      </c>
      <c r="D83" s="208"/>
      <c r="E83" s="292"/>
      <c r="F83" s="292"/>
      <c r="G83" s="292"/>
      <c r="H83" s="292"/>
      <c r="I83" s="236">
        <f>IF(H83=0,0,H83/'Aktivi_Saistibas(002)'!$F$19*100)</f>
        <v>0</v>
      </c>
    </row>
    <row r="84" spans="1:9" ht="12.75" hidden="1">
      <c r="A84" s="1"/>
      <c r="B84" s="211"/>
      <c r="C84" s="216" t="s">
        <v>20</v>
      </c>
      <c r="D84" s="208"/>
      <c r="E84" s="292"/>
      <c r="F84" s="292"/>
      <c r="G84" s="292"/>
      <c r="H84" s="292"/>
      <c r="I84" s="236">
        <f>IF(H84=0,0,H84/'Aktivi_Saistibas(002)'!$F$19*100)</f>
        <v>0</v>
      </c>
    </row>
    <row r="85" spans="1:9" ht="12.75">
      <c r="A85" s="1"/>
      <c r="B85" s="166"/>
      <c r="C85" s="245" t="s">
        <v>153</v>
      </c>
      <c r="D85" s="76">
        <v>22300</v>
      </c>
      <c r="E85" s="299"/>
      <c r="F85" s="276">
        <f>SUM(F82:F84)</f>
        <v>0</v>
      </c>
      <c r="G85" s="276">
        <f>SUM(G82:G84)</f>
        <v>0</v>
      </c>
      <c r="H85" s="276">
        <f>SUM(H82:H84)</f>
        <v>0</v>
      </c>
      <c r="I85" s="239">
        <f>IF(H85=0,0,H85/'Aktivi_Saistibas(002)'!$F$19*100)</f>
        <v>0</v>
      </c>
    </row>
    <row r="86" spans="1:9" ht="12.75">
      <c r="A86" s="1"/>
      <c r="B86" s="230">
        <v>22400</v>
      </c>
      <c r="C86" s="231" t="s">
        <v>80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170</v>
      </c>
      <c r="D87" s="208"/>
      <c r="E87" s="292"/>
      <c r="F87" s="292"/>
      <c r="G87" s="292"/>
      <c r="H87" s="292"/>
      <c r="I87" s="236">
        <f>IF(H87=0,0,H87/'Aktivi_Saistibas(002)'!$F$19*100)</f>
        <v>0</v>
      </c>
    </row>
    <row r="88" spans="1:9" ht="12.75" hidden="1">
      <c r="A88" s="1"/>
      <c r="B88" s="211"/>
      <c r="C88" s="212" t="s">
        <v>171</v>
      </c>
      <c r="D88" s="208"/>
      <c r="E88" s="275"/>
      <c r="F88" s="215"/>
      <c r="G88" s="215"/>
      <c r="H88" s="215"/>
      <c r="I88" s="236">
        <f>IF(H88=0,0,H88/'Aktivi_Saistibas(002)'!$F$19*100)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IF(H89=0,0,H89/'Aktivi_Saistibas(002)'!$F$19*100)</f>
        <v>0</v>
      </c>
    </row>
    <row r="90" spans="1:9" ht="12.75">
      <c r="A90" s="1"/>
      <c r="B90" s="166"/>
      <c r="C90" s="245" t="s">
        <v>153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IF(H90=0,0,H90/'Aktivi_Saistibas(002)'!$F$19*100)</f>
        <v>0</v>
      </c>
    </row>
    <row r="91" spans="1:9" ht="51">
      <c r="A91" s="1"/>
      <c r="B91" s="183"/>
      <c r="C91" s="191" t="s">
        <v>191</v>
      </c>
      <c r="D91" s="78">
        <v>22000</v>
      </c>
      <c r="E91" s="301"/>
      <c r="F91" s="295">
        <f>F66+F78+F85+F90</f>
        <v>0</v>
      </c>
      <c r="G91" s="295">
        <f>G66+G78+G85+G90</f>
        <v>0</v>
      </c>
      <c r="H91" s="295">
        <f>H66+H78+H85+H90</f>
        <v>0</v>
      </c>
      <c r="I91" s="296">
        <f>IF(H91=0,0,H91/'Aktivi_Saistibas(002)'!$F$19*100)</f>
        <v>0</v>
      </c>
    </row>
    <row r="92" spans="1:9" ht="12.75">
      <c r="A92" s="1"/>
      <c r="B92" s="200">
        <v>23000</v>
      </c>
      <c r="C92" s="297" t="s">
        <v>192</v>
      </c>
      <c r="D92" s="238"/>
      <c r="E92" s="438"/>
      <c r="F92" s="226"/>
      <c r="G92" s="226"/>
      <c r="H92" s="226"/>
      <c r="I92" s="232"/>
    </row>
    <row r="93" spans="1:9" ht="39" thickBot="1">
      <c r="A93" s="1"/>
      <c r="B93" s="455">
        <v>23100</v>
      </c>
      <c r="C93" s="456" t="s">
        <v>148</v>
      </c>
      <c r="D93" s="457"/>
      <c r="E93" s="458"/>
      <c r="F93" s="459"/>
      <c r="G93" s="459"/>
      <c r="H93" s="459"/>
      <c r="I93" s="460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66" t="s">
        <v>13</v>
      </c>
      <c r="C95" s="467"/>
      <c r="D95" s="67" t="s">
        <v>63</v>
      </c>
      <c r="E95" s="67" t="s">
        <v>62</v>
      </c>
      <c r="F95" s="67" t="s">
        <v>65</v>
      </c>
      <c r="G95" s="67" t="s">
        <v>165</v>
      </c>
      <c r="H95" s="67" t="s">
        <v>166</v>
      </c>
      <c r="I95" s="187" t="s">
        <v>182</v>
      </c>
    </row>
    <row r="96" spans="1:9" ht="25.5">
      <c r="A96" s="1"/>
      <c r="B96" s="200">
        <v>23110</v>
      </c>
      <c r="C96" s="207" t="s">
        <v>149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185</v>
      </c>
      <c r="D97" s="213"/>
      <c r="E97" s="275"/>
      <c r="F97" s="215"/>
      <c r="G97" s="215"/>
      <c r="H97" s="215"/>
      <c r="I97" s="236">
        <f>IF(H97=0,0,H97/'Aktivi_Saistibas(002)'!$F$19*100)</f>
        <v>0</v>
      </c>
    </row>
    <row r="98" spans="1:9" ht="12.75" hidden="1">
      <c r="A98" s="1"/>
      <c r="B98" s="211"/>
      <c r="C98" s="212" t="s">
        <v>151</v>
      </c>
      <c r="D98" s="213"/>
      <c r="E98" s="275"/>
      <c r="F98" s="215"/>
      <c r="G98" s="215"/>
      <c r="H98" s="215"/>
      <c r="I98" s="236">
        <f>IF(H98=0,0,H98/'Aktivi_Saistibas(002)'!$F$19*100)</f>
        <v>0</v>
      </c>
    </row>
    <row r="99" spans="1:9" ht="12.75" hidden="1">
      <c r="A99" s="1"/>
      <c r="B99" s="211"/>
      <c r="C99" s="212" t="s">
        <v>152</v>
      </c>
      <c r="D99" s="213"/>
      <c r="E99" s="275"/>
      <c r="F99" s="215"/>
      <c r="G99" s="215"/>
      <c r="H99" s="215"/>
      <c r="I99" s="236">
        <f>IF(H99=0,0,H99/'Aktivi_Saistibas(002)'!$F$19*100)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IF(H100=0,0,H100/'Aktivi_Saistibas(002)'!$F$19*100)</f>
        <v>0</v>
      </c>
    </row>
    <row r="101" spans="1:9" ht="12.75">
      <c r="A101" s="1"/>
      <c r="B101" s="211"/>
      <c r="C101" s="212" t="s">
        <v>153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IF(H101=0,0,H101/'Aktivi_Saistibas(002)'!$F$19*100)</f>
        <v>0</v>
      </c>
    </row>
    <row r="102" spans="1:9" ht="25.5">
      <c r="A102" s="1"/>
      <c r="B102" s="200">
        <v>23120</v>
      </c>
      <c r="C102" s="207" t="s">
        <v>154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155</v>
      </c>
      <c r="D103" s="208"/>
      <c r="E103" s="275"/>
      <c r="F103" s="215"/>
      <c r="G103" s="215"/>
      <c r="H103" s="215"/>
      <c r="I103" s="236">
        <f>IF(H103=0,0,H103/'Aktivi_Saistibas(002)'!$F$19*100)</f>
        <v>0</v>
      </c>
    </row>
    <row r="104" spans="1:9" ht="12.75" hidden="1">
      <c r="A104" s="1"/>
      <c r="B104" s="211"/>
      <c r="C104" s="212" t="s">
        <v>156</v>
      </c>
      <c r="D104" s="208"/>
      <c r="E104" s="275"/>
      <c r="F104" s="215"/>
      <c r="G104" s="215"/>
      <c r="H104" s="215"/>
      <c r="I104" s="236">
        <f>IF(H104=0,0,H104/'Aktivi_Saistibas(002)'!$F$19*100)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IF(H105=0,0,H105/'Aktivi_Saistibas(002)'!$F$19*100)</f>
        <v>0</v>
      </c>
    </row>
    <row r="106" spans="1:9" ht="12.75">
      <c r="A106" s="1"/>
      <c r="B106" s="211"/>
      <c r="C106" s="212" t="s">
        <v>153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IF(H106=0,0,H106/'Aktivi_Saistibas(002)'!$F$19*100)</f>
        <v>0</v>
      </c>
    </row>
    <row r="107" spans="1:9" ht="25.5">
      <c r="A107" s="1"/>
      <c r="B107" s="200">
        <v>23130</v>
      </c>
      <c r="C107" s="207" t="s">
        <v>157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158</v>
      </c>
      <c r="D108" s="208"/>
      <c r="E108" s="275"/>
      <c r="F108" s="215"/>
      <c r="G108" s="215"/>
      <c r="H108" s="215"/>
      <c r="I108" s="236">
        <f>IF(H108=0,0,H108/'Aktivi_Saistibas(002)'!$F$19*100)</f>
        <v>0</v>
      </c>
    </row>
    <row r="109" spans="1:9" ht="12.75" hidden="1">
      <c r="A109" s="1"/>
      <c r="B109" s="211"/>
      <c r="C109" s="212" t="s">
        <v>159</v>
      </c>
      <c r="D109" s="208"/>
      <c r="E109" s="275"/>
      <c r="F109" s="215"/>
      <c r="G109" s="215"/>
      <c r="H109" s="215"/>
      <c r="I109" s="236">
        <f>IF(H109=0,0,H109/'Aktivi_Saistibas(002)'!$F$19*100)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IF(H110=0,0,H110/'Aktivi_Saistibas(002)'!$F$19*100)</f>
        <v>0</v>
      </c>
    </row>
    <row r="111" spans="1:9" ht="12.75">
      <c r="A111" s="1"/>
      <c r="B111" s="211"/>
      <c r="C111" s="212" t="s">
        <v>153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IF(H111=0,0,H111/'Aktivi_Saistibas(002)'!$F$19*100)</f>
        <v>0</v>
      </c>
    </row>
    <row r="112" spans="1:9" ht="12.75">
      <c r="A112" s="1"/>
      <c r="B112" s="166"/>
      <c r="C112" s="190" t="s">
        <v>193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IF(H112=0,0,H112/'Aktivi_Saistibas(002)'!$F$19*100)</f>
        <v>0</v>
      </c>
    </row>
    <row r="113" spans="1:9" ht="25.5">
      <c r="A113" s="1"/>
      <c r="B113" s="230">
        <v>23200</v>
      </c>
      <c r="C113" s="231" t="s">
        <v>161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162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155</v>
      </c>
      <c r="D115" s="208"/>
      <c r="E115" s="275"/>
      <c r="F115" s="215"/>
      <c r="G115" s="215"/>
      <c r="H115" s="215"/>
      <c r="I115" s="236">
        <f>IF(H115=0,0,H115/'Aktivi_Saistibas(002)'!$F$19*100)</f>
        <v>0</v>
      </c>
    </row>
    <row r="116" spans="1:9" ht="12.75" hidden="1">
      <c r="A116" s="1"/>
      <c r="B116" s="211"/>
      <c r="C116" s="212" t="s">
        <v>156</v>
      </c>
      <c r="D116" s="208"/>
      <c r="E116" s="275"/>
      <c r="F116" s="215"/>
      <c r="G116" s="215"/>
      <c r="H116" s="215"/>
      <c r="I116" s="236">
        <f>IF(H116=0,0,H116/'Aktivi_Saistibas(002)'!$F$19*100)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IF(H117=0,0,H117/'Aktivi_Saistibas(002)'!$F$19*100)</f>
        <v>0</v>
      </c>
    </row>
    <row r="118" spans="1:9" ht="12.75">
      <c r="A118" s="1"/>
      <c r="B118" s="211"/>
      <c r="C118" s="212" t="s">
        <v>153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IF(H118=0,0,H118/'Aktivi_Saistibas(002)'!$F$19*100)</f>
        <v>0</v>
      </c>
    </row>
    <row r="119" spans="1:9" ht="25.5">
      <c r="A119" s="1"/>
      <c r="B119" s="200">
        <v>23220</v>
      </c>
      <c r="C119" s="207" t="s">
        <v>163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158</v>
      </c>
      <c r="D120" s="208"/>
      <c r="E120" s="275"/>
      <c r="F120" s="215"/>
      <c r="G120" s="215"/>
      <c r="H120" s="215"/>
      <c r="I120" s="236">
        <f>IF(H120=0,0,H120/'Aktivi_Saistibas(002)'!$F$19*100)</f>
        <v>0</v>
      </c>
    </row>
    <row r="121" spans="1:9" ht="12.75" hidden="1">
      <c r="A121" s="1"/>
      <c r="B121" s="211"/>
      <c r="C121" s="222" t="s">
        <v>159</v>
      </c>
      <c r="D121" s="208"/>
      <c r="E121" s="275"/>
      <c r="F121" s="215"/>
      <c r="G121" s="215"/>
      <c r="H121" s="215"/>
      <c r="I121" s="236">
        <f>IF(H121=0,0,H121/'Aktivi_Saistibas(002)'!$F$19*100)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IF(H122=0,0,H122/'Aktivi_Saistibas(002)'!$F$19*100)</f>
        <v>0</v>
      </c>
    </row>
    <row r="123" spans="1:9" ht="12.75">
      <c r="A123" s="1"/>
      <c r="B123" s="211"/>
      <c r="C123" s="212" t="s">
        <v>153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IF(H123=0,0,H123/'Aktivi_Saistibas(002)'!$F$19*100)</f>
        <v>0</v>
      </c>
    </row>
    <row r="124" spans="1:9" ht="12.75">
      <c r="A124" s="1"/>
      <c r="B124" s="166"/>
      <c r="C124" s="190" t="s">
        <v>187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IF(H124=0,0,H124/'Aktivi_Saistibas(002)'!$F$19*100)</f>
        <v>0</v>
      </c>
    </row>
    <row r="125" spans="1:9" ht="25.5">
      <c r="A125" s="1"/>
      <c r="B125" s="200">
        <v>23300</v>
      </c>
      <c r="C125" s="201" t="s">
        <v>167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168</v>
      </c>
      <c r="D126" s="208"/>
      <c r="E126" s="275"/>
      <c r="F126" s="215"/>
      <c r="G126" s="215"/>
      <c r="H126" s="215"/>
      <c r="I126" s="236">
        <f>IF(H126=0,0,H126/'Aktivi_Saistibas(002)'!$F$19*100)</f>
        <v>0</v>
      </c>
    </row>
    <row r="127" spans="1:9" ht="12.75" hidden="1">
      <c r="A127" s="1"/>
      <c r="B127" s="211"/>
      <c r="C127" s="212" t="s">
        <v>169</v>
      </c>
      <c r="D127" s="208"/>
      <c r="E127" s="275"/>
      <c r="F127" s="215"/>
      <c r="G127" s="215"/>
      <c r="H127" s="215"/>
      <c r="I127" s="236">
        <f>IF(H127=0,0,H127/'Aktivi_Saistibas(002)'!$F$19*100)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IF(H128=0,0,H128/'Aktivi_Saistibas(002)'!$F$19*100)</f>
        <v>0</v>
      </c>
    </row>
    <row r="129" spans="1:9" ht="12.75">
      <c r="A129" s="1"/>
      <c r="B129" s="166"/>
      <c r="C129" s="245" t="s">
        <v>153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IF(H129=0,0,H129/'Aktivi_Saistibas(002)'!$F$19*100)</f>
        <v>0</v>
      </c>
    </row>
    <row r="130" spans="1:9" ht="12.75">
      <c r="A130" s="1"/>
      <c r="B130" s="230">
        <v>23400</v>
      </c>
      <c r="C130" s="231" t="s">
        <v>80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170</v>
      </c>
      <c r="D131" s="208"/>
      <c r="E131" s="273"/>
      <c r="F131" s="215"/>
      <c r="G131" s="215"/>
      <c r="H131" s="215"/>
      <c r="I131" s="236">
        <f>IF(H131=0,0,H131/'Aktivi_Saistibas(002)'!$F$19*100)</f>
        <v>0</v>
      </c>
    </row>
    <row r="132" spans="1:9" ht="12.75" hidden="1">
      <c r="A132" s="1"/>
      <c r="B132" s="211"/>
      <c r="C132" s="212" t="s">
        <v>171</v>
      </c>
      <c r="D132" s="208"/>
      <c r="E132" s="273"/>
      <c r="F132" s="215"/>
      <c r="G132" s="215"/>
      <c r="H132" s="215"/>
      <c r="I132" s="236">
        <f>IF(H132=0,0,H132/'Aktivi_Saistibas(002)'!$F$19*100)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IF(H133=0,0,H133/'Aktivi_Saistibas(002)'!$F$19*100)</f>
        <v>0</v>
      </c>
    </row>
    <row r="134" spans="1:9" ht="12.75">
      <c r="A134" s="1"/>
      <c r="B134" s="166"/>
      <c r="C134" s="245" t="s">
        <v>153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IF(H134=0,0,H134/'Aktivi_Saistibas(002)'!$F$19*100)</f>
        <v>0</v>
      </c>
    </row>
    <row r="135" spans="1:9" ht="25.5">
      <c r="A135" s="1"/>
      <c r="B135" s="183"/>
      <c r="C135" s="191" t="s">
        <v>194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IF(H135=0,0,H135/'Aktivi_Saistibas(002)'!$F$19*100)</f>
        <v>0</v>
      </c>
    </row>
    <row r="136" spans="1:9" ht="25.5">
      <c r="A136" s="1"/>
      <c r="B136" s="200">
        <v>24000</v>
      </c>
      <c r="C136" s="231" t="s">
        <v>177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178</v>
      </c>
      <c r="D137" s="208"/>
      <c r="E137" s="275"/>
      <c r="F137" s="215"/>
      <c r="G137" s="215"/>
      <c r="H137" s="215"/>
      <c r="I137" s="236">
        <f>IF(H137=0,0,H137/'Aktivi_Saistibas(002)'!$F$19*100)</f>
        <v>0</v>
      </c>
    </row>
    <row r="138" spans="1:9" ht="12.75" hidden="1">
      <c r="A138" s="1"/>
      <c r="B138" s="211"/>
      <c r="C138" s="212" t="s">
        <v>179</v>
      </c>
      <c r="D138" s="208"/>
      <c r="E138" s="275"/>
      <c r="F138" s="215"/>
      <c r="G138" s="215"/>
      <c r="H138" s="215"/>
      <c r="I138" s="236">
        <f>IF(H138=0,0,H138/'Aktivi_Saistibas(002)'!$F$19*100)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IF(H139=0,0,H139/'Aktivi_Saistibas(002)'!$F$19*100)</f>
        <v>0</v>
      </c>
    </row>
    <row r="140" spans="1:9" ht="12.75">
      <c r="A140" s="1"/>
      <c r="B140" s="166"/>
      <c r="C140" s="245" t="s">
        <v>153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IF(H140=0,0,H140/'Aktivi_Saistibas(002)'!$F$19*100)</f>
        <v>0</v>
      </c>
    </row>
    <row r="141" spans="1:9" ht="25.5">
      <c r="A141" s="1"/>
      <c r="B141" s="183"/>
      <c r="C141" s="191" t="s">
        <v>195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IF(H141=0,0,H141/'Aktivi_Saistibas(002)'!$F$19*100)</f>
        <v>0</v>
      </c>
    </row>
    <row r="142" spans="1:9" ht="26.25" thickBot="1">
      <c r="A142" s="1"/>
      <c r="B142" s="303">
        <v>30000</v>
      </c>
      <c r="C142" s="265" t="s">
        <v>196</v>
      </c>
      <c r="D142" s="79">
        <v>30000</v>
      </c>
      <c r="E142" s="439"/>
      <c r="F142" s="271">
        <f>'Portfelis(002-1)'!E100+'Portfelis(002-2)'!F141</f>
        <v>4</v>
      </c>
      <c r="G142" s="271">
        <f>'Portfelis(002-1)'!F100+'Portfelis(002-2)'!G141</f>
        <v>3403.48</v>
      </c>
      <c r="H142" s="271">
        <f>'Portfelis(002-1)'!G100+'Portfelis(002-2)'!H141</f>
        <v>3403.88</v>
      </c>
      <c r="I142" s="272">
        <f>IF(H142=0,0,H142/'Aktivi_Saistibas(002)'!$F$19*100)</f>
        <v>31.98639308753812</v>
      </c>
    </row>
    <row r="143" spans="1:9" ht="48.7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33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7284810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0:C80"/>
  </mergeCells>
  <printOptions horizontalCentered="1"/>
  <pageMargins left="0.5905511811023623" right="0.3937007874015748" top="0.25" bottom="0.28" header="0.15748031496062992" footer="0.4724409448818898"/>
  <pageSetup blackAndWhite="1" horizontalDpi="600" verticalDpi="600" orientation="portrait" scale="90" r:id="rId1"/>
  <rowBreaks count="1" manualBreakCount="1"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Nosaukumi!B27</f>
        <v>VENTA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3" t="s">
        <v>11</v>
      </c>
      <c r="C10" s="462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61" t="s">
        <v>13</v>
      </c>
      <c r="C11" s="462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>
        <v>3005.82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33.26</v>
      </c>
      <c r="F13" s="36">
        <v>5736.94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>
        <v>0</v>
      </c>
      <c r="G15" s="24"/>
    </row>
    <row r="16" spans="2:7" ht="15">
      <c r="B16" s="100"/>
      <c r="C16" s="96" t="s">
        <v>73</v>
      </c>
      <c r="D16" s="97" t="s">
        <v>70</v>
      </c>
      <c r="E16" s="94"/>
      <c r="F16" s="36">
        <v>15.86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15.86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>
        <v>0</v>
      </c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33.26</v>
      </c>
      <c r="F19" s="47">
        <f>F12+F13+F17+F18</f>
        <v>8758.62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3" t="s">
        <v>11</v>
      </c>
      <c r="C22" s="462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61" t="s">
        <v>13</v>
      </c>
      <c r="C23" s="462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0.05</v>
      </c>
      <c r="F27" s="116">
        <v>10.1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0.05</v>
      </c>
      <c r="F30" s="122">
        <f>SUM(F24:F29)</f>
        <v>10.1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33.21</v>
      </c>
      <c r="F31" s="126">
        <f>F19-F30</f>
        <v>8748.52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Irēna Bauere; 7284810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fitToHeight="1" fitToWidth="1" horizontalDpi="300" verticalDpi="3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Nosaukumi!B27</f>
        <v>VENTA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>
        <v>9.91</v>
      </c>
    </row>
    <row r="14" spans="2:6" ht="12.75">
      <c r="B14" s="71"/>
      <c r="C14" s="160" t="s">
        <v>94</v>
      </c>
      <c r="D14" s="137" t="s">
        <v>92</v>
      </c>
      <c r="E14" s="138"/>
      <c r="F14" s="139">
        <v>65.18</v>
      </c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75.09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>
        <v>30.02</v>
      </c>
    </row>
    <row r="21" spans="2:6" ht="12.75">
      <c r="B21" s="71"/>
      <c r="C21" s="160" t="s">
        <v>105</v>
      </c>
      <c r="D21" s="137" t="s">
        <v>101</v>
      </c>
      <c r="E21" s="138"/>
      <c r="F21" s="139">
        <v>6.25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15.25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51.519999999999996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>
        <v>4250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4222.78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27.220000000000255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0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27.220000000000255</v>
      </c>
    </row>
    <row r="31" spans="2:6" ht="12.75">
      <c r="B31" s="71"/>
      <c r="C31" s="160" t="s">
        <v>117</v>
      </c>
      <c r="D31" s="137" t="s">
        <v>112</v>
      </c>
      <c r="E31" s="138"/>
      <c r="F31" s="140">
        <v>0.59</v>
      </c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27.810000000000255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51.380000000000265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Irēna Bauere; 7284810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Nosaukumi!B27</f>
        <v>VENTA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Blaumaņa iela 11/13 - 9, Rīga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'Aktivi_Saistibas(003)'!E31</f>
        <v>33.21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>
        <f>'Ien.,Izd.(003)'!E35</f>
        <v>0</v>
      </c>
      <c r="F13" s="179">
        <f>'Ien.,Izd.(003)'!F35</f>
        <v>51.380000000000265</v>
      </c>
    </row>
    <row r="14" spans="2:6" ht="25.5">
      <c r="B14" s="176" t="s">
        <v>68</v>
      </c>
      <c r="C14" s="163" t="s">
        <v>127</v>
      </c>
      <c r="D14" s="150" t="s">
        <v>68</v>
      </c>
      <c r="E14" s="169">
        <v>33.26</v>
      </c>
      <c r="F14" s="75">
        <f>8697.19-E14</f>
        <v>8663.93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0</v>
      </c>
      <c r="F15" s="75">
        <v>0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33.26</v>
      </c>
      <c r="F16" s="181">
        <f>F13+F14-F15</f>
        <v>8715.310000000001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33.26</v>
      </c>
      <c r="F17" s="441">
        <f>F12+F16</f>
        <v>8748.52</v>
      </c>
    </row>
    <row r="18" spans="2:6" ht="12.75">
      <c r="B18" s="68" t="s">
        <v>132</v>
      </c>
      <c r="C18" s="163" t="s">
        <v>133</v>
      </c>
      <c r="D18" s="69" t="s">
        <v>132</v>
      </c>
      <c r="E18" s="442">
        <v>0</v>
      </c>
      <c r="F18" s="443">
        <v>33.2629007</v>
      </c>
    </row>
    <row r="19" spans="2:6" ht="12.75">
      <c r="B19" s="68" t="s">
        <v>134</v>
      </c>
      <c r="C19" s="163" t="s">
        <v>135</v>
      </c>
      <c r="D19" s="69" t="s">
        <v>134</v>
      </c>
      <c r="E19" s="442">
        <v>33.2629007</v>
      </c>
      <c r="F19" s="443">
        <v>8690.198921900004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0.9984096185574097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0.9999127947371107</v>
      </c>
      <c r="F21" s="445">
        <f>IF(F19=0,0,F17/F19)</f>
        <v>1.0067111326937548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Irēna Bauere; 7284810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Nosaukumi!B27</f>
        <v>VENTA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Blaumaņa iela 11/13 - 9, Rīga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4" t="s">
        <v>11</v>
      </c>
      <c r="C11" s="468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6" t="s">
        <v>13</v>
      </c>
      <c r="C12" s="469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220</v>
      </c>
      <c r="D16" s="213"/>
      <c r="E16" s="214">
        <v>6</v>
      </c>
      <c r="F16" s="215">
        <v>605.23</v>
      </c>
      <c r="G16" s="215">
        <v>605.82</v>
      </c>
      <c r="H16" s="233">
        <f>IF(G16=0,0,G16/'Aktivi_Saistibas(003)'!$F$19*100)</f>
        <v>6.916843064318351</v>
      </c>
      <c r="I16" s="31"/>
    </row>
    <row r="17" spans="2:9" ht="15" hidden="1">
      <c r="B17" s="211"/>
      <c r="C17" s="212" t="s">
        <v>151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 hidden="1">
      <c r="B18" s="211"/>
      <c r="C18" s="212" t="s">
        <v>152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6</v>
      </c>
      <c r="F20" s="218">
        <f>SUM(F16:F19)</f>
        <v>605.23</v>
      </c>
      <c r="G20" s="218">
        <f>SUM(G16:G19)</f>
        <v>605.82</v>
      </c>
      <c r="H20" s="234">
        <f>IF(G20=0,0,G20/'Aktivi_Saistibas(003)'!$F$19*100)</f>
        <v>6.916843064318351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155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 hidden="1">
      <c r="B23" s="211"/>
      <c r="C23" s="222" t="s">
        <v>156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158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 hidden="1">
      <c r="B28" s="211"/>
      <c r="C28" s="222" t="s">
        <v>159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6</v>
      </c>
      <c r="F31" s="229">
        <f>F20+F25+F30</f>
        <v>605.23</v>
      </c>
      <c r="G31" s="229">
        <f>G20+G25+G30</f>
        <v>605.82</v>
      </c>
      <c r="H31" s="237">
        <f>IF(G31=0,0,G31/'Aktivi_Saistibas(003)'!$F$19*100)</f>
        <v>6.916843064318351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155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 hidden="1">
      <c r="B35" s="211"/>
      <c r="C35" s="212" t="s">
        <v>156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158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 hidden="1">
      <c r="B40" s="211"/>
      <c r="C40" s="222" t="s">
        <v>159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IF(G43=0,0,G43/'Aktivi_Saistibas(003)'!$F$19*100)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6" t="s">
        <v>13</v>
      </c>
      <c r="C45" s="469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168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 hidden="1">
      <c r="B48" s="211"/>
      <c r="C48" s="212" t="s">
        <v>169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170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6</v>
      </c>
      <c r="F56" s="248">
        <f>F31+F43+F50+F55</f>
        <v>605.23</v>
      </c>
      <c r="G56" s="248">
        <f>G31+G43+G50+G55</f>
        <v>605.82</v>
      </c>
      <c r="H56" s="249">
        <f>IF(G56=0,0,G56/'Aktivi_Saistibas(003)'!$F$19*100)</f>
        <v>6.916843064318351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155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 hidden="1">
      <c r="B61" s="211"/>
      <c r="C61" s="212" t="s">
        <v>156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158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 hidden="1">
      <c r="B66" s="211"/>
      <c r="C66" s="212" t="s">
        <v>159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155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 hidden="1">
      <c r="B73" s="211"/>
      <c r="C73" s="212" t="s">
        <v>156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158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 hidden="1">
      <c r="B78" s="211"/>
      <c r="C78" s="212" t="s">
        <v>159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168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 hidden="1">
      <c r="B84" s="211"/>
      <c r="C84" s="212" t="s">
        <v>169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170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 hidden="1">
      <c r="B89" s="211"/>
      <c r="C89" s="212" t="s">
        <v>171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IF(G91=0,0,G91/'Aktivi_Saistibas(003)'!$F$19*100)</f>
        <v>0</v>
      </c>
      <c r="I91" s="53"/>
    </row>
    <row r="92" spans="2:9" ht="15.75" hidden="1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hidden="1" thickBot="1">
      <c r="B93" s="466" t="s">
        <v>13</v>
      </c>
      <c r="C93" s="469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IF(G94=0,0,G94/'Aktivi_Saistibas(003)'!$F$19*100)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231</v>
      </c>
      <c r="D96" s="208"/>
      <c r="E96" s="215"/>
      <c r="F96" s="215">
        <v>800</v>
      </c>
      <c r="G96" s="215">
        <v>800</v>
      </c>
      <c r="H96" s="236">
        <f>IF(G96=0,0,G96/'Aktivi_Saistibas(003)'!$F$19*100)</f>
        <v>9.13385898691803</v>
      </c>
      <c r="I96" s="53"/>
    </row>
    <row r="97" spans="2:9" ht="15">
      <c r="B97" s="211"/>
      <c r="C97" s="212" t="s">
        <v>223</v>
      </c>
      <c r="D97" s="208"/>
      <c r="E97" s="215"/>
      <c r="F97" s="215">
        <v>800</v>
      </c>
      <c r="G97" s="215">
        <v>800</v>
      </c>
      <c r="H97" s="236">
        <f>IF(G97=0,0,G97/'Aktivi_Saistibas(003)'!$F$19*100)</f>
        <v>9.13385898691803</v>
      </c>
      <c r="I97" s="53"/>
    </row>
    <row r="98" spans="2:9" ht="15">
      <c r="B98" s="211"/>
      <c r="C98" s="212" t="s">
        <v>222</v>
      </c>
      <c r="D98" s="208"/>
      <c r="E98" s="215"/>
      <c r="F98" s="215">
        <v>800</v>
      </c>
      <c r="G98" s="215">
        <v>800</v>
      </c>
      <c r="H98" s="236">
        <f>IF(G98=0,0,G98/'Aktivi_Saistibas(003)'!$F$19*100)</f>
        <v>9.13385898691803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2400</v>
      </c>
      <c r="G99" s="269">
        <f>SUM(G96:G98)</f>
        <v>2400</v>
      </c>
      <c r="H99" s="270">
        <f>IF(G99=0,0,G99/'Aktivi_Saistibas(003)'!$F$19*100)</f>
        <v>27.401576960754088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6</v>
      </c>
      <c r="F100" s="271">
        <f>F56+F94+F99</f>
        <v>3005.23</v>
      </c>
      <c r="G100" s="271">
        <f>G56+G94+G99</f>
        <v>3005.82</v>
      </c>
      <c r="H100" s="272">
        <f>IF(G100=0,0,G100/'Aktivi_Saistibas(003)'!$F$19*100)</f>
        <v>34.31842002507244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1" manualBreakCount="1">
    <brk id="4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4" t="s">
        <v>11</v>
      </c>
      <c r="C2" s="465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6" t="s">
        <v>13</v>
      </c>
      <c r="C3" s="467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IF(H7=0,0,H7/'Aktivi_Saistibas(003)'!$F$19*100)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IF(H8=0,0,H8/'Aktivi_Saistibas(003)'!$F$19*100)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IF(H9=0,0,H9/'Aktivi_Saistibas(003)'!$F$19*100)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IF(H13=0,0,H13/'Aktivi_Saistibas(003)'!$F$19*100)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IF(H14=0,0,H14/'Aktivi_Saistibas(003)'!$F$19*100)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IF(H18=0,0,H18/'Aktivi_Saistibas(003)'!$F$19*100)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IF(H19=0,0,H19/'Aktivi_Saistibas(003)'!$F$19*100)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IF(H25=0,0,H25/'Aktivi_Saistibas(003)'!$F$19*100)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IF(H26=0,0,H26/'Aktivi_Saistibas(003)'!$F$19*100)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IF(H30=0,0,H30/'Aktivi_Saistibas(003)'!$F$19*100)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IF(H31=0,0,H31/'Aktivi_Saistibas(003)'!$F$19*100)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IF(H36=0,0,H36/'Aktivi_Saistibas(003)'!$F$19*100)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IF(H37=0,0,H37/'Aktivi_Saistibas(003)'!$F$19*100)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IF(H41=0,0,H41/'Aktivi_Saistibas(003)'!$F$19*100)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IF(H42=0,0,H42/'Aktivi_Saistibas(003)'!$F$19*100)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IF(H45=0,0,H45/'Aktivi_Saistibas(003)'!$F$19*100)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66" t="s">
        <v>13</v>
      </c>
      <c r="C47" s="467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IF(H51=0,0,H51/'Aktivi_Saistibas(003)'!$F$19*100)</f>
        <v>0</v>
      </c>
    </row>
    <row r="52" spans="1:9" ht="12.75" hidden="1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IF(H52=0,0,H52/'Aktivi_Saistibas(003)'!$F$19*100)</f>
        <v>0</v>
      </c>
    </row>
    <row r="53" spans="1:9" ht="12.75" hidden="1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IF(H53=0,0,H53/'Aktivi_Saistibas(003)'!$F$19*100)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IF(H54=0,0,H54/'Aktivi_Saistibas(003)'!$F$19*100)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IF(H57=0,0,H57/'Aktivi_Saistibas(003)'!$F$19*100)</f>
        <v>0</v>
      </c>
    </row>
    <row r="58" spans="1:9" ht="12.75" hidden="1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IF(H58=0,0,H58/'Aktivi_Saistibas(003)'!$F$19*100)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IF(H59=0,0,H59/'Aktivi_Saistibas(003)'!$F$19*100)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IF(H62=0,0,H62/'Aktivi_Saistibas(003)'!$F$19*100)</f>
        <v>0</v>
      </c>
    </row>
    <row r="63" spans="1:9" ht="12.75" hidden="1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IF(H63=0,0,H63/'Aktivi_Saistibas(003)'!$F$19*100)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IF(H64=0,0,H64/'Aktivi_Saistibas(003)'!$F$19*100)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IF(H69=0,0,H69/'Aktivi_Saistibas(003)'!$F$19*100)</f>
        <v>0</v>
      </c>
    </row>
    <row r="70" spans="1:9" ht="12.75" hidden="1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IF(H70=0,0,H70/'Aktivi_Saistibas(003)'!$F$19*100)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IF(H71=0,0,H71/'Aktivi_Saistibas(003)'!$F$19*100)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IF(H74=0,0,H74/'Aktivi_Saistibas(003)'!$F$19*100)</f>
        <v>0</v>
      </c>
    </row>
    <row r="75" spans="1:9" ht="12.75" hidden="1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IF(H75=0,0,H75/'Aktivi_Saistibas(003)'!$F$19*100)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IF(H76=0,0,H76/'Aktivi_Saistibas(003)'!$F$19*100)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IF(H78=0,0,H78/'Aktivi_Saistibas(003)'!$F$19*100)</f>
        <v>0</v>
      </c>
    </row>
    <row r="79" spans="1:10" ht="13.5" thickBot="1">
      <c r="A79" s="1"/>
      <c r="B79" s="216"/>
      <c r="C79" s="201"/>
      <c r="D79" s="227"/>
      <c r="E79" s="227"/>
      <c r="F79" s="209"/>
      <c r="G79" s="209"/>
      <c r="H79" s="209"/>
      <c r="I79" s="266"/>
      <c r="J79" s="349"/>
    </row>
    <row r="80" spans="1:9" ht="13.5" thickBot="1">
      <c r="A80" s="1"/>
      <c r="B80" s="466" t="s">
        <v>13</v>
      </c>
      <c r="C80" s="467"/>
      <c r="D80" s="67" t="s">
        <v>63</v>
      </c>
      <c r="E80" s="67" t="s">
        <v>62</v>
      </c>
      <c r="F80" s="67" t="s">
        <v>65</v>
      </c>
      <c r="G80" s="67" t="s">
        <v>165</v>
      </c>
      <c r="H80" s="67" t="s">
        <v>166</v>
      </c>
      <c r="I80" s="187" t="s">
        <v>182</v>
      </c>
    </row>
    <row r="81" spans="1:9" ht="25.5">
      <c r="A81" s="1"/>
      <c r="B81" s="200">
        <v>22300</v>
      </c>
      <c r="C81" s="201" t="s">
        <v>167</v>
      </c>
      <c r="D81" s="208"/>
      <c r="E81" s="282"/>
      <c r="F81" s="282"/>
      <c r="G81" s="282"/>
      <c r="H81" s="282"/>
      <c r="I81" s="291"/>
    </row>
    <row r="82" spans="1:9" ht="12.75" hidden="1">
      <c r="A82" s="1"/>
      <c r="B82" s="211"/>
      <c r="C82" s="212" t="s">
        <v>168</v>
      </c>
      <c r="D82" s="208"/>
      <c r="E82" s="292"/>
      <c r="F82" s="292"/>
      <c r="G82" s="292"/>
      <c r="H82" s="292"/>
      <c r="I82" s="236">
        <f>IF(H82=0,0,H82/'Aktivi_Saistibas(003)'!$F$19*100)</f>
        <v>0</v>
      </c>
    </row>
    <row r="83" spans="1:9" ht="12.75" hidden="1">
      <c r="A83" s="1"/>
      <c r="B83" s="211"/>
      <c r="C83" s="212" t="s">
        <v>169</v>
      </c>
      <c r="D83" s="208"/>
      <c r="E83" s="292"/>
      <c r="F83" s="292"/>
      <c r="G83" s="292"/>
      <c r="H83" s="292"/>
      <c r="I83" s="236">
        <f>IF(H83=0,0,H83/'Aktivi_Saistibas(003)'!$F$19*100)</f>
        <v>0</v>
      </c>
    </row>
    <row r="84" spans="1:9" ht="12.75" hidden="1">
      <c r="A84" s="1"/>
      <c r="B84" s="211"/>
      <c r="C84" s="216" t="s">
        <v>20</v>
      </c>
      <c r="D84" s="208"/>
      <c r="E84" s="292"/>
      <c r="F84" s="292"/>
      <c r="G84" s="292"/>
      <c r="H84" s="292"/>
      <c r="I84" s="236">
        <f>IF(H84=0,0,H84/'Aktivi_Saistibas(003)'!$F$19*100)</f>
        <v>0</v>
      </c>
    </row>
    <row r="85" spans="1:9" ht="12.75">
      <c r="A85" s="1"/>
      <c r="B85" s="166"/>
      <c r="C85" s="245" t="s">
        <v>153</v>
      </c>
      <c r="D85" s="76">
        <v>22300</v>
      </c>
      <c r="E85" s="299"/>
      <c r="F85" s="276">
        <f>SUM(F82:F84)</f>
        <v>0</v>
      </c>
      <c r="G85" s="276">
        <f>SUM(G82:G84)</f>
        <v>0</v>
      </c>
      <c r="H85" s="276">
        <f>SUM(H82:H84)</f>
        <v>0</v>
      </c>
      <c r="I85" s="239">
        <f>IF(H85=0,0,H85/'Aktivi_Saistibas(003)'!$F$19*100)</f>
        <v>0</v>
      </c>
    </row>
    <row r="86" spans="1:9" ht="12.75">
      <c r="A86" s="1"/>
      <c r="B86" s="230">
        <v>22400</v>
      </c>
      <c r="C86" s="231" t="s">
        <v>80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170</v>
      </c>
      <c r="D87" s="208"/>
      <c r="E87" s="292"/>
      <c r="F87" s="292"/>
      <c r="G87" s="292"/>
      <c r="H87" s="292"/>
      <c r="I87" s="236">
        <f>IF(H87=0,0,H87/'Aktivi_Saistibas(003)'!$F$19*100)</f>
        <v>0</v>
      </c>
    </row>
    <row r="88" spans="1:9" ht="12.75" hidden="1">
      <c r="A88" s="1"/>
      <c r="B88" s="211"/>
      <c r="C88" s="212" t="s">
        <v>171</v>
      </c>
      <c r="D88" s="208"/>
      <c r="E88" s="275"/>
      <c r="F88" s="215"/>
      <c r="G88" s="215"/>
      <c r="H88" s="215"/>
      <c r="I88" s="236">
        <f>IF(H88=0,0,H88/'Aktivi_Saistibas(003)'!$F$19*100)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IF(H89=0,0,H89/'Aktivi_Saistibas(003)'!$F$19*100)</f>
        <v>0</v>
      </c>
    </row>
    <row r="90" spans="1:9" ht="12.75">
      <c r="A90" s="1"/>
      <c r="B90" s="166"/>
      <c r="C90" s="245" t="s">
        <v>153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IF(H90=0,0,H90/'Aktivi_Saistibas(003)'!$F$19*100)</f>
        <v>0</v>
      </c>
    </row>
    <row r="91" spans="1:9" ht="51">
      <c r="A91" s="1"/>
      <c r="B91" s="183"/>
      <c r="C91" s="191" t="s">
        <v>191</v>
      </c>
      <c r="D91" s="78">
        <v>22000</v>
      </c>
      <c r="E91" s="301"/>
      <c r="F91" s="295">
        <f>F66+F78+F85+F90</f>
        <v>0</v>
      </c>
      <c r="G91" s="295">
        <f>G66+G78+G85+G90</f>
        <v>0</v>
      </c>
      <c r="H91" s="295">
        <f>H66+H78+H85+H90</f>
        <v>0</v>
      </c>
      <c r="I91" s="296">
        <f>IF(H91=0,0,H91/'Aktivi_Saistibas(003)'!$F$19*100)</f>
        <v>0</v>
      </c>
    </row>
    <row r="92" spans="1:9" ht="12.75">
      <c r="A92" s="1"/>
      <c r="B92" s="200">
        <v>23000</v>
      </c>
      <c r="C92" s="297" t="s">
        <v>192</v>
      </c>
      <c r="D92" s="238"/>
      <c r="E92" s="438"/>
      <c r="F92" s="226"/>
      <c r="G92" s="226"/>
      <c r="H92" s="226"/>
      <c r="I92" s="232"/>
    </row>
    <row r="93" spans="1:9" ht="39" thickBot="1">
      <c r="A93" s="1"/>
      <c r="B93" s="455">
        <v>23100</v>
      </c>
      <c r="C93" s="456" t="s">
        <v>148</v>
      </c>
      <c r="D93" s="457"/>
      <c r="E93" s="458"/>
      <c r="F93" s="459"/>
      <c r="G93" s="459"/>
      <c r="H93" s="459"/>
      <c r="I93" s="460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66" t="s">
        <v>13</v>
      </c>
      <c r="C95" s="467"/>
      <c r="D95" s="67" t="s">
        <v>63</v>
      </c>
      <c r="E95" s="67" t="s">
        <v>62</v>
      </c>
      <c r="F95" s="67" t="s">
        <v>65</v>
      </c>
      <c r="G95" s="67" t="s">
        <v>165</v>
      </c>
      <c r="H95" s="67" t="s">
        <v>166</v>
      </c>
      <c r="I95" s="187" t="s">
        <v>182</v>
      </c>
    </row>
    <row r="96" spans="1:9" ht="25.5">
      <c r="A96" s="1"/>
      <c r="B96" s="200">
        <v>23110</v>
      </c>
      <c r="C96" s="207" t="s">
        <v>149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185</v>
      </c>
      <c r="D97" s="213"/>
      <c r="E97" s="275"/>
      <c r="F97" s="215"/>
      <c r="G97" s="215"/>
      <c r="H97" s="215"/>
      <c r="I97" s="236">
        <f>IF(H97=0,0,H97/'Aktivi_Saistibas(003)'!$F$19*100)</f>
        <v>0</v>
      </c>
    </row>
    <row r="98" spans="1:9" ht="12.75" hidden="1">
      <c r="A98" s="1"/>
      <c r="B98" s="211"/>
      <c r="C98" s="212" t="s">
        <v>151</v>
      </c>
      <c r="D98" s="213"/>
      <c r="E98" s="275"/>
      <c r="F98" s="215"/>
      <c r="G98" s="215"/>
      <c r="H98" s="215"/>
      <c r="I98" s="236">
        <f>IF(H98=0,0,H98/'Aktivi_Saistibas(003)'!$F$19*100)</f>
        <v>0</v>
      </c>
    </row>
    <row r="99" spans="1:9" ht="12.75" hidden="1">
      <c r="A99" s="1"/>
      <c r="B99" s="211"/>
      <c r="C99" s="212" t="s">
        <v>152</v>
      </c>
      <c r="D99" s="213"/>
      <c r="E99" s="275"/>
      <c r="F99" s="215"/>
      <c r="G99" s="215"/>
      <c r="H99" s="215"/>
      <c r="I99" s="236">
        <f>IF(H99=0,0,H99/'Aktivi_Saistibas(003)'!$F$19*100)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IF(H100=0,0,H100/'Aktivi_Saistibas(003)'!$F$19*100)</f>
        <v>0</v>
      </c>
    </row>
    <row r="101" spans="1:9" ht="12.75">
      <c r="A101" s="1"/>
      <c r="B101" s="211"/>
      <c r="C101" s="212" t="s">
        <v>153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IF(H101=0,0,H101/'Aktivi_Saistibas(003)'!$F$19*100)</f>
        <v>0</v>
      </c>
    </row>
    <row r="102" spans="1:9" ht="25.5">
      <c r="A102" s="1"/>
      <c r="B102" s="200">
        <v>23120</v>
      </c>
      <c r="C102" s="207" t="s">
        <v>154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155</v>
      </c>
      <c r="D103" s="208"/>
      <c r="E103" s="275"/>
      <c r="F103" s="215"/>
      <c r="G103" s="215"/>
      <c r="H103" s="215"/>
      <c r="I103" s="236">
        <f>IF(H103=0,0,H103/'Aktivi_Saistibas(003)'!$F$19*100)</f>
        <v>0</v>
      </c>
    </row>
    <row r="104" spans="1:9" ht="12.75" hidden="1">
      <c r="A104" s="1"/>
      <c r="B104" s="211"/>
      <c r="C104" s="212" t="s">
        <v>156</v>
      </c>
      <c r="D104" s="208"/>
      <c r="E104" s="275"/>
      <c r="F104" s="215"/>
      <c r="G104" s="215"/>
      <c r="H104" s="215"/>
      <c r="I104" s="236">
        <f>IF(H104=0,0,H104/'Aktivi_Saistibas(003)'!$F$19*100)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IF(H105=0,0,H105/'Aktivi_Saistibas(003)'!$F$19*100)</f>
        <v>0</v>
      </c>
    </row>
    <row r="106" spans="1:9" ht="12.75">
      <c r="A106" s="1"/>
      <c r="B106" s="211"/>
      <c r="C106" s="212" t="s">
        <v>153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IF(H106=0,0,H106/'Aktivi_Saistibas(003)'!$F$19*100)</f>
        <v>0</v>
      </c>
    </row>
    <row r="107" spans="1:9" ht="25.5">
      <c r="A107" s="1"/>
      <c r="B107" s="200">
        <v>23130</v>
      </c>
      <c r="C107" s="207" t="s">
        <v>157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158</v>
      </c>
      <c r="D108" s="208"/>
      <c r="E108" s="275"/>
      <c r="F108" s="215"/>
      <c r="G108" s="215"/>
      <c r="H108" s="215"/>
      <c r="I108" s="236">
        <f>IF(H108=0,0,H108/'Aktivi_Saistibas(003)'!$F$19*100)</f>
        <v>0</v>
      </c>
    </row>
    <row r="109" spans="1:9" ht="12.75" hidden="1">
      <c r="A109" s="1"/>
      <c r="B109" s="211"/>
      <c r="C109" s="212" t="s">
        <v>159</v>
      </c>
      <c r="D109" s="208"/>
      <c r="E109" s="275"/>
      <c r="F109" s="215"/>
      <c r="G109" s="215"/>
      <c r="H109" s="215"/>
      <c r="I109" s="236">
        <f>IF(H109=0,0,H109/'Aktivi_Saistibas(003)'!$F$19*100)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IF(H110=0,0,H110/'Aktivi_Saistibas(003)'!$F$19*100)</f>
        <v>0</v>
      </c>
    </row>
    <row r="111" spans="1:9" ht="12.75">
      <c r="A111" s="1"/>
      <c r="B111" s="211"/>
      <c r="C111" s="212" t="s">
        <v>153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IF(H111=0,0,H111/'Aktivi_Saistibas(003)'!$F$19*100)</f>
        <v>0</v>
      </c>
    </row>
    <row r="112" spans="1:9" ht="12.75">
      <c r="A112" s="1"/>
      <c r="B112" s="166"/>
      <c r="C112" s="190" t="s">
        <v>193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IF(H112=0,0,H112/'Aktivi_Saistibas(003)'!$F$19*100)</f>
        <v>0</v>
      </c>
    </row>
    <row r="113" spans="1:9" ht="25.5">
      <c r="A113" s="1"/>
      <c r="B113" s="230">
        <v>23200</v>
      </c>
      <c r="C113" s="231" t="s">
        <v>161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162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155</v>
      </c>
      <c r="D115" s="208"/>
      <c r="E115" s="275"/>
      <c r="F115" s="215"/>
      <c r="G115" s="215"/>
      <c r="H115" s="215"/>
      <c r="I115" s="236">
        <f>IF(H115=0,0,H115/'Aktivi_Saistibas(003)'!$F$19*100)</f>
        <v>0</v>
      </c>
    </row>
    <row r="116" spans="1:9" ht="12.75" hidden="1">
      <c r="A116" s="1"/>
      <c r="B116" s="211"/>
      <c r="C116" s="212" t="s">
        <v>156</v>
      </c>
      <c r="D116" s="208"/>
      <c r="E116" s="275"/>
      <c r="F116" s="215"/>
      <c r="G116" s="215"/>
      <c r="H116" s="215"/>
      <c r="I116" s="236">
        <f>IF(H116=0,0,H116/'Aktivi_Saistibas(003)'!$F$19*100)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IF(H117=0,0,H117/'Aktivi_Saistibas(003)'!$F$19*100)</f>
        <v>0</v>
      </c>
    </row>
    <row r="118" spans="1:9" ht="12.75">
      <c r="A118" s="1"/>
      <c r="B118" s="211"/>
      <c r="C118" s="212" t="s">
        <v>153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IF(H118=0,0,H118/'Aktivi_Saistibas(003)'!$F$19*100)</f>
        <v>0</v>
      </c>
    </row>
    <row r="119" spans="1:9" ht="25.5">
      <c r="A119" s="1"/>
      <c r="B119" s="200">
        <v>23220</v>
      </c>
      <c r="C119" s="207" t="s">
        <v>163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158</v>
      </c>
      <c r="D120" s="208"/>
      <c r="E120" s="275"/>
      <c r="F120" s="215"/>
      <c r="G120" s="215"/>
      <c r="H120" s="215"/>
      <c r="I120" s="236">
        <f>IF(H120=0,0,H120/'Aktivi_Saistibas(003)'!$F$19*100)</f>
        <v>0</v>
      </c>
    </row>
    <row r="121" spans="1:9" ht="12.75" hidden="1">
      <c r="A121" s="1"/>
      <c r="B121" s="211"/>
      <c r="C121" s="222" t="s">
        <v>159</v>
      </c>
      <c r="D121" s="208"/>
      <c r="E121" s="275"/>
      <c r="F121" s="215"/>
      <c r="G121" s="215"/>
      <c r="H121" s="215"/>
      <c r="I121" s="236">
        <f>IF(H121=0,0,H121/'Aktivi_Saistibas(003)'!$F$19*100)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IF(H122=0,0,H122/'Aktivi_Saistibas(003)'!$F$19*100)</f>
        <v>0</v>
      </c>
    </row>
    <row r="123" spans="1:9" ht="12.75">
      <c r="A123" s="1"/>
      <c r="B123" s="211"/>
      <c r="C123" s="212" t="s">
        <v>153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IF(H123=0,0,H123/'Aktivi_Saistibas(003)'!$F$19*100)</f>
        <v>0</v>
      </c>
    </row>
    <row r="124" spans="1:9" ht="12.75">
      <c r="A124" s="1"/>
      <c r="B124" s="166"/>
      <c r="C124" s="190" t="s">
        <v>187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IF(H124=0,0,H124/'Aktivi_Saistibas(003)'!$F$19*100)</f>
        <v>0</v>
      </c>
    </row>
    <row r="125" spans="1:9" ht="25.5">
      <c r="A125" s="1"/>
      <c r="B125" s="200">
        <v>23300</v>
      </c>
      <c r="C125" s="201" t="s">
        <v>167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168</v>
      </c>
      <c r="D126" s="208"/>
      <c r="E126" s="275"/>
      <c r="F126" s="215"/>
      <c r="G126" s="215"/>
      <c r="H126" s="215"/>
      <c r="I126" s="236">
        <f>IF(H126=0,0,H126/'Aktivi_Saistibas(003)'!$F$19*100)</f>
        <v>0</v>
      </c>
    </row>
    <row r="127" spans="1:9" ht="12.75" hidden="1">
      <c r="A127" s="1"/>
      <c r="B127" s="211"/>
      <c r="C127" s="212" t="s">
        <v>169</v>
      </c>
      <c r="D127" s="208"/>
      <c r="E127" s="275"/>
      <c r="F127" s="215"/>
      <c r="G127" s="215"/>
      <c r="H127" s="215"/>
      <c r="I127" s="236">
        <f>IF(H127=0,0,H127/'Aktivi_Saistibas(003)'!$F$19*100)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IF(H128=0,0,H128/'Aktivi_Saistibas(003)'!$F$19*100)</f>
        <v>0</v>
      </c>
    </row>
    <row r="129" spans="1:9" ht="12.75">
      <c r="A129" s="1"/>
      <c r="B129" s="166"/>
      <c r="C129" s="245" t="s">
        <v>153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IF(H129=0,0,H129/'Aktivi_Saistibas(003)'!$F$19*100)</f>
        <v>0</v>
      </c>
    </row>
    <row r="130" spans="1:9" ht="12.75">
      <c r="A130" s="1"/>
      <c r="B130" s="230">
        <v>23400</v>
      </c>
      <c r="C130" s="231" t="s">
        <v>80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170</v>
      </c>
      <c r="D131" s="208"/>
      <c r="E131" s="273"/>
      <c r="F131" s="215"/>
      <c r="G131" s="215"/>
      <c r="H131" s="215"/>
      <c r="I131" s="236">
        <f>IF(H131=0,0,H131/'Aktivi_Saistibas(003)'!$F$19*100)</f>
        <v>0</v>
      </c>
    </row>
    <row r="132" spans="1:9" ht="12.75" hidden="1">
      <c r="A132" s="1"/>
      <c r="B132" s="211"/>
      <c r="C132" s="212" t="s">
        <v>171</v>
      </c>
      <c r="D132" s="208"/>
      <c r="E132" s="273"/>
      <c r="F132" s="215"/>
      <c r="G132" s="215"/>
      <c r="H132" s="215"/>
      <c r="I132" s="236">
        <f>IF(H132=0,0,H132/'Aktivi_Saistibas(003)'!$F$19*100)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IF(H133=0,0,H133/'Aktivi_Saistibas(003)'!$F$19*100)</f>
        <v>0</v>
      </c>
    </row>
    <row r="134" spans="1:9" ht="12.75">
      <c r="A134" s="1"/>
      <c r="B134" s="166"/>
      <c r="C134" s="245" t="s">
        <v>153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IF(H134=0,0,H134/'Aktivi_Saistibas(003)'!$F$19*100)</f>
        <v>0</v>
      </c>
    </row>
    <row r="135" spans="1:9" ht="25.5">
      <c r="A135" s="1"/>
      <c r="B135" s="183"/>
      <c r="C135" s="191" t="s">
        <v>194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IF(H135=0,0,H135/'Aktivi_Saistibas(003)'!$F$19*100)</f>
        <v>0</v>
      </c>
    </row>
    <row r="136" spans="1:9" ht="25.5">
      <c r="A136" s="1"/>
      <c r="B136" s="200">
        <v>24000</v>
      </c>
      <c r="C136" s="231" t="s">
        <v>177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178</v>
      </c>
      <c r="D137" s="208"/>
      <c r="E137" s="275"/>
      <c r="F137" s="215"/>
      <c r="G137" s="215"/>
      <c r="H137" s="215"/>
      <c r="I137" s="236">
        <f>IF(H137=0,0,H137/'Aktivi_Saistibas(003)'!$F$19*100)</f>
        <v>0</v>
      </c>
    </row>
    <row r="138" spans="1:9" ht="12.75" hidden="1">
      <c r="A138" s="1"/>
      <c r="B138" s="211"/>
      <c r="C138" s="212" t="s">
        <v>179</v>
      </c>
      <c r="D138" s="208"/>
      <c r="E138" s="275"/>
      <c r="F138" s="215"/>
      <c r="G138" s="215"/>
      <c r="H138" s="215"/>
      <c r="I138" s="236">
        <f>IF(H138=0,0,H138/'Aktivi_Saistibas(003)'!$F$19*100)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IF(H139=0,0,H139/'Aktivi_Saistibas(003)'!$F$19*100)</f>
        <v>0</v>
      </c>
    </row>
    <row r="140" spans="1:9" ht="12.75">
      <c r="A140" s="1"/>
      <c r="B140" s="166"/>
      <c r="C140" s="245" t="s">
        <v>153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IF(H140=0,0,H140/'Aktivi_Saistibas(003)'!$F$19*100)</f>
        <v>0</v>
      </c>
    </row>
    <row r="141" spans="1:9" ht="25.5">
      <c r="A141" s="1"/>
      <c r="B141" s="183"/>
      <c r="C141" s="191" t="s">
        <v>195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IF(H141=0,0,H141/'Aktivi_Saistibas(003)'!$F$19*100)</f>
        <v>0</v>
      </c>
    </row>
    <row r="142" spans="1:9" ht="26.25" thickBot="1">
      <c r="A142" s="1"/>
      <c r="B142" s="303">
        <v>30000</v>
      </c>
      <c r="C142" s="265" t="s">
        <v>196</v>
      </c>
      <c r="D142" s="79">
        <v>30000</v>
      </c>
      <c r="E142" s="439"/>
      <c r="F142" s="271">
        <f>'Portfelis(003-1)'!E100+'Portfelis(003-2)'!F141</f>
        <v>6</v>
      </c>
      <c r="G142" s="271">
        <f>'Portfelis(003-1)'!F100+'Portfelis(003-2)'!G141</f>
        <v>3005.23</v>
      </c>
      <c r="H142" s="271">
        <f>'Portfelis(003-1)'!G100+'Portfelis(003-2)'!H141</f>
        <v>3005.82</v>
      </c>
      <c r="I142" s="272">
        <f>IF(H142=0,0,H142/'Aktivi_Saistibas(003)'!$F$19*100)</f>
        <v>34.31842002507244</v>
      </c>
    </row>
    <row r="143" spans="1:9" ht="48.7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33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7284810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0:C80"/>
  </mergeCells>
  <printOptions horizontalCentered="1"/>
  <pageMargins left="0.5905511811023623" right="0.3937007874015748" top="0.27" bottom="0.26" header="0.15748031496062992" footer="0.4724409448818898"/>
  <pageSetup blackAndWhite="1" horizontalDpi="600" verticalDpi="600" orientation="portrait" scale="90" r:id="rId1"/>
  <rowBreaks count="1" manualBreakCount="1">
    <brk id="7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3" t="s">
        <v>11</v>
      </c>
      <c r="C10" s="462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61" t="s">
        <v>13</v>
      </c>
      <c r="C11" s="462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3" t="s">
        <v>11</v>
      </c>
      <c r="C22" s="462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61" t="s">
        <v>13</v>
      </c>
      <c r="C23" s="462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Irēna Bauere; 7284810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5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Irēna Bauere; 7284810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B4" sqref="B4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400" customWidth="1"/>
    <col min="4" max="16384" width="9.140625" style="12" customWidth="1"/>
  </cols>
  <sheetData>
    <row r="1" spans="1:2" ht="15.75" customHeight="1" thickBot="1">
      <c r="A1" s="399" t="s">
        <v>1</v>
      </c>
      <c r="B1" s="399" t="s">
        <v>2</v>
      </c>
    </row>
    <row r="2" spans="1:2" ht="15.75" customHeight="1" thickTop="1">
      <c r="A2" s="401" t="str">
        <f>Parametri!A13</f>
        <v>Līdzekļu pārvaldītāja nosaukums</v>
      </c>
      <c r="B2" s="402"/>
    </row>
    <row r="3" spans="1:2" ht="15.75" customHeight="1">
      <c r="A3" s="401" t="str">
        <f>Parametri!A16</f>
        <v>Adrese</v>
      </c>
      <c r="B3" s="403" t="s">
        <v>236</v>
      </c>
    </row>
    <row r="4" spans="1:2" ht="15.75" customHeight="1">
      <c r="A4" s="401" t="str">
        <f>Parametri!A17</f>
        <v>Reģistrācijas numurs </v>
      </c>
      <c r="B4" s="429">
        <f>Parametri!A27</f>
        <v>40003411599</v>
      </c>
    </row>
    <row r="5" spans="1:3" ht="15.75" customHeight="1" thickBot="1">
      <c r="A5" s="399" t="s">
        <v>3</v>
      </c>
      <c r="B5" s="399" t="str">
        <f>Parametri!A22</f>
        <v>vārds</v>
      </c>
      <c r="C5" s="399" t="str">
        <f>Parametri!A23</f>
        <v>uzvārds</v>
      </c>
    </row>
    <row r="6" spans="1:3" ht="15.75" customHeight="1" thickTop="1">
      <c r="A6" s="401" t="str">
        <f>Parametri!A18</f>
        <v>Līdzekļu pārvaldītāja valdes priekšsēdētājs </v>
      </c>
      <c r="B6" s="404" t="s">
        <v>219</v>
      </c>
      <c r="C6" s="404"/>
    </row>
    <row r="7" spans="1:3" ht="15.75" customHeight="1" thickBot="1">
      <c r="A7" s="399" t="str">
        <f>Parametri!A21</f>
        <v>Izpildītājs</v>
      </c>
      <c r="B7" s="399" t="str">
        <f>CONCATENATE(B5,", ",C5)</f>
        <v>vārds, uzvārds</v>
      </c>
      <c r="C7" s="399" t="str">
        <f>Parametri!A24</f>
        <v>tālruņa numurs</v>
      </c>
    </row>
    <row r="8" spans="1:3" ht="15.75" customHeight="1" thickTop="1">
      <c r="A8" s="405" t="s">
        <v>53</v>
      </c>
      <c r="B8" s="406" t="s">
        <v>213</v>
      </c>
      <c r="C8" s="406">
        <v>7284810</v>
      </c>
    </row>
    <row r="9" spans="1:2" ht="15.75" customHeight="1" thickBot="1">
      <c r="A9" s="399" t="s">
        <v>4</v>
      </c>
      <c r="B9" s="399" t="s">
        <v>2</v>
      </c>
    </row>
    <row r="10" spans="1:2" ht="15.75" customHeight="1" thickTop="1">
      <c r="A10" s="401" t="s">
        <v>5</v>
      </c>
      <c r="B10" s="404"/>
    </row>
    <row r="11" spans="1:2" ht="21.75" customHeight="1" thickBot="1">
      <c r="A11" s="407" t="s">
        <v>51</v>
      </c>
      <c r="B11" s="408"/>
    </row>
    <row r="12" spans="1:3" ht="21.75" customHeight="1" thickBot="1">
      <c r="A12" s="399" t="s">
        <v>52</v>
      </c>
      <c r="B12" s="399" t="s">
        <v>2</v>
      </c>
      <c r="C12" s="396"/>
    </row>
    <row r="13" spans="1:3" ht="15.75" customHeight="1" thickTop="1">
      <c r="A13" s="401" t="s">
        <v>36</v>
      </c>
      <c r="B13" s="416" t="s">
        <v>214</v>
      </c>
      <c r="C13" s="409" t="s">
        <v>204</v>
      </c>
    </row>
    <row r="14" spans="1:3" ht="15.75" customHeight="1">
      <c r="A14" s="401" t="str">
        <f>Parametri!A$19</f>
        <v>Ieguldījumu plāna pārvaldnieks  </v>
      </c>
      <c r="B14" s="410" t="s">
        <v>215</v>
      </c>
      <c r="C14" s="411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97" t="s">
        <v>54</v>
      </c>
      <c r="B16" s="412" t="s">
        <v>213</v>
      </c>
      <c r="C16" s="412">
        <v>7284810</v>
      </c>
    </row>
    <row r="17" spans="1:3" ht="15.75" customHeight="1">
      <c r="A17" s="397" t="s">
        <v>55</v>
      </c>
      <c r="B17" s="412" t="s">
        <v>213</v>
      </c>
      <c r="C17" s="412">
        <v>7284810</v>
      </c>
    </row>
    <row r="18" spans="1:3" ht="15.75" customHeight="1">
      <c r="A18" s="397" t="s">
        <v>56</v>
      </c>
      <c r="B18" s="412" t="s">
        <v>213</v>
      </c>
      <c r="C18" s="412">
        <v>7284810</v>
      </c>
    </row>
    <row r="19" spans="1:3" ht="15.75" customHeight="1" thickBot="1">
      <c r="A19" s="398" t="s">
        <v>57</v>
      </c>
      <c r="B19" s="412" t="s">
        <v>213</v>
      </c>
      <c r="C19" s="413">
        <v>7284810</v>
      </c>
    </row>
    <row r="20" spans="1:3" ht="15.75" customHeight="1">
      <c r="A20" s="401" t="s">
        <v>36</v>
      </c>
      <c r="B20" s="416" t="s">
        <v>224</v>
      </c>
      <c r="C20" s="409" t="s">
        <v>205</v>
      </c>
    </row>
    <row r="21" spans="1:3" ht="15.75" customHeight="1">
      <c r="A21" s="401" t="str">
        <f>Parametri!A$19</f>
        <v>Ieguldījumu plāna pārvaldnieks  </v>
      </c>
      <c r="B21" s="410" t="s">
        <v>215</v>
      </c>
      <c r="C21" s="411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97" t="s">
        <v>54</v>
      </c>
      <c r="B23" s="412" t="str">
        <f>B$8</f>
        <v>Irēna Bauere</v>
      </c>
      <c r="C23" s="412">
        <f>C$8</f>
        <v>7284810</v>
      </c>
    </row>
    <row r="24" spans="1:3" ht="15.75" customHeight="1">
      <c r="A24" s="397" t="s">
        <v>55</v>
      </c>
      <c r="B24" s="412" t="str">
        <f aca="true" t="shared" si="0" ref="B24:C26">B$8</f>
        <v>Irēna Bauere</v>
      </c>
      <c r="C24" s="412">
        <f t="shared" si="0"/>
        <v>7284810</v>
      </c>
    </row>
    <row r="25" spans="1:3" ht="15.75" customHeight="1">
      <c r="A25" s="397" t="s">
        <v>56</v>
      </c>
      <c r="B25" s="412" t="str">
        <f t="shared" si="0"/>
        <v>Irēna Bauere</v>
      </c>
      <c r="C25" s="412">
        <f t="shared" si="0"/>
        <v>7284810</v>
      </c>
    </row>
    <row r="26" spans="1:3" ht="15.75" customHeight="1" thickBot="1">
      <c r="A26" s="398" t="s">
        <v>57</v>
      </c>
      <c r="B26" s="413" t="str">
        <f t="shared" si="0"/>
        <v>Irēna Bauere</v>
      </c>
      <c r="C26" s="413">
        <f t="shared" si="0"/>
        <v>7284810</v>
      </c>
    </row>
    <row r="27" spans="1:3" ht="15.75" customHeight="1">
      <c r="A27" s="401" t="s">
        <v>36</v>
      </c>
      <c r="B27" s="416" t="s">
        <v>225</v>
      </c>
      <c r="C27" s="409" t="s">
        <v>206</v>
      </c>
    </row>
    <row r="28" spans="1:3" ht="15.75" customHeight="1">
      <c r="A28" s="401" t="str">
        <f>Parametri!A$19</f>
        <v>Ieguldījumu plāna pārvaldnieks  </v>
      </c>
      <c r="B28" s="410" t="s">
        <v>215</v>
      </c>
      <c r="C28" s="411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97" t="s">
        <v>54</v>
      </c>
      <c r="B30" s="412" t="str">
        <f>B$8</f>
        <v>Irēna Bauere</v>
      </c>
      <c r="C30" s="412">
        <f>C$8</f>
        <v>7284810</v>
      </c>
    </row>
    <row r="31" spans="1:3" ht="15.75" customHeight="1">
      <c r="A31" s="397" t="s">
        <v>55</v>
      </c>
      <c r="B31" s="412" t="str">
        <f aca="true" t="shared" si="1" ref="B31:C33">B$8</f>
        <v>Irēna Bauere</v>
      </c>
      <c r="C31" s="412">
        <f t="shared" si="1"/>
        <v>7284810</v>
      </c>
    </row>
    <row r="32" spans="1:3" ht="15.75" customHeight="1">
      <c r="A32" s="397" t="s">
        <v>56</v>
      </c>
      <c r="B32" s="412" t="str">
        <f t="shared" si="1"/>
        <v>Irēna Bauere</v>
      </c>
      <c r="C32" s="412">
        <f t="shared" si="1"/>
        <v>7284810</v>
      </c>
    </row>
    <row r="33" spans="1:3" ht="15.75" customHeight="1" thickBot="1">
      <c r="A33" s="398" t="s">
        <v>57</v>
      </c>
      <c r="B33" s="413" t="str">
        <f t="shared" si="1"/>
        <v>Irēna Bauere</v>
      </c>
      <c r="C33" s="413">
        <f t="shared" si="1"/>
        <v>7284810</v>
      </c>
    </row>
    <row r="34" spans="1:3" ht="15.75" customHeight="1">
      <c r="A34" s="401" t="s">
        <v>36</v>
      </c>
      <c r="B34" s="416" t="s">
        <v>36</v>
      </c>
      <c r="C34" s="409" t="s">
        <v>207</v>
      </c>
    </row>
    <row r="35" spans="1:3" ht="15.75" customHeight="1">
      <c r="A35" s="401" t="str">
        <f>Parametri!A$19</f>
        <v>Ieguldījumu plāna pārvaldnieks  </v>
      </c>
      <c r="B35" s="410" t="str">
        <f>B7</f>
        <v>vārds, uzvārds</v>
      </c>
      <c r="C35" s="411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97" t="s">
        <v>54</v>
      </c>
      <c r="B37" s="412" t="str">
        <f>B$8</f>
        <v>Irēna Bauere</v>
      </c>
      <c r="C37" s="412">
        <f>C$8</f>
        <v>7284810</v>
      </c>
    </row>
    <row r="38" spans="1:3" ht="15.75" customHeight="1">
      <c r="A38" s="397" t="s">
        <v>55</v>
      </c>
      <c r="B38" s="412" t="str">
        <f aca="true" t="shared" si="2" ref="B38:C40">B$8</f>
        <v>Irēna Bauere</v>
      </c>
      <c r="C38" s="412">
        <f t="shared" si="2"/>
        <v>7284810</v>
      </c>
    </row>
    <row r="39" spans="1:3" ht="15.75" customHeight="1">
      <c r="A39" s="397" t="s">
        <v>56</v>
      </c>
      <c r="B39" s="412" t="str">
        <f t="shared" si="2"/>
        <v>Irēna Bauere</v>
      </c>
      <c r="C39" s="412">
        <f t="shared" si="2"/>
        <v>7284810</v>
      </c>
    </row>
    <row r="40" spans="1:3" ht="15.75" customHeight="1" thickBot="1">
      <c r="A40" s="398" t="s">
        <v>57</v>
      </c>
      <c r="B40" s="413" t="str">
        <f t="shared" si="2"/>
        <v>Irēna Bauere</v>
      </c>
      <c r="C40" s="413">
        <f t="shared" si="2"/>
        <v>7284810</v>
      </c>
    </row>
    <row r="41" spans="1:3" ht="15.75" customHeight="1">
      <c r="A41" s="401" t="s">
        <v>36</v>
      </c>
      <c r="B41" s="416" t="s">
        <v>36</v>
      </c>
      <c r="C41" s="409" t="s">
        <v>208</v>
      </c>
    </row>
    <row r="42" spans="1:3" ht="15.75" customHeight="1">
      <c r="A42" s="401" t="str">
        <f>Parametri!A$19</f>
        <v>Ieguldījumu plāna pārvaldnieks  </v>
      </c>
      <c r="B42" s="410" t="str">
        <f>B7</f>
        <v>vārds, uzvārds</v>
      </c>
      <c r="C42" s="411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97" t="s">
        <v>54</v>
      </c>
      <c r="B44" s="412" t="str">
        <f>B$8</f>
        <v>Irēna Bauere</v>
      </c>
      <c r="C44" s="412">
        <f>C$8</f>
        <v>7284810</v>
      </c>
    </row>
    <row r="45" spans="1:3" ht="15.75" customHeight="1">
      <c r="A45" s="397" t="s">
        <v>55</v>
      </c>
      <c r="B45" s="412" t="str">
        <f aca="true" t="shared" si="3" ref="B45:C47">B$8</f>
        <v>Irēna Bauere</v>
      </c>
      <c r="C45" s="412">
        <f t="shared" si="3"/>
        <v>7284810</v>
      </c>
    </row>
    <row r="46" spans="1:3" ht="15.75" customHeight="1">
      <c r="A46" s="397" t="s">
        <v>56</v>
      </c>
      <c r="B46" s="412" t="str">
        <f t="shared" si="3"/>
        <v>Irēna Bauere</v>
      </c>
      <c r="C46" s="412">
        <f t="shared" si="3"/>
        <v>7284810</v>
      </c>
    </row>
    <row r="47" spans="1:3" ht="15.75" customHeight="1" thickBot="1">
      <c r="A47" s="398" t="s">
        <v>57</v>
      </c>
      <c r="B47" s="413" t="str">
        <f t="shared" si="3"/>
        <v>Irēna Bauere</v>
      </c>
      <c r="C47" s="413">
        <f t="shared" si="3"/>
        <v>7284810</v>
      </c>
    </row>
    <row r="48" spans="1:3" ht="15.75" customHeight="1">
      <c r="A48" s="414"/>
      <c r="B48" s="415"/>
      <c r="C48" s="411"/>
    </row>
    <row r="49" spans="1:2" ht="15.75" customHeight="1">
      <c r="A49" s="401"/>
      <c r="B49" s="415"/>
    </row>
    <row r="50" spans="1:2" ht="15.75" customHeight="1">
      <c r="A50" s="401"/>
      <c r="B50" s="415"/>
    </row>
    <row r="51" spans="1:2" ht="15.75" customHeight="1">
      <c r="A51" s="401"/>
      <c r="B51" s="415"/>
    </row>
    <row r="52" spans="1:2" ht="15.75" customHeight="1">
      <c r="A52" s="401"/>
      <c r="B52" s="415"/>
    </row>
    <row r="53" spans="1:2" ht="15.75" customHeight="1">
      <c r="A53" s="401"/>
      <c r="B53" s="41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Blaumaņa iela 11/13 - 9, Rīga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/>
      <c r="F12" s="178">
        <f>'Aktivi_Saistibas(004)'!E31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'Ien.,Izd.(004)'!F35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0</v>
      </c>
      <c r="F17" s="44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42"/>
      <c r="F18" s="443"/>
    </row>
    <row r="19" spans="2:6" ht="12.75">
      <c r="B19" s="68" t="s">
        <v>134</v>
      </c>
      <c r="C19" s="163" t="s">
        <v>135</v>
      </c>
      <c r="D19" s="69" t="s">
        <v>134</v>
      </c>
      <c r="E19" s="442"/>
      <c r="F19" s="443"/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Irēna Bauere; 7284810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Blaumaņa iela 11/13 - 9, Rīga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4" t="s">
        <v>11</v>
      </c>
      <c r="C11" s="468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6" t="s">
        <v>13</v>
      </c>
      <c r="C12" s="469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IF(G43=0,0,G43/'Aktivi_Saistibas(004)'!$F$19*100)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6" t="s">
        <v>13</v>
      </c>
      <c r="C45" s="469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IF(G56=0,0,G56/'Aktivi_Saistibas(004)'!$F$19*100)</f>
        <v>0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IF(G91=0,0,G91/'Aktivi_Saistibas(004)'!$F$19*100)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66" t="s">
        <v>13</v>
      </c>
      <c r="C93" s="469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IF(G94=0,0,G94/'Aktivi_Saistibas(004)'!$F$19*100)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IF(G99=0,0,G99/'Aktivi_Saistibas(004)'!$F$19*100)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4" t="s">
        <v>11</v>
      </c>
      <c r="C2" s="465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6" t="s">
        <v>13</v>
      </c>
      <c r="C3" s="467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IF(H45=0,0,H45/'Aktivi_Saistibas(004)'!$F$19*100)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66" t="s">
        <v>13</v>
      </c>
      <c r="C47" s="467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IF(H51=0,0,H51/'Aktivi_Saistibas(004)'!$F$19*100)</f>
        <v>0</v>
      </c>
    </row>
    <row r="52" spans="1:9" ht="12.75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IF(H52=0,0,H52/'Aktivi_Saistibas(004)'!$F$19*100)</f>
        <v>0</v>
      </c>
    </row>
    <row r="53" spans="1:9" ht="12.75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IF(H54=0,0,H54/'Aktivi_Saistibas(004)'!$F$19*100)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IF(H57=0,0,H57/'Aktivi_Saistibas(004)'!$F$19*100)</f>
        <v>0</v>
      </c>
    </row>
    <row r="58" spans="1:9" ht="12.75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IF(H59=0,0,H59/'Aktivi_Saistibas(004)'!$F$19*100)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IF(H62=0,0,H62/'Aktivi_Saistibas(004)'!$F$19*100)</f>
        <v>0</v>
      </c>
    </row>
    <row r="63" spans="1:9" ht="12.75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IF(H64=0,0,H64/'Aktivi_Saistibas(004)'!$F$19*100)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IF(H69=0,0,H69/'Aktivi_Saistibas(004)'!$F$19*100)</f>
        <v>0</v>
      </c>
    </row>
    <row r="70" spans="1:9" ht="12.75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IF(H71=0,0,H71/'Aktivi_Saistibas(004)'!$F$19*100)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IF(H74=0,0,H74/'Aktivi_Saistibas(004)'!$F$19*100)</f>
        <v>0</v>
      </c>
    </row>
    <row r="75" spans="1:9" ht="12.75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IF(H76=0,0,H76/'Aktivi_Saistibas(004)'!$F$19*100)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IF(H80=0,0,H80/'Aktivi_Saistibas(004)'!$F$19*100)</f>
        <v>0</v>
      </c>
    </row>
    <row r="81" spans="1:9" ht="12.75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IF(H82=0,0,H82/'Aktivi_Saistibas(004)'!$F$19*100)</f>
        <v>0</v>
      </c>
    </row>
    <row r="83" spans="1:9" ht="12.75">
      <c r="A83" s="1"/>
      <c r="B83" s="166"/>
      <c r="C83" s="245" t="s">
        <v>153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170</v>
      </c>
      <c r="D85" s="208"/>
      <c r="E85" s="292"/>
      <c r="F85" s="292"/>
      <c r="G85" s="292"/>
      <c r="H85" s="292"/>
      <c r="I85" s="236">
        <f>IF(H85=0,0,H85/'Aktivi_Saistibas(004)'!$F$19*100)</f>
        <v>0</v>
      </c>
    </row>
    <row r="86" spans="1:9" ht="12.75">
      <c r="A86" s="1"/>
      <c r="B86" s="211"/>
      <c r="C86" s="212" t="s">
        <v>171</v>
      </c>
      <c r="D86" s="208"/>
      <c r="E86" s="275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5" t="s">
        <v>153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IF(H89=0,0,H89/'Aktivi_Saistibas(004)'!$F$19*100)</f>
        <v>0</v>
      </c>
    </row>
    <row r="90" spans="1:9" ht="12.75">
      <c r="A90" s="1"/>
      <c r="B90" s="200">
        <v>23000</v>
      </c>
      <c r="C90" s="297" t="s">
        <v>192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66" t="s">
        <v>13</v>
      </c>
      <c r="C93" s="467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437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75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151</v>
      </c>
      <c r="D96" s="213"/>
      <c r="E96" s="275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152</v>
      </c>
      <c r="D97" s="213"/>
      <c r="E97" s="275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75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156</v>
      </c>
      <c r="D102" s="208"/>
      <c r="E102" s="275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75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159</v>
      </c>
      <c r="D107" s="208"/>
      <c r="E107" s="275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75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156</v>
      </c>
      <c r="D114" s="208"/>
      <c r="E114" s="275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75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159</v>
      </c>
      <c r="D119" s="208"/>
      <c r="E119" s="275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75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169</v>
      </c>
      <c r="D125" s="208"/>
      <c r="E125" s="275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5" t="s">
        <v>153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73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171</v>
      </c>
      <c r="D130" s="208"/>
      <c r="E130" s="273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5" t="s">
        <v>153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75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179</v>
      </c>
      <c r="D136" s="208"/>
      <c r="E136" s="275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5" t="s">
        <v>153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IF(H139=0,0,H139/'Aktivi_Saistibas(004)'!$F$19*100)</f>
        <v>0</v>
      </c>
    </row>
    <row r="140" spans="1:9" ht="26.25" thickBot="1">
      <c r="A140" s="1"/>
      <c r="B140" s="303">
        <v>30000</v>
      </c>
      <c r="C140" s="265" t="s">
        <v>196</v>
      </c>
      <c r="D140" s="79">
        <v>30000</v>
      </c>
      <c r="E140" s="439"/>
      <c r="F140" s="271">
        <f>'Portfelis(001-1)'!E113+'Portfelis(001-2)'!F141</f>
        <v>547</v>
      </c>
      <c r="G140" s="271">
        <f>'Portfelis(001-1)'!F113+'Portfelis(001-2)'!G141</f>
        <v>204111.51</v>
      </c>
      <c r="H140" s="271">
        <f>'Portfelis(001-1)'!G113+'Portfelis(001-2)'!H141</f>
        <v>203991.21999999997</v>
      </c>
      <c r="I140" s="272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7284810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3" t="s">
        <v>11</v>
      </c>
      <c r="C10" s="462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61" t="s">
        <v>13</v>
      </c>
      <c r="C11" s="462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/>
      <c r="G12" s="24"/>
    </row>
    <row r="13" spans="2:7" ht="15">
      <c r="B13" s="91" t="s">
        <v>66</v>
      </c>
      <c r="C13" s="92" t="s">
        <v>19</v>
      </c>
      <c r="D13" s="93" t="s">
        <v>66</v>
      </c>
      <c r="E13" s="94"/>
      <c r="F13" s="36"/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/>
      <c r="F16" s="36"/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3" t="s">
        <v>11</v>
      </c>
      <c r="C22" s="462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61" t="s">
        <v>13</v>
      </c>
      <c r="C23" s="462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Irēna Bauere; 7284810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/>
    </row>
    <row r="14" spans="2:6" ht="12.75">
      <c r="B14" s="71"/>
      <c r="C14" s="160" t="s">
        <v>94</v>
      </c>
      <c r="D14" s="137" t="s">
        <v>92</v>
      </c>
      <c r="E14" s="138"/>
      <c r="F14" s="139"/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0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/>
    </row>
    <row r="21" spans="2:6" ht="12.75">
      <c r="B21" s="71"/>
      <c r="C21" s="160" t="s">
        <v>105</v>
      </c>
      <c r="D21" s="137" t="s">
        <v>101</v>
      </c>
      <c r="E21" s="138"/>
      <c r="F21" s="139"/>
    </row>
    <row r="22" spans="2:6" ht="12.75">
      <c r="B22" s="71"/>
      <c r="C22" s="160" t="s">
        <v>106</v>
      </c>
      <c r="D22" s="137" t="s">
        <v>102</v>
      </c>
      <c r="E22" s="138"/>
      <c r="F22" s="139"/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/>
    </row>
    <row r="27" spans="2:6" ht="12.75">
      <c r="B27" s="71"/>
      <c r="C27" s="160" t="s">
        <v>113</v>
      </c>
      <c r="D27" s="137" t="s">
        <v>70</v>
      </c>
      <c r="E27" s="138"/>
      <c r="F27" s="139"/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115</v>
      </c>
      <c r="D29" s="137" t="s">
        <v>110</v>
      </c>
      <c r="E29" s="138"/>
      <c r="F29" s="139"/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117</v>
      </c>
      <c r="D31" s="137" t="s">
        <v>112</v>
      </c>
      <c r="E31" s="138"/>
      <c r="F31" s="140"/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0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Irēna Bauere; 7284810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Blaumaņa iela 11/13 - 9, Rīga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/>
      <c r="F12" s="178">
        <f>'Aktivi_Saistibas(005)'!E31</f>
        <v>0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169"/>
      <c r="F13" s="179">
        <f>'Ien.,Izd.(005)'!F35</f>
        <v>0</v>
      </c>
    </row>
    <row r="14" spans="2:6" ht="25.5">
      <c r="B14" s="176" t="s">
        <v>68</v>
      </c>
      <c r="C14" s="163" t="s">
        <v>127</v>
      </c>
      <c r="D14" s="150" t="s">
        <v>68</v>
      </c>
      <c r="E14" s="169"/>
      <c r="F14" s="75"/>
    </row>
    <row r="15" spans="2:6" ht="25.5" customHeight="1">
      <c r="B15" s="176" t="s">
        <v>75</v>
      </c>
      <c r="C15" s="163" t="s">
        <v>129</v>
      </c>
      <c r="D15" s="150" t="s">
        <v>75</v>
      </c>
      <c r="E15" s="169"/>
      <c r="F15" s="75"/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0</v>
      </c>
      <c r="F16" s="181">
        <f>F13+F14-F15</f>
        <v>0</v>
      </c>
    </row>
    <row r="17" spans="2:6" ht="12.75">
      <c r="B17" s="68" t="s">
        <v>121</v>
      </c>
      <c r="C17" s="163" t="s">
        <v>131</v>
      </c>
      <c r="D17" s="69" t="s">
        <v>121</v>
      </c>
      <c r="E17" s="440">
        <f>E12+E16</f>
        <v>0</v>
      </c>
      <c r="F17" s="441">
        <f>F12+F16</f>
        <v>0</v>
      </c>
    </row>
    <row r="18" spans="2:6" ht="12.75">
      <c r="B18" s="68" t="s">
        <v>132</v>
      </c>
      <c r="C18" s="163" t="s">
        <v>133</v>
      </c>
      <c r="D18" s="69" t="s">
        <v>132</v>
      </c>
      <c r="E18" s="442"/>
      <c r="F18" s="443"/>
    </row>
    <row r="19" spans="2:6" ht="12.75">
      <c r="B19" s="68" t="s">
        <v>134</v>
      </c>
      <c r="C19" s="163" t="s">
        <v>135</v>
      </c>
      <c r="D19" s="69" t="s">
        <v>134</v>
      </c>
      <c r="E19" s="442"/>
      <c r="F19" s="443"/>
    </row>
    <row r="20" spans="2:6" ht="25.5" customHeight="1">
      <c r="B20" s="176" t="s">
        <v>136</v>
      </c>
      <c r="C20" s="163" t="s">
        <v>137</v>
      </c>
      <c r="D20" s="150" t="s">
        <v>136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Irēna Bauere; 7284810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Blaumaņa iela 11/13 - 9, Rīga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198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4" t="s">
        <v>11</v>
      </c>
      <c r="C11" s="468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6" t="s">
        <v>13</v>
      </c>
      <c r="C12" s="469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25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149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150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151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152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153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154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155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156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153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157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158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159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153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160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161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162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155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156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153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163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158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159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153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3" t="s">
        <v>164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IF(G43=0,0,G43/'Aktivi_Saistibas(005)'!$F$19*100)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66" t="s">
        <v>13</v>
      </c>
      <c r="C45" s="469"/>
      <c r="D45" s="67" t="s">
        <v>63</v>
      </c>
      <c r="E45" s="240" t="s">
        <v>62</v>
      </c>
      <c r="F45" s="67" t="s">
        <v>65</v>
      </c>
      <c r="G45" s="67" t="s">
        <v>165</v>
      </c>
      <c r="H45" s="187" t="s">
        <v>166</v>
      </c>
      <c r="I45" s="53"/>
    </row>
    <row r="46" spans="2:9" ht="25.5">
      <c r="B46" s="193">
        <v>11300</v>
      </c>
      <c r="C46" s="241" t="s">
        <v>167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168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169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5" t="s">
        <v>153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80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170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171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5" t="s">
        <v>153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51" t="s">
        <v>173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IF(G56=0,0,G56/'Aktivi_Saistibas(005)'!$F$19*100)</f>
        <v>0</v>
      </c>
      <c r="I56" s="53"/>
    </row>
    <row r="57" spans="2:9" ht="15">
      <c r="B57" s="230">
        <v>12000</v>
      </c>
      <c r="C57" s="250" t="s">
        <v>172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148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154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155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156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153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183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158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159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153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174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161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162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155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156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153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158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159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153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175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167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168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169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5" t="s">
        <v>153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80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170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171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61" t="s">
        <v>153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IF(G91=0,0,G91/'Aktivi_Saistibas(005)'!$F$19*100)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66" t="s">
        <v>13</v>
      </c>
      <c r="C93" s="469"/>
      <c r="D93" s="67" t="s">
        <v>63</v>
      </c>
      <c r="E93" s="240" t="s">
        <v>62</v>
      </c>
      <c r="F93" s="67" t="s">
        <v>65</v>
      </c>
      <c r="G93" s="67" t="s">
        <v>165</v>
      </c>
      <c r="H93" s="187" t="s">
        <v>166</v>
      </c>
      <c r="I93" s="53"/>
    </row>
    <row r="94" spans="2:9" ht="25.5">
      <c r="B94" s="82"/>
      <c r="C94" s="264" t="s">
        <v>176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IF(G94=0,0,G94/'Aktivi_Saistibas(005)'!$F$19*100)</f>
        <v>0</v>
      </c>
      <c r="I94" s="53"/>
    </row>
    <row r="95" spans="2:9" ht="15">
      <c r="B95" s="230">
        <v>13000</v>
      </c>
      <c r="C95" s="231" t="s">
        <v>177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178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179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5" t="s">
        <v>153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IF(G99=0,0,G99/'Aktivi_Saistibas(005)'!$F$19*100)</f>
        <v>0</v>
      </c>
      <c r="I99" s="53"/>
    </row>
    <row r="100" spans="2:9" ht="26.25" thickBot="1">
      <c r="B100" s="184"/>
      <c r="C100" s="265" t="s">
        <v>180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4" t="s">
        <v>11</v>
      </c>
      <c r="C2" s="465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6" t="s">
        <v>13</v>
      </c>
      <c r="C3" s="467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IF(H45=0,0,H45/'Aktivi_Saistibas(005)'!$F$19*100)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66" t="s">
        <v>13</v>
      </c>
      <c r="C47" s="467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IF(H51=0,0,H51/'Aktivi_Saistibas(005)'!$F$19*100)</f>
        <v>0</v>
      </c>
    </row>
    <row r="52" spans="1:9" ht="12.75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IF(H52=0,0,H52/'Aktivi_Saistibas(005)'!$F$19*100)</f>
        <v>0</v>
      </c>
    </row>
    <row r="53" spans="1:9" ht="12.75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IF(H54=0,0,H54/'Aktivi_Saistibas(005)'!$F$19*100)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IF(H57=0,0,H57/'Aktivi_Saistibas(005)'!$F$19*100)</f>
        <v>0</v>
      </c>
    </row>
    <row r="58" spans="1:9" ht="12.75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IF(H59=0,0,H59/'Aktivi_Saistibas(005)'!$F$19*100)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IF(H62=0,0,H62/'Aktivi_Saistibas(005)'!$F$19*100)</f>
        <v>0</v>
      </c>
    </row>
    <row r="63" spans="1:9" ht="12.75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IF(H64=0,0,H64/'Aktivi_Saistibas(005)'!$F$19*100)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IF(H69=0,0,H69/'Aktivi_Saistibas(005)'!$F$19*100)</f>
        <v>0</v>
      </c>
    </row>
    <row r="70" spans="1:9" ht="12.75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IF(H71=0,0,H71/'Aktivi_Saistibas(005)'!$F$19*100)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IF(H74=0,0,H74/'Aktivi_Saistibas(005)'!$F$19*100)</f>
        <v>0</v>
      </c>
    </row>
    <row r="75" spans="1:9" ht="12.75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IF(H76=0,0,H76/'Aktivi_Saistibas(005)'!$F$19*100)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IF(H80=0,0,H80/'Aktivi_Saistibas(005)'!$F$19*100)</f>
        <v>0</v>
      </c>
    </row>
    <row r="81" spans="1:9" ht="12.75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IF(H82=0,0,H82/'Aktivi_Saistibas(005)'!$F$19*100)</f>
        <v>0</v>
      </c>
    </row>
    <row r="83" spans="1:9" ht="12.75">
      <c r="A83" s="1"/>
      <c r="B83" s="166"/>
      <c r="C83" s="245" t="s">
        <v>153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80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170</v>
      </c>
      <c r="D85" s="208"/>
      <c r="E85" s="292"/>
      <c r="F85" s="292"/>
      <c r="G85" s="292"/>
      <c r="H85" s="292"/>
      <c r="I85" s="236">
        <f>IF(H85=0,0,H85/'Aktivi_Saistibas(005)'!$F$19*100)</f>
        <v>0</v>
      </c>
    </row>
    <row r="86" spans="1:9" ht="12.75">
      <c r="A86" s="1"/>
      <c r="B86" s="211"/>
      <c r="C86" s="212" t="s">
        <v>171</v>
      </c>
      <c r="D86" s="208"/>
      <c r="E86" s="275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5" t="s">
        <v>153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191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IF(H89=0,0,H89/'Aktivi_Saistibas(005)'!$F$19*100)</f>
        <v>0</v>
      </c>
    </row>
    <row r="90" spans="1:9" ht="12.75">
      <c r="A90" s="1"/>
      <c r="B90" s="200">
        <v>23000</v>
      </c>
      <c r="C90" s="297" t="s">
        <v>192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148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66" t="s">
        <v>13</v>
      </c>
      <c r="C93" s="467"/>
      <c r="D93" s="67" t="s">
        <v>63</v>
      </c>
      <c r="E93" s="67" t="s">
        <v>62</v>
      </c>
      <c r="F93" s="67" t="s">
        <v>65</v>
      </c>
      <c r="G93" s="67" t="s">
        <v>165</v>
      </c>
      <c r="H93" s="67" t="s">
        <v>166</v>
      </c>
      <c r="I93" s="187" t="s">
        <v>182</v>
      </c>
    </row>
    <row r="94" spans="1:9" ht="25.5">
      <c r="A94" s="1"/>
      <c r="B94" s="200">
        <v>23110</v>
      </c>
      <c r="C94" s="207" t="s">
        <v>149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185</v>
      </c>
      <c r="D95" s="213"/>
      <c r="E95" s="275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151</v>
      </c>
      <c r="D96" s="213"/>
      <c r="E96" s="275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152</v>
      </c>
      <c r="D97" s="213"/>
      <c r="E97" s="275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153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154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155</v>
      </c>
      <c r="D101" s="208"/>
      <c r="E101" s="275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156</v>
      </c>
      <c r="D102" s="208"/>
      <c r="E102" s="275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153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157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158</v>
      </c>
      <c r="D106" s="208"/>
      <c r="E106" s="275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159</v>
      </c>
      <c r="D107" s="208"/>
      <c r="E107" s="275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153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193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161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162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155</v>
      </c>
      <c r="D113" s="208"/>
      <c r="E113" s="275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156</v>
      </c>
      <c r="D114" s="208"/>
      <c r="E114" s="275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153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163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158</v>
      </c>
      <c r="D118" s="208"/>
      <c r="E118" s="275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159</v>
      </c>
      <c r="D119" s="208"/>
      <c r="E119" s="275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153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187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167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168</v>
      </c>
      <c r="D124" s="208"/>
      <c r="E124" s="275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169</v>
      </c>
      <c r="D125" s="208"/>
      <c r="E125" s="275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5" t="s">
        <v>153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80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170</v>
      </c>
      <c r="D129" s="208"/>
      <c r="E129" s="273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171</v>
      </c>
      <c r="D130" s="208"/>
      <c r="E130" s="273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5" t="s">
        <v>153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194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177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178</v>
      </c>
      <c r="D135" s="208"/>
      <c r="E135" s="275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179</v>
      </c>
      <c r="D136" s="208"/>
      <c r="E136" s="275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5" t="s">
        <v>153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195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IF(H139=0,0,H139/'Aktivi_Saistibas(005)'!$F$19*100)</f>
        <v>0</v>
      </c>
    </row>
    <row r="140" spans="1:9" ht="26.25" thickBot="1">
      <c r="A140" s="1"/>
      <c r="B140" s="303">
        <v>30000</v>
      </c>
      <c r="C140" s="265" t="s">
        <v>196</v>
      </c>
      <c r="D140" s="79">
        <v>30000</v>
      </c>
      <c r="E140" s="439"/>
      <c r="F140" s="271">
        <f>'Portfelis(001-1)'!E113+'Portfelis(001-2)'!F141</f>
        <v>547</v>
      </c>
      <c r="G140" s="271">
        <f>'Portfelis(001-1)'!F113+'Portfelis(001-2)'!G141</f>
        <v>204111.51</v>
      </c>
      <c r="H140" s="271">
        <f>'Portfelis(001-1)'!G113+'Portfelis(001-2)'!H141</f>
        <v>203991.21999999997</v>
      </c>
      <c r="I140" s="272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7284810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51"/>
      <c r="B1" s="352"/>
      <c r="C1" s="352"/>
      <c r="D1" s="352"/>
      <c r="E1" s="352"/>
      <c r="F1" s="352"/>
      <c r="G1" s="353" t="str">
        <f>Parametri!$A$2</f>
        <v>"Valsts fondēto pensiju shēmas līdzekļu pārvaldīšanas</v>
      </c>
    </row>
    <row r="2" spans="1:7" ht="21.75" customHeight="1">
      <c r="A2" s="352"/>
      <c r="B2" s="354"/>
      <c r="C2" s="355"/>
      <c r="D2" s="355"/>
      <c r="E2" s="352"/>
      <c r="F2" s="352"/>
      <c r="G2" s="353" t="str">
        <f>Parametri!$A$3</f>
        <v>pārskatu sagatavošanas noteikumu"</v>
      </c>
    </row>
    <row r="3" spans="1:7" ht="17.25" customHeight="1">
      <c r="A3" s="351" t="str">
        <f>Nosaukumi!A2</f>
        <v>Līdzekļu pārvaldītāja nosaukums</v>
      </c>
      <c r="B3" s="356"/>
      <c r="C3" s="356"/>
      <c r="D3" s="356"/>
      <c r="E3" s="352"/>
      <c r="F3" s="352"/>
      <c r="G3" s="357" t="str">
        <f>CONCATENATE(1,Parametri!$A$4)</f>
        <v>1. pielikums</v>
      </c>
    </row>
    <row r="4" spans="1:7" ht="22.5" customHeight="1">
      <c r="A4" s="352"/>
      <c r="B4" s="358" t="str">
        <f>Parametri!A14</f>
        <v>Akciju sabiedrība "LVA ieguldījumu sabiedrība"</v>
      </c>
      <c r="C4" s="352"/>
      <c r="D4" s="352"/>
      <c r="E4" s="352"/>
      <c r="F4" s="352"/>
      <c r="G4" s="359"/>
    </row>
    <row r="5" spans="1:7" ht="22.5" customHeight="1">
      <c r="A5" s="351" t="str">
        <f>CONCATENATE(Nosaukumi!A4,": ",Nosaukumi!B4)</f>
        <v>Reģistrācijas numurs : 40003411599</v>
      </c>
      <c r="B5" s="358"/>
      <c r="C5" s="352"/>
      <c r="D5" s="352"/>
      <c r="E5" s="352"/>
      <c r="F5" s="352"/>
      <c r="G5" s="359" t="str">
        <f>CONCATENATE(Parametri!$A$5," ",Parametri!$A$6)</f>
        <v>UPDK 0651101</v>
      </c>
    </row>
    <row r="6" spans="1:7" ht="12.75">
      <c r="A6" s="352"/>
      <c r="B6" s="352"/>
      <c r="C6" s="352"/>
      <c r="D6" s="352"/>
      <c r="E6" s="352"/>
      <c r="F6" s="352"/>
      <c r="G6" s="353"/>
    </row>
    <row r="7" spans="1:7" ht="12.75">
      <c r="A7" s="352"/>
      <c r="B7" s="352"/>
      <c r="C7" s="352"/>
      <c r="D7" s="352"/>
      <c r="E7" s="352"/>
      <c r="F7" s="352"/>
      <c r="G7" s="353"/>
    </row>
    <row r="8" spans="1:7" ht="18.75">
      <c r="A8" s="360" t="s">
        <v>209</v>
      </c>
      <c r="B8" s="361"/>
      <c r="C8" s="361"/>
      <c r="D8" s="361"/>
      <c r="E8" s="361"/>
      <c r="F8" s="361"/>
      <c r="G8" s="361"/>
    </row>
    <row r="9" spans="1:7" ht="24" customHeight="1" thickBot="1">
      <c r="A9" s="351"/>
      <c r="B9" s="362" t="s">
        <v>60</v>
      </c>
      <c r="C9" s="351"/>
      <c r="D9" s="351"/>
      <c r="E9" s="352"/>
      <c r="F9" s="353" t="str">
        <f>CONCATENATE("(",Parametri!$A$28,")")</f>
        <v>(latos)</v>
      </c>
      <c r="G9" s="352"/>
    </row>
    <row r="10" spans="2:7" ht="42" customHeight="1" thickBot="1">
      <c r="B10" s="463" t="s">
        <v>11</v>
      </c>
      <c r="C10" s="471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70" t="s">
        <v>13</v>
      </c>
      <c r="C11" s="471"/>
      <c r="D11" s="363" t="s">
        <v>63</v>
      </c>
      <c r="E11" s="364" t="s">
        <v>62</v>
      </c>
      <c r="F11" s="36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309">
        <f>'Aktivi_Saistibas(001)'!E12+'Aktivi_Saistibas(002)'!E12+'Aktivi_Saistibas(003)'!E12+'Aktivi_Saistibas(004)'!E12+'Aktivi_Saistibas(005)'!E12</f>
        <v>124295.33</v>
      </c>
      <c r="F12" s="310">
        <f>'Aktivi_Saistibas(001)'!F12+'Aktivi_Saistibas(002)'!F12+'Aktivi_Saistibas(003)'!F12+'Aktivi_Saistibas(004)'!F12+'Aktivi_Saistibas(005)'!F12</f>
        <v>210400.92</v>
      </c>
      <c r="G12" s="24"/>
    </row>
    <row r="13" spans="2:7" ht="15">
      <c r="B13" s="366" t="s">
        <v>66</v>
      </c>
      <c r="C13" s="367" t="s">
        <v>19</v>
      </c>
      <c r="D13" s="368" t="s">
        <v>66</v>
      </c>
      <c r="E13" s="311">
        <f>'Aktivi_Saistibas(001)'!E13+'Aktivi_Saistibas(002)'!E13+'Aktivi_Saistibas(003)'!E13+'Aktivi_Saistibas(004)'!E13+'Aktivi_Saistibas(005)'!E13</f>
        <v>2374.3100000000004</v>
      </c>
      <c r="F13" s="312">
        <f>'Aktivi_Saistibas(001)'!F13+'Aktivi_Saistibas(002)'!F13+'Aktivi_Saistibas(003)'!F13+'Aktivi_Saistibas(004)'!F13+'Aktivi_Saistibas(005)'!F13</f>
        <v>74788.14</v>
      </c>
      <c r="G13" s="24"/>
    </row>
    <row r="14" spans="2:7" ht="15">
      <c r="B14" s="369" t="s">
        <v>68</v>
      </c>
      <c r="C14" s="370" t="s">
        <v>14</v>
      </c>
      <c r="D14" s="371"/>
      <c r="E14" s="308"/>
      <c r="F14" s="99"/>
      <c r="G14" s="24"/>
    </row>
    <row r="15" spans="2:7" ht="15">
      <c r="B15" s="372"/>
      <c r="C15" s="370" t="s">
        <v>72</v>
      </c>
      <c r="D15" s="371" t="s">
        <v>69</v>
      </c>
      <c r="E15" s="313">
        <f>'Aktivi_Saistibas(001)'!E15+'Aktivi_Saistibas(002)'!E15+'Aktivi_Saistibas(003)'!E15+'Aktivi_Saistibas(004)'!E15+'Aktivi_Saistibas(005)'!E15</f>
        <v>0</v>
      </c>
      <c r="F15" s="314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72"/>
      <c r="C16" s="370" t="s">
        <v>73</v>
      </c>
      <c r="D16" s="371" t="s">
        <v>70</v>
      </c>
      <c r="E16" s="311">
        <f>'Aktivi_Saistibas(001)'!E16+'Aktivi_Saistibas(002)'!E16+'Aktivi_Saistibas(003)'!E16+'Aktivi_Saistibas(004)'!E16+'Aktivi_Saistibas(005)'!E16</f>
        <v>1823.52</v>
      </c>
      <c r="F16" s="312">
        <f>'Aktivi_Saistibas(001)'!F16+'Aktivi_Saistibas(002)'!F16+'Aktivi_Saistibas(003)'!F16+'Aktivi_Saistibas(004)'!F16+'Aktivi_Saistibas(005)'!F16</f>
        <v>2763.59</v>
      </c>
      <c r="G16" s="24"/>
    </row>
    <row r="17" spans="2:7" ht="15">
      <c r="B17" s="373"/>
      <c r="C17" s="374" t="s">
        <v>74</v>
      </c>
      <c r="D17" s="375" t="s">
        <v>68</v>
      </c>
      <c r="E17" s="311">
        <f>SUM(E15:E16)</f>
        <v>1823.52</v>
      </c>
      <c r="F17" s="312">
        <f>SUM(F15:F16)</f>
        <v>2763.59</v>
      </c>
      <c r="G17" s="24"/>
    </row>
    <row r="18" spans="2:7" ht="15">
      <c r="B18" s="366" t="s">
        <v>75</v>
      </c>
      <c r="C18" s="370" t="s">
        <v>15</v>
      </c>
      <c r="D18" s="368" t="s">
        <v>75</v>
      </c>
      <c r="E18" s="311">
        <f>'Aktivi_Saistibas(001)'!E18+'Aktivi_Saistibas(002)'!E18+'Aktivi_Saistibas(003)'!E18+'Aktivi_Saistibas(004)'!E18+'Aktivi_Saistibas(005)'!E18</f>
        <v>0</v>
      </c>
      <c r="F18" s="312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76" t="s">
        <v>76</v>
      </c>
      <c r="C19" s="377" t="s">
        <v>77</v>
      </c>
      <c r="D19" s="378" t="s">
        <v>76</v>
      </c>
      <c r="E19" s="315">
        <f>E12+E13+E17+E18</f>
        <v>128493.16</v>
      </c>
      <c r="F19" s="316">
        <f>F12+F13+F17+F18</f>
        <v>287952.65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353" t="str">
        <f>F9</f>
        <v>(latos)</v>
      </c>
      <c r="G21" s="6"/>
    </row>
    <row r="22" spans="2:7" ht="42" customHeight="1" thickBot="1">
      <c r="B22" s="463" t="s">
        <v>11</v>
      </c>
      <c r="C22" s="471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70" t="s">
        <v>13</v>
      </c>
      <c r="C23" s="471"/>
      <c r="D23" s="363" t="s">
        <v>63</v>
      </c>
      <c r="E23" s="364" t="s">
        <v>62</v>
      </c>
      <c r="F23" s="365" t="s">
        <v>65</v>
      </c>
      <c r="G23" s="26"/>
    </row>
    <row r="24" spans="2:7" ht="15">
      <c r="B24" s="379">
        <v>1000</v>
      </c>
      <c r="C24" s="380" t="s">
        <v>79</v>
      </c>
      <c r="D24" s="381">
        <v>1000</v>
      </c>
      <c r="E24" s="382">
        <f>'Aktivi_Saistibas(001)'!E24+'Aktivi_Saistibas(002)'!E24+'Aktivi_Saistibas(003)'!E24+'Aktivi_Saistibas(004)'!E24+'Aktivi_Saistibas(005)'!E24</f>
        <v>0</v>
      </c>
      <c r="F24" s="310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83">
        <v>1100</v>
      </c>
      <c r="C25" s="367" t="s">
        <v>80</v>
      </c>
      <c r="D25" s="384">
        <v>1100</v>
      </c>
      <c r="E25" s="385">
        <f>'Aktivi_Saistibas(001)'!E25+'Aktivi_Saistibas(002)'!E25+'Aktivi_Saistibas(003)'!E25+'Aktivi_Saistibas(004)'!E25+'Aktivi_Saistibas(005)'!E25</f>
        <v>0</v>
      </c>
      <c r="F25" s="386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83">
        <v>1200</v>
      </c>
      <c r="C26" s="367" t="s">
        <v>81</v>
      </c>
      <c r="D26" s="384">
        <v>1200</v>
      </c>
      <c r="E26" s="385">
        <f>'Aktivi_Saistibas(001)'!E26+'Aktivi_Saistibas(002)'!E26+'Aktivi_Saistibas(003)'!E26+'Aktivi_Saistibas(004)'!E26+'Aktivi_Saistibas(005)'!E26</f>
        <v>0</v>
      </c>
      <c r="F26" s="386">
        <f>'Aktivi_Saistibas(001)'!F26+'Aktivi_Saistibas(002)'!F26+'Aktivi_Saistibas(003)'!F26+'Aktivi_Saistibas(004)'!F26+'Aktivi_Saistibas(005)'!F26</f>
        <v>183.83</v>
      </c>
      <c r="G26" s="31"/>
    </row>
    <row r="27" spans="2:7" ht="15">
      <c r="B27" s="383">
        <v>1300</v>
      </c>
      <c r="C27" s="367" t="s">
        <v>16</v>
      </c>
      <c r="D27" s="384">
        <v>1300</v>
      </c>
      <c r="E27" s="385">
        <f>'Aktivi_Saistibas(001)'!E27+'Aktivi_Saistibas(002)'!E27+'Aktivi_Saistibas(003)'!E27+'Aktivi_Saistibas(004)'!E27+'Aktivi_Saistibas(005)'!E27</f>
        <v>159.98000000000002</v>
      </c>
      <c r="F27" s="386">
        <f>'Aktivi_Saistibas(001)'!F27+'Aktivi_Saistibas(002)'!F27+'Aktivi_Saistibas(003)'!F27+'Aktivi_Saistibas(004)'!F27+'Aktivi_Saistibas(005)'!F27</f>
        <v>318.96000000000004</v>
      </c>
      <c r="G27" s="31"/>
    </row>
    <row r="28" spans="2:7" ht="15">
      <c r="B28" s="383">
        <v>1400</v>
      </c>
      <c r="C28" s="367" t="s">
        <v>82</v>
      </c>
      <c r="D28" s="384">
        <v>1400</v>
      </c>
      <c r="E28" s="385">
        <f>'Aktivi_Saistibas(001)'!E28+'Aktivi_Saistibas(002)'!E28+'Aktivi_Saistibas(003)'!E28+'Aktivi_Saistibas(004)'!E28+'Aktivi_Saistibas(005)'!E28</f>
        <v>0</v>
      </c>
      <c r="F28" s="386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83">
        <v>1500</v>
      </c>
      <c r="C29" s="367" t="s">
        <v>83</v>
      </c>
      <c r="D29" s="384">
        <v>1500</v>
      </c>
      <c r="E29" s="387">
        <f>'Aktivi_Saistibas(001)'!E29+'Aktivi_Saistibas(002)'!E29+'Aktivi_Saistibas(003)'!E29+'Aktivi_Saistibas(004)'!E29+'Aktivi_Saistibas(005)'!E29</f>
        <v>0</v>
      </c>
      <c r="F29" s="388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9">
        <v>1600</v>
      </c>
      <c r="C30" s="390" t="s">
        <v>84</v>
      </c>
      <c r="D30" s="391">
        <v>1600</v>
      </c>
      <c r="E30" s="317">
        <f>SUM(E24:E29)</f>
        <v>159.98000000000002</v>
      </c>
      <c r="F30" s="318">
        <f>SUM(F24:F29)</f>
        <v>502.7900000000001</v>
      </c>
      <c r="G30" s="31"/>
    </row>
    <row r="31" spans="2:7" ht="15.75" thickBot="1">
      <c r="B31" s="392">
        <v>1700</v>
      </c>
      <c r="C31" s="393" t="s">
        <v>85</v>
      </c>
      <c r="D31" s="394">
        <v>1700</v>
      </c>
      <c r="E31" s="395">
        <f>E19-E30</f>
        <v>128333.18000000001</v>
      </c>
      <c r="F31" s="319">
        <f>F19-F30</f>
        <v>287449.86000000004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40003411599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201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322">
        <f>'Ien.,Izd.(001)'!E13+'Ien.,Izd.(002)'!E13+'Ien.,Izd.(003)'!E13+'Ien.,Izd.(004)'!E13+'Ien.,Izd.(005)'!E13</f>
        <v>33.64</v>
      </c>
      <c r="F13" s="323">
        <f>'Ien.,Izd.(001)'!F13+'Ien.,Izd.(002)'!F13+'Ien.,Izd.(003)'!F13+'Ien.,Izd.(004)'!F13+'Ien.,Izd.(005)'!F13</f>
        <v>2510.2799999999997</v>
      </c>
    </row>
    <row r="14" spans="2:6" ht="12.75">
      <c r="B14" s="71"/>
      <c r="C14" s="160" t="s">
        <v>94</v>
      </c>
      <c r="D14" s="137" t="s">
        <v>92</v>
      </c>
      <c r="E14" s="322">
        <f>'Ien.,Izd.(001)'!E14+'Ien.,Izd.(002)'!E14+'Ien.,Izd.(003)'!E14+'Ien.,Izd.(004)'!E14+'Ien.,Izd.(005)'!E14</f>
        <v>208.68</v>
      </c>
      <c r="F14" s="323">
        <f>'Ien.,Izd.(001)'!F14+'Ien.,Izd.(002)'!F14+'Ien.,Izd.(003)'!F14+'Ien.,Izd.(004)'!F14+'Ien.,Izd.(005)'!F14</f>
        <v>2571.0999999999995</v>
      </c>
    </row>
    <row r="15" spans="2:6" ht="12.75">
      <c r="B15" s="71"/>
      <c r="C15" s="160" t="s">
        <v>95</v>
      </c>
      <c r="D15" s="137" t="s">
        <v>93</v>
      </c>
      <c r="E15" s="322">
        <f>'Ien.,Izd.(001)'!E15+'Ien.,Izd.(002)'!E15+'Ien.,Izd.(003)'!E15+'Ien.,Izd.(004)'!E15+'Ien.,Izd.(005)'!E15</f>
        <v>0</v>
      </c>
      <c r="F15" s="324">
        <f>'Ien.,Izd.(001)'!F15+'Ien.,Izd.(002)'!F15+'Ien.,Izd.(003)'!F15+'Ien.,Izd.(004)'!F15+'Ien.,Izd.(005)'!F15</f>
        <v>0</v>
      </c>
    </row>
    <row r="16" spans="2:6" ht="12.75">
      <c r="B16" s="71"/>
      <c r="C16" s="160" t="s">
        <v>17</v>
      </c>
      <c r="D16" s="137" t="s">
        <v>96</v>
      </c>
      <c r="E16" s="322">
        <f>'Ien.,Izd.(001)'!E16+'Ien.,Izd.(002)'!E16+'Ien.,Izd.(003)'!E16+'Ien.,Izd.(004)'!E16+'Ien.,Izd.(005)'!E16</f>
        <v>0</v>
      </c>
      <c r="F16" s="324">
        <f>'Ien.,Izd.(001)'!F16+'Ien.,Izd.(002)'!F16+'Ien.,Izd.(003)'!F16+'Ien.,Izd.(004)'!F16+'Ien.,Izd.(005)'!F16</f>
        <v>0</v>
      </c>
    </row>
    <row r="17" spans="2:6" ht="12.75">
      <c r="B17" s="166"/>
      <c r="C17" s="161" t="s">
        <v>97</v>
      </c>
      <c r="D17" s="141" t="s">
        <v>61</v>
      </c>
      <c r="E17" s="325">
        <f>SUM(E13:E16)</f>
        <v>242.32</v>
      </c>
      <c r="F17" s="326">
        <f>SUM(F13:F16)</f>
        <v>5081.379999999999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322">
        <f>'Ien.,Izd.(001)'!E19+'Ien.,Izd.(002)'!E19+'Ien.,Izd.(003)'!E19+'Ien.,Izd.(004)'!E19+'Ien.,Izd.(005)'!E19</f>
        <v>0</v>
      </c>
      <c r="F19" s="323">
        <f>'Ien.,Izd.(001)'!F19+'Ien.,Izd.(002)'!F19+'Ien.,Izd.(003)'!F19+'Ien.,Izd.(004)'!F19+'Ien.,Izd.(005)'!F19</f>
        <v>0</v>
      </c>
    </row>
    <row r="20" spans="2:6" ht="12.75">
      <c r="B20" s="71"/>
      <c r="C20" s="160" t="s">
        <v>104</v>
      </c>
      <c r="D20" s="137" t="s">
        <v>100</v>
      </c>
      <c r="E20" s="322">
        <f>'Ien.,Izd.(001)'!E20+'Ien.,Izd.(002)'!E20+'Ien.,Izd.(003)'!E20+'Ien.,Izd.(004)'!E20+'Ien.,Izd.(005)'!E20</f>
        <v>59.85</v>
      </c>
      <c r="F20" s="323">
        <f>'Ien.,Izd.(001)'!F20+'Ien.,Izd.(002)'!F20+'Ien.,Izd.(003)'!F20+'Ien.,Izd.(004)'!F20+'Ien.,Izd.(005)'!F20</f>
        <v>1229.6399999999999</v>
      </c>
    </row>
    <row r="21" spans="2:6" ht="12.75">
      <c r="B21" s="71"/>
      <c r="C21" s="160" t="s">
        <v>105</v>
      </c>
      <c r="D21" s="137" t="s">
        <v>101</v>
      </c>
      <c r="E21" s="322">
        <f>'Ien.,Izd.(001)'!E21+'Ien.,Izd.(002)'!E21+'Ien.,Izd.(003)'!E21+'Ien.,Izd.(004)'!E21+'Ien.,Izd.(005)'!E21</f>
        <v>8.62</v>
      </c>
      <c r="F21" s="323">
        <f>'Ien.,Izd.(001)'!F21+'Ien.,Izd.(002)'!F21+'Ien.,Izd.(003)'!F21+'Ien.,Izd.(004)'!F21+'Ien.,Izd.(005)'!F21</f>
        <v>182.84</v>
      </c>
    </row>
    <row r="22" spans="2:6" ht="12.75">
      <c r="B22" s="71"/>
      <c r="C22" s="160" t="s">
        <v>106</v>
      </c>
      <c r="D22" s="137" t="s">
        <v>102</v>
      </c>
      <c r="E22" s="322">
        <f>'Ien.,Izd.(001)'!E22+'Ien.,Izd.(002)'!E22+'Ien.,Izd.(003)'!E22+'Ien.,Izd.(004)'!E22+'Ien.,Izd.(005)'!E22</f>
        <v>34.13</v>
      </c>
      <c r="F22" s="323">
        <f>'Ien.,Izd.(001)'!F22+'Ien.,Izd.(002)'!F22+'Ien.,Izd.(003)'!F22+'Ien.,Izd.(004)'!F22+'Ien.,Izd.(005)'!F22</f>
        <v>53.08</v>
      </c>
    </row>
    <row r="23" spans="2:6" ht="12.75">
      <c r="B23" s="71"/>
      <c r="C23" s="160" t="s">
        <v>18</v>
      </c>
      <c r="D23" s="137" t="s">
        <v>103</v>
      </c>
      <c r="E23" s="322">
        <f>'Ien.,Izd.(001)'!E23+'Ien.,Izd.(002)'!E23+'Ien.,Izd.(003)'!E23+'Ien.,Izd.(004)'!E23+'Ien.,Izd.(005)'!E23</f>
        <v>0</v>
      </c>
      <c r="F23" s="323">
        <f>'Ien.,Izd.(001)'!F23+'Ien.,Izd.(002)'!F23+'Ien.,Izd.(003)'!F23+'Ien.,Izd.(004)'!F23+'Ien.,Izd.(005)'!F23</f>
        <v>0</v>
      </c>
    </row>
    <row r="24" spans="2:6" ht="12.75">
      <c r="B24" s="72"/>
      <c r="C24" s="161" t="s">
        <v>107</v>
      </c>
      <c r="D24" s="141" t="s">
        <v>66</v>
      </c>
      <c r="E24" s="325">
        <f>SUM(E19:E23)</f>
        <v>102.6</v>
      </c>
      <c r="F24" s="327">
        <f>SUM(F19:F23)</f>
        <v>1465.5599999999997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322">
        <f>'Ien.,Izd.(001)'!E26+'Ien.,Izd.(002)'!E26+'Ien.,Izd.(003)'!E26+'Ien.,Izd.(004)'!E26+'Ien.,Izd.(005)'!E26</f>
        <v>0</v>
      </c>
      <c r="F26" s="323">
        <f>'Ien.,Izd.(001)'!F26+'Ien.,Izd.(002)'!F26+'Ien.,Izd.(003)'!F26+'Ien.,Izd.(004)'!F26+'Ien.,Izd.(005)'!F26</f>
        <v>69651.41</v>
      </c>
    </row>
    <row r="27" spans="2:6" ht="12.75">
      <c r="B27" s="71"/>
      <c r="C27" s="160" t="s">
        <v>113</v>
      </c>
      <c r="D27" s="137" t="s">
        <v>70</v>
      </c>
      <c r="E27" s="322">
        <f>'Ien.,Izd.(001)'!E27+'Ien.,Izd.(002)'!E27+'Ien.,Izd.(003)'!E27+'Ien.,Izd.(004)'!E27+'Ien.,Izd.(005)'!E27</f>
        <v>0</v>
      </c>
      <c r="F27" s="323">
        <f>'Ien.,Izd.(001)'!F27+'Ien.,Izd.(002)'!F27+'Ien.,Izd.(003)'!F27+'Ien.,Izd.(004)'!F27+'Ien.,Izd.(005)'!F27</f>
        <v>69315.03</v>
      </c>
    </row>
    <row r="28" spans="2:6" ht="14.25" customHeight="1">
      <c r="B28" s="71"/>
      <c r="C28" s="160" t="s">
        <v>114</v>
      </c>
      <c r="D28" s="137" t="s">
        <v>71</v>
      </c>
      <c r="E28" s="322">
        <f>E26-E27</f>
        <v>0</v>
      </c>
      <c r="F28" s="323">
        <f>F26-F27</f>
        <v>336.38000000000466</v>
      </c>
    </row>
    <row r="29" spans="2:6" ht="25.5">
      <c r="B29" s="71"/>
      <c r="C29" s="160" t="s">
        <v>115</v>
      </c>
      <c r="D29" s="137" t="s">
        <v>110</v>
      </c>
      <c r="E29" s="322">
        <f>'Ien.,Izd.(001)'!E29+'Ien.,Izd.(002)'!E29+'Ien.,Izd.(003)'!E29+'Ien.,Izd.(004)'!E29+'Ien.,Izd.(005)'!E29</f>
        <v>0</v>
      </c>
      <c r="F29" s="323">
        <f>'Ien.,Izd.(001)'!F29+'Ien.,Izd.(002)'!F29+'Ien.,Izd.(003)'!F29+'Ien.,Izd.(004)'!F29+'Ien.,Izd.(005)'!F29</f>
        <v>-109.33</v>
      </c>
    </row>
    <row r="30" spans="2:6" ht="25.5">
      <c r="B30" s="71"/>
      <c r="C30" s="160" t="s">
        <v>116</v>
      </c>
      <c r="D30" s="137" t="s">
        <v>111</v>
      </c>
      <c r="E30" s="322">
        <f>E28+E29</f>
        <v>0</v>
      </c>
      <c r="F30" s="323">
        <f>F28+F29</f>
        <v>227.05000000000467</v>
      </c>
    </row>
    <row r="31" spans="2:6" ht="12.75">
      <c r="B31" s="71"/>
      <c r="C31" s="160" t="s">
        <v>117</v>
      </c>
      <c r="D31" s="137" t="s">
        <v>112</v>
      </c>
      <c r="E31" s="322">
        <f>'Ien.,Izd.(001)'!E31+'Ien.,Izd.(002)'!E31+'Ien.,Izd.(003)'!E31+'Ien.,Izd.(004)'!E31+'Ien.,Izd.(005)'!E31</f>
        <v>156.49</v>
      </c>
      <c r="F31" s="324">
        <f>'Ien.,Izd.(001)'!F31+'Ien.,Izd.(002)'!F31+'Ien.,Izd.(003)'!F31+'Ien.,Izd.(004)'!F31+'Ien.,Izd.(005)'!F31</f>
        <v>-161.39</v>
      </c>
    </row>
    <row r="32" spans="2:6" ht="12.75">
      <c r="B32" s="72"/>
      <c r="C32" s="161" t="s">
        <v>118</v>
      </c>
      <c r="D32" s="141" t="s">
        <v>68</v>
      </c>
      <c r="E32" s="325">
        <f>E30+E31</f>
        <v>156.49</v>
      </c>
      <c r="F32" s="326">
        <f>F30+F31</f>
        <v>65.66000000000469</v>
      </c>
    </row>
    <row r="33" spans="2:6" ht="12.75">
      <c r="B33" s="68" t="s">
        <v>75</v>
      </c>
      <c r="C33" s="163" t="s">
        <v>119</v>
      </c>
      <c r="D33" s="69" t="s">
        <v>75</v>
      </c>
      <c r="E33" s="330">
        <f>'Ien.,Izd.(001)'!E33+'Ien.,Izd.(002)'!E33+'Ien.,Izd.(003)'!E33+'Ien.,Izd.(004)'!E33+'Ien.,Izd.(005)'!E33</f>
        <v>0</v>
      </c>
      <c r="F33" s="331">
        <f>'Ien.,Izd.(001)'!F33+'Ien.,Izd.(002)'!F33+'Ien.,Izd.(003)'!F33+'Ien.,Izd.(004)'!F33+'Ien.,Izd.(005)'!F33</f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330">
        <f>'Ien.,Izd.(001)'!E34+'Ien.,Izd.(002)'!E34+'Ien.,Izd.(003)'!E34+'Ien.,Izd.(004)'!E34+'Ien.,Izd.(005)'!E34</f>
        <v>0</v>
      </c>
      <c r="F34" s="331">
        <f>'Ien.,Izd.(001)'!F34+'Ien.,Izd.(002)'!F34+'Ien.,Izd.(003)'!F34+'Ien.,Izd.(004)'!F34+'Ien.,Izd.(005)'!F34</f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328">
        <f>E17-E24+E32+E33-E34</f>
        <v>296.21000000000004</v>
      </c>
      <c r="F35" s="329">
        <f>F17-F24+F32+F33-F34</f>
        <v>3681.4800000000046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DAUGAVA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3" t="s">
        <v>11</v>
      </c>
      <c r="C10" s="462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61" t="s">
        <v>13</v>
      </c>
      <c r="C11" s="462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>
        <v>124295.33</v>
      </c>
      <c r="F12" s="90">
        <v>203991.22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708.23</v>
      </c>
      <c r="F13" s="36">
        <v>61826.49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/>
      <c r="G15" s="24"/>
    </row>
    <row r="16" spans="2:7" ht="15">
      <c r="B16" s="100"/>
      <c r="C16" s="96" t="s">
        <v>73</v>
      </c>
      <c r="D16" s="97" t="s">
        <v>70</v>
      </c>
      <c r="E16" s="94">
        <v>1823.52</v>
      </c>
      <c r="F16" s="36">
        <v>2734.67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1823.52</v>
      </c>
      <c r="F17" s="46">
        <f>SUM(F15:F16)</f>
        <v>2734.67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/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126827.08</v>
      </c>
      <c r="F19" s="47">
        <f>F12+F13+F17+F18</f>
        <v>268552.38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3" t="s">
        <v>11</v>
      </c>
      <c r="C22" s="462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61" t="s">
        <v>13</v>
      </c>
      <c r="C23" s="462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183.83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157.83</v>
      </c>
      <c r="F27" s="116">
        <v>296.92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157.83</v>
      </c>
      <c r="F30" s="122">
        <f>SUM(F24:F29)</f>
        <v>480.75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126669.25</v>
      </c>
      <c r="F31" s="126">
        <f>F19-F30</f>
        <v>268071.63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Irēna Bauere; 7284810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blackAndWhite="1" horizontalDpi="300" verticalDpi="300" orientation="portrait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40003411599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202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8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128333.18000000001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332">
        <f>'Neto_Aktivi(001)'!E13+'Neto_Aktivi(002)'!E13+'Neto_Aktivi(003)'!E13+'Neto_Aktivi(004)'!E13+'Neto_Aktivi(005)'!E13</f>
        <v>296.21000000000004</v>
      </c>
      <c r="F13" s="179">
        <f>'Neto_Aktivi(001)'!F13+'Neto_Aktivi(002)'!F13+'Neto_Aktivi(003)'!F13+'Neto_Aktivi(004)'!F13+'Neto_Aktivi(005)'!F13</f>
        <v>3681.4800000000027</v>
      </c>
    </row>
    <row r="14" spans="2:6" ht="25.5">
      <c r="B14" s="176" t="s">
        <v>68</v>
      </c>
      <c r="C14" s="163" t="s">
        <v>127</v>
      </c>
      <c r="D14" s="150" t="s">
        <v>68</v>
      </c>
      <c r="E14" s="332">
        <f>'Neto_Aktivi(001)'!E14+'Neto_Aktivi(002)'!E14+'Neto_Aktivi(003)'!E14+'Neto_Aktivi(004)'!E14+'Neto_Aktivi(005)'!E14</f>
        <v>127570.51</v>
      </c>
      <c r="F14" s="179">
        <f>'Neto_Aktivi(001)'!F14+'Neto_Aktivi(002)'!F14+'Neto_Aktivi(003)'!F14+'Neto_Aktivi(004)'!F14+'Neto_Aktivi(005)'!F14</f>
        <v>166899.22999999998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332">
        <f>'Neto_Aktivi(001)'!E15+'Neto_Aktivi(002)'!E15+'Neto_Aktivi(003)'!E15+'Neto_Aktivi(004)'!E15+'Neto_Aktivi(005)'!E15</f>
        <v>1142.22</v>
      </c>
      <c r="F15" s="179">
        <f>'Neto_Aktivi(001)'!F15+'Neto_Aktivi(002)'!F15+'Neto_Aktivi(003)'!F15+'Neto_Aktivi(004)'!F15+'Neto_Aktivi(005)'!F15</f>
        <v>11464.03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332">
        <f>E13+E14-E15</f>
        <v>126724.5</v>
      </c>
      <c r="F16" s="179">
        <f>F13+F14-F15</f>
        <v>159116.68</v>
      </c>
    </row>
    <row r="17" spans="2:6" ht="12.75">
      <c r="B17" s="68" t="s">
        <v>121</v>
      </c>
      <c r="C17" s="163" t="s">
        <v>131</v>
      </c>
      <c r="D17" s="69" t="s">
        <v>121</v>
      </c>
      <c r="E17" s="446">
        <f>E12+E16</f>
        <v>126724.5</v>
      </c>
      <c r="F17" s="447">
        <f>F12+F16</f>
        <v>287449.86</v>
      </c>
    </row>
    <row r="18" spans="2:6" ht="12.75">
      <c r="B18" s="68" t="s">
        <v>132</v>
      </c>
      <c r="C18" s="163" t="s">
        <v>133</v>
      </c>
      <c r="D18" s="69" t="s">
        <v>132</v>
      </c>
      <c r="E18" s="446">
        <f>'Neto_Aktivi(001)'!E18+'Neto_Aktivi(002)'!E18+'Neto_Aktivi(003)'!E18+'Neto_Aktivi(004)'!E18+'Neto_Aktivi(005)'!E18</f>
        <v>0</v>
      </c>
      <c r="F18" s="447">
        <f>'Neto_Aktivi(001)'!F18+'Neto_Aktivi(002)'!F18+'Neto_Aktivi(003)'!F18+'Neto_Aktivi(004)'!F18+'Neto_Aktivi(005)'!F18</f>
        <v>120924.09285550001</v>
      </c>
    </row>
    <row r="19" spans="2:6" ht="12.75">
      <c r="B19" s="68" t="s">
        <v>134</v>
      </c>
      <c r="C19" s="163" t="s">
        <v>135</v>
      </c>
      <c r="D19" s="69" t="s">
        <v>134</v>
      </c>
      <c r="E19" s="446">
        <f>'Neto_Aktivi(001)'!E19+'Neto_Aktivi(002)'!E19+'Neto_Aktivi(003)'!E19+'Neto_Aktivi(004)'!E19+'Neto_Aktivi(005)'!E19</f>
        <v>120924.09285550001</v>
      </c>
      <c r="F19" s="447">
        <f>'Neto_Aktivi(001)'!F19+'Neto_Aktivi(002)'!F19+'Neto_Aktivi(003)'!F19+'Neto_Aktivi(004)'!F19+'Neto_Aktivi(005)'!F19</f>
        <v>267411.1329575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46">
        <f>IF(E18=0,0,E12/E18)</f>
        <v>0</v>
      </c>
      <c r="F20" s="447">
        <f>IF(F18=0,0,F12/F18)</f>
        <v>1.0612705621315148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48">
        <f>IF(E19=0,0,E17/E19)</f>
        <v>1.0479673405648886</v>
      </c>
      <c r="F21" s="449">
        <f>IF(F19=0,0,F17/F19)</f>
        <v>1.0749360238703478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40003411599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203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146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64" t="s">
        <v>11</v>
      </c>
      <c r="C11" s="468"/>
      <c r="D11" s="65" t="s">
        <v>12</v>
      </c>
      <c r="E11" s="65" t="s">
        <v>142</v>
      </c>
      <c r="F11" s="186" t="s">
        <v>143</v>
      </c>
      <c r="G11" s="65" t="s">
        <v>145</v>
      </c>
      <c r="H11" s="182" t="s">
        <v>144</v>
      </c>
      <c r="I11" s="26"/>
    </row>
    <row r="12" spans="2:9" ht="18" customHeight="1" thickBot="1">
      <c r="B12" s="466" t="s">
        <v>13</v>
      </c>
      <c r="C12" s="469"/>
      <c r="D12" s="29" t="s">
        <v>63</v>
      </c>
      <c r="E12" s="192" t="s">
        <v>62</v>
      </c>
      <c r="F12" s="29" t="s">
        <v>65</v>
      </c>
      <c r="G12" s="67" t="s">
        <v>165</v>
      </c>
      <c r="H12" s="187" t="s">
        <v>166</v>
      </c>
      <c r="I12" s="26"/>
    </row>
    <row r="13" spans="2:9" ht="16.5" customHeight="1">
      <c r="B13" s="193">
        <v>11000</v>
      </c>
      <c r="C13" s="194" t="s">
        <v>147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148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149</v>
      </c>
      <c r="D15" s="217">
        <v>11110</v>
      </c>
      <c r="E15" s="335">
        <f>'Portfelis(001-1)'!E23+'Portfelis(002-1)'!E20+'Portfelis(003-1)'!E20+'Portfelis(004-1)'!E20+'Portfelis(005-1)'!E20</f>
        <v>557</v>
      </c>
      <c r="F15" s="335">
        <f>'Portfelis(001-1)'!F23+'Portfelis(002-1)'!F20+'Portfelis(003-1)'!F20+'Portfelis(004-1)'!F20+'Portfelis(005-1)'!F20</f>
        <v>76651.23999999999</v>
      </c>
      <c r="G15" s="335">
        <f>'Portfelis(001-1)'!G23+'Portfelis(002-1)'!G20+'Portfelis(003-1)'!G20+'Portfelis(004-1)'!G20+'Portfelis(005-1)'!G20</f>
        <v>76531.94</v>
      </c>
      <c r="H15" s="336">
        <f>IF(G15=0,0,G15/'Aktivi_Saistibas(Kopa)'!$F$19*100)</f>
        <v>26.57795995279085</v>
      </c>
      <c r="I15" s="53"/>
    </row>
    <row r="16" spans="2:9" ht="15.75" customHeight="1">
      <c r="B16" s="200">
        <v>11120</v>
      </c>
      <c r="C16" s="221" t="s">
        <v>154</v>
      </c>
      <c r="D16" s="217">
        <v>11120</v>
      </c>
      <c r="E16" s="335">
        <f>'Portfelis(001-1)'!E28+'Portfelis(002-1)'!E25+'Portfelis(003-1)'!E25+'Portfelis(004-1)'!E25+'Portfelis(005-1)'!E25</f>
        <v>0</v>
      </c>
      <c r="F16" s="335">
        <f>'Portfelis(001-1)'!F28+'Portfelis(002-1)'!F25+'Portfelis(003-1)'!F25+'Portfelis(004-1)'!F25+'Portfelis(005-1)'!F25</f>
        <v>0</v>
      </c>
      <c r="G16" s="335">
        <f>'Portfelis(001-1)'!G28+'Portfelis(002-1)'!G25+'Portfelis(003-1)'!G25+'Portfelis(004-1)'!G25+'Portfelis(005-1)'!G25</f>
        <v>0</v>
      </c>
      <c r="H16" s="337">
        <f>IF(G16=0,0,G16/'Aktivi_Saistibas(Kopa)'!$F$19*100)</f>
        <v>0</v>
      </c>
      <c r="I16" s="31"/>
    </row>
    <row r="17" spans="2:9" ht="15">
      <c r="B17" s="200">
        <v>11130</v>
      </c>
      <c r="C17" s="221" t="s">
        <v>157</v>
      </c>
      <c r="D17" s="217">
        <v>11130</v>
      </c>
      <c r="E17" s="335">
        <f>'Portfelis(001-1)'!E33+'Portfelis(002-1)'!E30+'Portfelis(003-1)'!E30+'Portfelis(004-1)'!E30+'Portfelis(005-1)'!E30</f>
        <v>0</v>
      </c>
      <c r="F17" s="335">
        <f>'Portfelis(001-1)'!F33+'Portfelis(002-1)'!F30+'Portfelis(003-1)'!F30+'Portfelis(004-1)'!F30+'Portfelis(005-1)'!F30</f>
        <v>0</v>
      </c>
      <c r="G17" s="335">
        <f>'Portfelis(001-1)'!G33+'Portfelis(002-1)'!G30+'Portfelis(003-1)'!G30+'Portfelis(004-1)'!G30+'Portfelis(005-1)'!G30</f>
        <v>0</v>
      </c>
      <c r="H17" s="337">
        <f>IF(G17=0,0,G17/'Aktivi_Saistibas(Kopa)'!$F$19*100)</f>
        <v>0</v>
      </c>
      <c r="I17" s="53"/>
    </row>
    <row r="18" spans="2:9" ht="15">
      <c r="B18" s="166"/>
      <c r="C18" s="161" t="s">
        <v>160</v>
      </c>
      <c r="D18" s="76">
        <v>11100</v>
      </c>
      <c r="E18" s="338">
        <f>SUM(E15:E17)</f>
        <v>557</v>
      </c>
      <c r="F18" s="338">
        <f>SUM(F15:F17)</f>
        <v>76651.23999999999</v>
      </c>
      <c r="G18" s="338">
        <f>SUM(G15:G17)</f>
        <v>76531.94</v>
      </c>
      <c r="H18" s="339">
        <f>IF(G18=0,0,G18/'Aktivi_Saistibas(Kopa)'!$F$19*100)</f>
        <v>26.57795995279085</v>
      </c>
      <c r="I18" s="53"/>
    </row>
    <row r="19" spans="2:9" ht="25.5">
      <c r="B19" s="230">
        <v>11200</v>
      </c>
      <c r="C19" s="231" t="s">
        <v>161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162</v>
      </c>
      <c r="D20" s="217">
        <v>11210</v>
      </c>
      <c r="E20" s="335">
        <f>'Portfelis(001-1)'!E40+'Portfelis(002-1)'!E37+'Portfelis(003-1)'!E37+'Portfelis(004-1)'!E37+'Portfelis(005-1)'!E37</f>
        <v>0</v>
      </c>
      <c r="F20" s="335">
        <f>'Portfelis(001-1)'!F40+'Portfelis(002-1)'!F37+'Portfelis(003-1)'!F37+'Portfelis(004-1)'!F37+'Portfelis(005-1)'!F37</f>
        <v>0</v>
      </c>
      <c r="G20" s="335">
        <f>'Portfelis(001-1)'!G40+'Portfelis(002-1)'!G37+'Portfelis(003-1)'!G37+'Portfelis(004-1)'!G37+'Portfelis(005-1)'!G37</f>
        <v>0</v>
      </c>
      <c r="H20" s="337">
        <f>IF(G20=0,0,G20/'Aktivi_Saistibas(Kopa)'!$F$19*100)</f>
        <v>0</v>
      </c>
      <c r="I20" s="53"/>
    </row>
    <row r="21" spans="2:9" ht="12.75" customHeight="1">
      <c r="B21" s="200">
        <v>11220</v>
      </c>
      <c r="C21" s="207" t="s">
        <v>163</v>
      </c>
      <c r="D21" s="217">
        <v>11220</v>
      </c>
      <c r="E21" s="335">
        <f>'Portfelis(001-1)'!E45+'Portfelis(002-1)'!E42+'Portfelis(003-1)'!E42+'Portfelis(004-1)'!E42+'Portfelis(005-1)'!E42</f>
        <v>0</v>
      </c>
      <c r="F21" s="335">
        <f>'Portfelis(001-1)'!F45+'Portfelis(002-1)'!F42+'Portfelis(003-1)'!F42+'Portfelis(004-1)'!F42+'Portfelis(005-1)'!F42</f>
        <v>0</v>
      </c>
      <c r="G21" s="335">
        <f>'Portfelis(001-1)'!G45+'Portfelis(002-1)'!G42+'Portfelis(003-1)'!G42+'Portfelis(004-1)'!G42+'Portfelis(005-1)'!G42</f>
        <v>0</v>
      </c>
      <c r="H21" s="337">
        <f>IF(G21=0,0,G21/'Aktivi_Saistibas(Kopa)'!$F$19*100)</f>
        <v>0</v>
      </c>
      <c r="I21" s="53"/>
    </row>
    <row r="22" spans="2:9" ht="13.5" customHeight="1">
      <c r="B22" s="166"/>
      <c r="C22" s="190" t="s">
        <v>164</v>
      </c>
      <c r="D22" s="76">
        <v>11200</v>
      </c>
      <c r="E22" s="338">
        <f>SUM(E20:E21)</f>
        <v>0</v>
      </c>
      <c r="F22" s="338">
        <f>SUM(F20:F21)</f>
        <v>0</v>
      </c>
      <c r="G22" s="338">
        <f>SUM(G20:G21)</f>
        <v>0</v>
      </c>
      <c r="H22" s="339">
        <f>IF(G22=0,0,G22/'Aktivi_Saistibas(Kopa)'!$F$19*100)</f>
        <v>0</v>
      </c>
      <c r="I22" s="53"/>
    </row>
    <row r="23" spans="2:9" ht="12.75" customHeight="1">
      <c r="B23" s="200">
        <v>11300</v>
      </c>
      <c r="C23" s="201" t="s">
        <v>167</v>
      </c>
      <c r="D23" s="76">
        <v>11300</v>
      </c>
      <c r="E23" s="338">
        <f>'Portfelis(001-1)'!E53+'Portfelis(002-1)'!E50+'Portfelis(003-1)'!E50+'Portfelis(004-1)'!E50+'Portfelis(005-1)'!E50</f>
        <v>0</v>
      </c>
      <c r="F23" s="338">
        <f>'Portfelis(001-1)'!F53+'Portfelis(002-1)'!F50+'Portfelis(003-1)'!F50+'Portfelis(004-1)'!F50+'Portfelis(005-1)'!F50</f>
        <v>0</v>
      </c>
      <c r="G23" s="338">
        <f>'Portfelis(001-1)'!G53+'Portfelis(002-1)'!G50+'Portfelis(003-1)'!G50+'Portfelis(004-1)'!G50+'Portfelis(005-1)'!G50</f>
        <v>0</v>
      </c>
      <c r="H23" s="339">
        <f>IF(G23=0,0,G23/'Aktivi_Saistibas(Kopa)'!$F$19*100)</f>
        <v>0</v>
      </c>
      <c r="I23" s="53"/>
    </row>
    <row r="24" spans="2:9" ht="15">
      <c r="B24" s="230">
        <v>11400</v>
      </c>
      <c r="C24" s="231" t="s">
        <v>80</v>
      </c>
      <c r="D24" s="76">
        <v>11400</v>
      </c>
      <c r="E24" s="338">
        <f>'Portfelis(001-1)'!E58+'Portfelis(002-1)'!E55+'Portfelis(003-1)'!E55+'Portfelis(004-1)'!E55+'Portfelis(005-1)'!E55</f>
        <v>0</v>
      </c>
      <c r="F24" s="338">
        <f>'Portfelis(001-1)'!F58+'Portfelis(002-1)'!F55+'Portfelis(003-1)'!F55+'Portfelis(004-1)'!F55+'Portfelis(005-1)'!F55</f>
        <v>0</v>
      </c>
      <c r="G24" s="338">
        <f>'Portfelis(001-1)'!G58+'Portfelis(002-1)'!G55+'Portfelis(003-1)'!G55+'Portfelis(004-1)'!G55+'Portfelis(005-1)'!G55</f>
        <v>0</v>
      </c>
      <c r="H24" s="339">
        <f>IF(G24=0,0,G24/'Aktivi_Saistibas(Kopa)'!$F$19*100)</f>
        <v>0</v>
      </c>
      <c r="I24" s="53"/>
    </row>
    <row r="25" spans="2:9" ht="26.25" customHeight="1">
      <c r="B25" s="225"/>
      <c r="C25" s="251" t="s">
        <v>173</v>
      </c>
      <c r="D25" s="78">
        <v>11000</v>
      </c>
      <c r="E25" s="340">
        <f>E18+E22+E23+E24</f>
        <v>557</v>
      </c>
      <c r="F25" s="340">
        <f>F18+F22+F23+F24</f>
        <v>76651.23999999999</v>
      </c>
      <c r="G25" s="340">
        <f>G18+G22+G23+G24</f>
        <v>76531.94</v>
      </c>
      <c r="H25" s="341">
        <f>IF(G25=0,0,G25/'Aktivi_Saistibas(Kopa)'!$F$19*100)</f>
        <v>26.57795995279085</v>
      </c>
      <c r="I25" s="53"/>
    </row>
    <row r="26" spans="2:9" ht="15">
      <c r="B26" s="230">
        <v>12000</v>
      </c>
      <c r="C26" s="250" t="s">
        <v>172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148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154</v>
      </c>
      <c r="D28" s="217">
        <v>12110</v>
      </c>
      <c r="E28" s="335">
        <f>'Portfelis(001-1)'!E68+'Portfelis(002-1)'!E63+'Portfelis(003-1)'!E63+'Portfelis(004-1)'!E63+'Portfelis(005-1)'!E63</f>
        <v>0</v>
      </c>
      <c r="F28" s="335">
        <f>'Portfelis(001-1)'!F68+'Portfelis(002-1)'!F63+'Portfelis(003-1)'!F63+'Portfelis(004-1)'!F63+'Portfelis(005-1)'!F63</f>
        <v>0</v>
      </c>
      <c r="G28" s="335">
        <f>'Portfelis(001-1)'!G68+'Portfelis(002-1)'!G63+'Portfelis(003-1)'!G63+'Portfelis(004-1)'!G63+'Portfelis(005-1)'!G63</f>
        <v>0</v>
      </c>
      <c r="H28" s="337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183</v>
      </c>
      <c r="D29" s="252">
        <v>12120</v>
      </c>
      <c r="E29" s="335">
        <f>'Portfelis(001-1)'!E73+'Portfelis(002-1)'!E68+'Portfelis(003-1)'!E68+'Portfelis(004-1)'!E68+'Portfelis(005-1)'!E68</f>
        <v>0</v>
      </c>
      <c r="F29" s="335">
        <f>'Portfelis(001-1)'!F73+'Portfelis(002-1)'!F68+'Portfelis(003-1)'!F68+'Portfelis(004-1)'!F68+'Portfelis(005-1)'!F68</f>
        <v>0</v>
      </c>
      <c r="G29" s="335">
        <f>'Portfelis(001-1)'!G73+'Portfelis(002-1)'!G68+'Portfelis(003-1)'!G68+'Portfelis(004-1)'!G68+'Portfelis(005-1)'!G68</f>
        <v>0</v>
      </c>
      <c r="H29" s="337">
        <f>IF(G29=0,0,G29/'Aktivi_Saistibas(Kopa)'!$F$19*100)</f>
        <v>0</v>
      </c>
      <c r="I29" s="53"/>
    </row>
    <row r="30" spans="2:9" ht="15">
      <c r="B30" s="166"/>
      <c r="C30" s="190" t="s">
        <v>174</v>
      </c>
      <c r="D30" s="76">
        <v>12100</v>
      </c>
      <c r="E30" s="338">
        <f>SUM(E28:E29)</f>
        <v>0</v>
      </c>
      <c r="F30" s="338">
        <f>SUM(F28:F29)</f>
        <v>0</v>
      </c>
      <c r="G30" s="338">
        <f>SUM(G28:G29)</f>
        <v>0</v>
      </c>
      <c r="H30" s="339">
        <f>IF(G30=0,0,G30/'Aktivi_Saistibas(Kopa)'!$F$19*100)</f>
        <v>0</v>
      </c>
      <c r="I30" s="53"/>
    </row>
    <row r="31" spans="2:9" ht="25.5">
      <c r="B31" s="230">
        <v>12200</v>
      </c>
      <c r="C31" s="231" t="s">
        <v>161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162</v>
      </c>
      <c r="D32" s="217">
        <v>12210</v>
      </c>
      <c r="E32" s="335">
        <f>'Portfelis(001-1)'!E82+'Portfelis(002-1)'!E75+'Portfelis(003-1)'!E75+'Portfelis(004-1)'!E75+'Portfelis(005-1)'!E75</f>
        <v>0</v>
      </c>
      <c r="F32" s="335">
        <f>'Portfelis(001-1)'!F82+'Portfelis(002-1)'!F75+'Portfelis(003-1)'!F75+'Portfelis(004-1)'!F75+'Portfelis(005-1)'!F75</f>
        <v>0</v>
      </c>
      <c r="G32" s="335">
        <f>'Portfelis(001-1)'!G82+'Portfelis(002-1)'!G75+'Portfelis(003-1)'!G75+'Portfelis(004-1)'!G75+'Portfelis(005-1)'!G75</f>
        <v>0</v>
      </c>
      <c r="H32" s="337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163</v>
      </c>
      <c r="D33" s="217">
        <v>12220</v>
      </c>
      <c r="E33" s="335">
        <f>'Portfelis(001-1)'!E87+'Portfelis(002-1)'!E80+'Portfelis(003-1)'!E80+'Portfelis(004-1)'!E80+'Portfelis(005-1)'!E80</f>
        <v>0</v>
      </c>
      <c r="F33" s="335">
        <f>'Portfelis(001-1)'!F87+'Portfelis(002-1)'!F80+'Portfelis(003-1)'!F80+'Portfelis(004-1)'!F80+'Portfelis(005-1)'!F80</f>
        <v>0</v>
      </c>
      <c r="G33" s="335">
        <f>'Portfelis(001-1)'!G87+'Portfelis(002-1)'!G80+'Portfelis(003-1)'!G80+'Portfelis(004-1)'!G80+'Portfelis(005-1)'!G80</f>
        <v>0</v>
      </c>
      <c r="H33" s="337">
        <f>IF(G33=0,0,G33/'Aktivi_Saistibas(Kopa)'!$F$19*100)</f>
        <v>0</v>
      </c>
      <c r="I33" s="53"/>
    </row>
    <row r="34" spans="2:9" ht="15">
      <c r="B34" s="166"/>
      <c r="C34" s="190" t="s">
        <v>175</v>
      </c>
      <c r="D34" s="76">
        <v>12200</v>
      </c>
      <c r="E34" s="338">
        <f>SUM(E32:E33)</f>
        <v>0</v>
      </c>
      <c r="F34" s="338">
        <f>SUM(F32:F33)</f>
        <v>0</v>
      </c>
      <c r="G34" s="338">
        <f>SUM(G32:G33)</f>
        <v>0</v>
      </c>
      <c r="H34" s="339">
        <f>IF(G34=0,0,G34/'Aktivi_Saistibas(Kopa)'!$F$19*100)</f>
        <v>0</v>
      </c>
      <c r="I34" s="53"/>
    </row>
    <row r="35" spans="2:9" ht="12.75" customHeight="1">
      <c r="B35" s="342">
        <v>12300</v>
      </c>
      <c r="C35" s="343" t="s">
        <v>167</v>
      </c>
      <c r="D35" s="76">
        <v>12300</v>
      </c>
      <c r="E35" s="338">
        <f>'Portfelis(001-1)'!E93+'Portfelis(002-1)'!E86+'Portfelis(003-1)'!E86+'Portfelis(004-1)'!E86+'Portfelis(005-1)'!E86</f>
        <v>0</v>
      </c>
      <c r="F35" s="338">
        <f>'Portfelis(001-1)'!F93+'Portfelis(002-1)'!F86+'Portfelis(003-1)'!F86+'Portfelis(004-1)'!F86+'Portfelis(005-1)'!F86</f>
        <v>0</v>
      </c>
      <c r="G35" s="338">
        <f>'Portfelis(001-1)'!G93+'Portfelis(002-1)'!G86+'Portfelis(003-1)'!G86+'Portfelis(004-1)'!G86+'Portfelis(005-1)'!G86</f>
        <v>0</v>
      </c>
      <c r="H35" s="339">
        <f>IF(G35=0,0,G35/'Aktivi_Saistibas(Kopa)'!$F$19*100)</f>
        <v>0</v>
      </c>
      <c r="I35" s="53"/>
    </row>
    <row r="36" spans="2:9" ht="15">
      <c r="B36" s="342">
        <v>12400</v>
      </c>
      <c r="C36" s="343" t="s">
        <v>80</v>
      </c>
      <c r="D36" s="76">
        <v>12400</v>
      </c>
      <c r="E36" s="338">
        <f>'Portfelis(001-1)'!E98+'Portfelis(002-1)'!E91+'Portfelis(003-1)'!E91+'Portfelis(004-1)'!E91+'Portfelis(005-1)'!E91</f>
        <v>0</v>
      </c>
      <c r="F36" s="338">
        <f>'Portfelis(001-1)'!F98+'Portfelis(002-1)'!F91+'Portfelis(003-1)'!F91+'Portfelis(004-1)'!F91+'Portfelis(005-1)'!F91</f>
        <v>0</v>
      </c>
      <c r="G36" s="338">
        <f>'Portfelis(001-1)'!G98+'Portfelis(002-1)'!G91+'Portfelis(003-1)'!G91+'Portfelis(004-1)'!G91+'Portfelis(005-1)'!G91</f>
        <v>0</v>
      </c>
      <c r="H36" s="339">
        <f>IF(G36=0,0,G36/'Aktivi_Saistibas(Kopa)'!$F$19*100)</f>
        <v>0</v>
      </c>
      <c r="I36" s="53"/>
    </row>
    <row r="37" spans="2:9" ht="24" customHeight="1">
      <c r="B37" s="333"/>
      <c r="C37" s="334" t="s">
        <v>176</v>
      </c>
      <c r="D37" s="80">
        <v>12000</v>
      </c>
      <c r="E37" s="344">
        <f>E30+E34+E35+E36</f>
        <v>0</v>
      </c>
      <c r="F37" s="344">
        <f>F30+F34+F35+F36</f>
        <v>0</v>
      </c>
      <c r="G37" s="344">
        <f>G30+G34+G35+G36</f>
        <v>0</v>
      </c>
      <c r="H37" s="345">
        <f>IF(G37=0,0,G37/'Aktivi_Saistibas(Kopa)'!$F$19*100)</f>
        <v>0</v>
      </c>
      <c r="I37" s="53"/>
    </row>
    <row r="38" spans="2:9" ht="15">
      <c r="B38" s="230">
        <v>13000</v>
      </c>
      <c r="C38" s="231" t="s">
        <v>177</v>
      </c>
      <c r="D38" s="80">
        <v>13000</v>
      </c>
      <c r="E38" s="344">
        <f>'Portfelis(001-1)'!E112+'Portfelis(002-1)'!E99+'Portfelis(003-1)'!E99+'Portfelis(004-1)'!E99+'Portfelis(005-1)'!E99</f>
        <v>0</v>
      </c>
      <c r="F38" s="344">
        <f>'Portfelis(001-1)'!F112+'Portfelis(002-1)'!F99+'Portfelis(003-1)'!F99+'Portfelis(004-1)'!F99+'Portfelis(005-1)'!F99</f>
        <v>133868.97999999998</v>
      </c>
      <c r="G38" s="344">
        <f>'Portfelis(001-1)'!G112+'Portfelis(002-1)'!G99+'Portfelis(003-1)'!G99+'Portfelis(004-1)'!G99+'Portfelis(005-1)'!G99</f>
        <v>133868.97999999998</v>
      </c>
      <c r="H38" s="345">
        <f>IF(G38=0,0,G38/'Aktivi_Saistibas(Kopa)'!$F$19*100)</f>
        <v>46.48992811839029</v>
      </c>
      <c r="I38" s="53"/>
    </row>
    <row r="39" spans="2:9" ht="26.25" thickBot="1">
      <c r="B39" s="184"/>
      <c r="C39" s="265" t="s">
        <v>180</v>
      </c>
      <c r="D39" s="79">
        <v>10000</v>
      </c>
      <c r="E39" s="346">
        <f>E25+E37+E38</f>
        <v>557</v>
      </c>
      <c r="F39" s="346">
        <f>F25+F37+F38</f>
        <v>210520.21999999997</v>
      </c>
      <c r="G39" s="346">
        <f>G25+G37+G38</f>
        <v>210400.91999999998</v>
      </c>
      <c r="H39" s="347">
        <f>IF(G39=0,0,G39/'Aktivi_Saistibas(Kopa)'!$F$19*100)</f>
        <v>73.06788807118113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181</v>
      </c>
      <c r="C1" s="212"/>
      <c r="D1" s="227"/>
      <c r="E1" s="209"/>
      <c r="F1" s="209"/>
      <c r="G1" s="209"/>
      <c r="H1" s="266"/>
    </row>
    <row r="2" spans="1:8" ht="90" thickBot="1">
      <c r="A2" s="1"/>
      <c r="B2" s="464" t="s">
        <v>11</v>
      </c>
      <c r="C2" s="468"/>
      <c r="D2" s="65" t="s">
        <v>12</v>
      </c>
      <c r="E2" s="65" t="s">
        <v>142</v>
      </c>
      <c r="F2" s="186" t="s">
        <v>143</v>
      </c>
      <c r="G2" s="65" t="s">
        <v>145</v>
      </c>
      <c r="H2" s="182" t="s">
        <v>144</v>
      </c>
    </row>
    <row r="3" spans="1:8" ht="13.5" thickBot="1">
      <c r="A3" s="1"/>
      <c r="B3" s="466" t="s">
        <v>13</v>
      </c>
      <c r="C3" s="469"/>
      <c r="D3" s="67" t="s">
        <v>63</v>
      </c>
      <c r="E3" s="240" t="s">
        <v>65</v>
      </c>
      <c r="F3" s="67" t="s">
        <v>165</v>
      </c>
      <c r="G3" s="67" t="s">
        <v>166</v>
      </c>
      <c r="H3" s="187" t="s">
        <v>182</v>
      </c>
    </row>
    <row r="4" spans="1:8" ht="15" customHeight="1">
      <c r="A4" s="1"/>
      <c r="B4" s="193">
        <v>21000</v>
      </c>
      <c r="C4" s="194" t="s">
        <v>184</v>
      </c>
      <c r="D4" s="195"/>
      <c r="E4" s="244"/>
      <c r="F4" s="244"/>
      <c r="G4" s="244"/>
      <c r="H4" s="247"/>
    </row>
    <row r="5" spans="1:8" ht="27" customHeight="1">
      <c r="A5" s="1"/>
      <c r="B5" s="200">
        <v>21100</v>
      </c>
      <c r="C5" s="201" t="s">
        <v>148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149</v>
      </c>
      <c r="D6" s="217">
        <v>21110</v>
      </c>
      <c r="E6" s="335">
        <f>'Portfelis(001-2)'!F11+'Portfelis(002-2)'!F11+'Portfelis(003-2)'!F11+'Portfelis(004-2)'!F11+'Portfelis(005-2)'!F11</f>
        <v>0</v>
      </c>
      <c r="F6" s="335">
        <f>'Portfelis(001-2)'!G11+'Portfelis(002-2)'!G11+'Portfelis(003-2)'!G11+'Portfelis(004-2)'!G11+'Portfelis(005-2)'!G11</f>
        <v>0</v>
      </c>
      <c r="G6" s="335">
        <f>'Portfelis(001-2)'!H11+'Portfelis(002-2)'!H11+'Portfelis(003-2)'!H11+'Portfelis(004-2)'!H11+'Portfelis(005-2)'!H11</f>
        <v>0</v>
      </c>
      <c r="H6" s="337">
        <f>IF(G6=0,0,G6/'Aktivi_Saistibas(Kopa)'!$F$19*100)</f>
        <v>0</v>
      </c>
    </row>
    <row r="7" spans="1:8" ht="15" customHeight="1">
      <c r="A7" s="1"/>
      <c r="B7" s="200">
        <v>21120</v>
      </c>
      <c r="C7" s="221" t="s">
        <v>154</v>
      </c>
      <c r="D7" s="217">
        <v>21120</v>
      </c>
      <c r="E7" s="335">
        <f>'Portfelis(001-2)'!F16+'Portfelis(002-2)'!F16+'Portfelis(003-2)'!F16+'Portfelis(004-2)'!F16+'Portfelis(005-2)'!F16</f>
        <v>0</v>
      </c>
      <c r="F7" s="335">
        <f>'Portfelis(001-2)'!G16+'Portfelis(002-2)'!G16+'Portfelis(003-2)'!G16+'Portfelis(004-2)'!G16+'Portfelis(005-2)'!G16</f>
        <v>0</v>
      </c>
      <c r="G7" s="335">
        <f>'Portfelis(001-2)'!H16+'Portfelis(002-2)'!H16+'Portfelis(003-2)'!H16+'Portfelis(004-2)'!H16+'Portfelis(005-2)'!H16</f>
        <v>0</v>
      </c>
      <c r="H7" s="337">
        <f>IF(G7=0,0,G7/'Aktivi_Saistibas(Kopa)'!$F$19*100)</f>
        <v>0</v>
      </c>
    </row>
    <row r="8" spans="1:8" ht="14.25" customHeight="1">
      <c r="A8" s="1"/>
      <c r="B8" s="200">
        <v>21130</v>
      </c>
      <c r="C8" s="221" t="s">
        <v>157</v>
      </c>
      <c r="D8" s="217">
        <v>21130</v>
      </c>
      <c r="E8" s="335">
        <f>'Portfelis(001-2)'!F21+'Portfelis(002-2)'!F21+'Portfelis(003-2)'!F21+'Portfelis(004-2)'!F21+'Portfelis(005-2)'!F21</f>
        <v>0</v>
      </c>
      <c r="F8" s="335">
        <f>'Portfelis(001-2)'!G21+'Portfelis(002-2)'!G21+'Portfelis(003-2)'!G21+'Portfelis(004-2)'!G21+'Portfelis(005-2)'!G21</f>
        <v>0</v>
      </c>
      <c r="G8" s="335">
        <f>'Portfelis(001-2)'!H21+'Portfelis(002-2)'!H21+'Portfelis(003-2)'!H21+'Portfelis(004-2)'!H21+'Portfelis(005-2)'!H21</f>
        <v>0</v>
      </c>
      <c r="H8" s="337">
        <f>IF(G8=0,0,G8/'Aktivi_Saistibas(Kopa)'!$F$19*100)</f>
        <v>0</v>
      </c>
    </row>
    <row r="9" spans="1:8" ht="11.25" customHeight="1">
      <c r="A9" s="1"/>
      <c r="B9" s="166"/>
      <c r="C9" s="161" t="s">
        <v>186</v>
      </c>
      <c r="D9" s="76">
        <v>21000</v>
      </c>
      <c r="E9" s="338">
        <f>SUM(E6:E8)</f>
        <v>0</v>
      </c>
      <c r="F9" s="338">
        <f>SUM(F6:F8)</f>
        <v>0</v>
      </c>
      <c r="G9" s="338">
        <f>SUM(G6:G8)</f>
        <v>0</v>
      </c>
      <c r="H9" s="339">
        <f>IF(G9=0,0,G9/'Aktivi_Saistibas(Kopa)'!$F$19*100)</f>
        <v>0</v>
      </c>
    </row>
    <row r="10" spans="1:8" ht="15" customHeight="1">
      <c r="A10" s="1"/>
      <c r="B10" s="230">
        <v>21200</v>
      </c>
      <c r="C10" s="231" t="s">
        <v>161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162</v>
      </c>
      <c r="D11" s="217">
        <v>21210</v>
      </c>
      <c r="E11" s="335">
        <f>'Portfelis(001-2)'!F28+'Portfelis(002-2)'!F28+'Portfelis(003-2)'!F28+'Portfelis(004-2)'!F28+'Portfelis(005-2)'!F28</f>
        <v>0</v>
      </c>
      <c r="F11" s="335">
        <f>'Portfelis(001-2)'!G28+'Portfelis(002-2)'!G28+'Portfelis(003-2)'!G28+'Portfelis(004-2)'!G28+'Portfelis(005-2)'!G28</f>
        <v>0</v>
      </c>
      <c r="G11" s="335">
        <f>'Portfelis(001-2)'!H28+'Portfelis(002-2)'!H28+'Portfelis(003-2)'!H28+'Portfelis(004-2)'!H28+'Portfelis(005-2)'!H28</f>
        <v>0</v>
      </c>
      <c r="H11" s="337">
        <f>IF(G11=0,0,G11/'Aktivi_Saistibas(Kopa)'!$F$19*100)</f>
        <v>0</v>
      </c>
    </row>
    <row r="12" spans="1:8" ht="15.75" customHeight="1">
      <c r="A12" s="1"/>
      <c r="B12" s="200">
        <v>21220</v>
      </c>
      <c r="C12" s="207" t="s">
        <v>163</v>
      </c>
      <c r="D12" s="217">
        <v>21220</v>
      </c>
      <c r="E12" s="335">
        <f>'Portfelis(001-2)'!F33+'Portfelis(002-2)'!F33+'Portfelis(003-2)'!F33+'Portfelis(004-2)'!F33+'Portfelis(005-2)'!F33</f>
        <v>0</v>
      </c>
      <c r="F12" s="335">
        <f>'Portfelis(001-2)'!G33+'Portfelis(002-2)'!G33+'Portfelis(003-2)'!G33+'Portfelis(004-2)'!G33+'Portfelis(005-2)'!G33</f>
        <v>0</v>
      </c>
      <c r="G12" s="335">
        <f>'Portfelis(001-2)'!H33+'Portfelis(002-2)'!H33+'Portfelis(003-2)'!H33+'Portfelis(004-2)'!H33+'Portfelis(005-2)'!H33</f>
        <v>0</v>
      </c>
      <c r="H12" s="337">
        <f>IF(G12=0,0,G12/'Aktivi_Saistibas(Kopa)'!$F$19*100)</f>
        <v>0</v>
      </c>
    </row>
    <row r="13" spans="1:8" ht="12.75">
      <c r="A13" s="1"/>
      <c r="B13" s="166"/>
      <c r="C13" s="190" t="s">
        <v>187</v>
      </c>
      <c r="D13" s="76">
        <v>21200</v>
      </c>
      <c r="E13" s="338">
        <f>SUM(E11:E12)</f>
        <v>0</v>
      </c>
      <c r="F13" s="338">
        <f>SUM(F11:F12)</f>
        <v>0</v>
      </c>
      <c r="G13" s="338">
        <f>SUM(G11:G12)</f>
        <v>0</v>
      </c>
      <c r="H13" s="339">
        <f>IF(G13=0,0,G13/'Aktivi_Saistibas(Kopa)'!$F$19*100)</f>
        <v>0</v>
      </c>
    </row>
    <row r="14" spans="1:8" ht="15.75" customHeight="1">
      <c r="A14" s="1"/>
      <c r="B14" s="200">
        <v>21300</v>
      </c>
      <c r="C14" s="201" t="s">
        <v>167</v>
      </c>
      <c r="D14" s="76">
        <v>21300</v>
      </c>
      <c r="E14" s="338">
        <f>'Portfelis(001-2)'!F39+'Portfelis(002-2)'!F39+'Portfelis(003-2)'!F39+'Portfelis(004-2)'!F39+'Portfelis(005-2)'!F39</f>
        <v>0</v>
      </c>
      <c r="F14" s="338">
        <f>'Portfelis(001-2)'!G39+'Portfelis(002-2)'!G39+'Portfelis(003-2)'!G39+'Portfelis(004-2)'!G39+'Portfelis(005-2)'!G39</f>
        <v>0</v>
      </c>
      <c r="G14" s="338">
        <f>'Portfelis(001-2)'!H39+'Portfelis(002-2)'!H39+'Portfelis(003-2)'!H39+'Portfelis(004-2)'!H39+'Portfelis(005-2)'!H39</f>
        <v>0</v>
      </c>
      <c r="H14" s="339">
        <f>IF(G14=0,0,G14/'Aktivi_Saistibas(Kopa)'!$F$19*100)</f>
        <v>0</v>
      </c>
    </row>
    <row r="15" spans="1:8" ht="12.75">
      <c r="A15" s="1"/>
      <c r="B15" s="230">
        <v>21400</v>
      </c>
      <c r="C15" s="231" t="s">
        <v>80</v>
      </c>
      <c r="D15" s="76">
        <v>21400</v>
      </c>
      <c r="E15" s="338">
        <f>'Portfelis(001-2)'!F44+'Portfelis(002-2)'!F44+'Portfelis(003-2)'!F44+'Portfelis(004-2)'!F44+'Portfelis(005-2)'!F44</f>
        <v>0</v>
      </c>
      <c r="F15" s="338">
        <f>'Portfelis(001-2)'!G44+'Portfelis(002-2)'!G44+'Portfelis(003-2)'!G44+'Portfelis(004-2)'!G44+'Portfelis(005-2)'!G44</f>
        <v>0</v>
      </c>
      <c r="G15" s="338">
        <f>'Portfelis(001-2)'!H44+'Portfelis(002-2)'!H44+'Portfelis(003-2)'!H44+'Portfelis(004-2)'!H44+'Portfelis(005-2)'!H44</f>
        <v>0</v>
      </c>
      <c r="H15" s="339">
        <f>IF(G15=0,0,G15/'Aktivi_Saistibas(Kopa)'!$F$19*100)</f>
        <v>0</v>
      </c>
    </row>
    <row r="16" spans="1:8" ht="24" customHeight="1">
      <c r="A16" s="1"/>
      <c r="B16" s="183"/>
      <c r="C16" s="251" t="s">
        <v>188</v>
      </c>
      <c r="D16" s="78">
        <v>21000</v>
      </c>
      <c r="E16" s="340">
        <f>E9+E13+E14+E15</f>
        <v>0</v>
      </c>
      <c r="F16" s="340">
        <f>F9+F13+F14+F15</f>
        <v>0</v>
      </c>
      <c r="G16" s="340">
        <f>G9+G13+G14+G15</f>
        <v>0</v>
      </c>
      <c r="H16" s="348">
        <f>IF(G16=0,0,G16/'Aktivi_Saistibas(Kopa)'!$F$19*100)</f>
        <v>0</v>
      </c>
    </row>
    <row r="17" spans="1:8" ht="24.75" customHeight="1">
      <c r="A17" s="1"/>
      <c r="B17" s="200">
        <v>22000</v>
      </c>
      <c r="C17" s="250" t="s">
        <v>189</v>
      </c>
      <c r="D17" s="350"/>
      <c r="E17" s="282"/>
      <c r="F17" s="282"/>
      <c r="G17" s="282"/>
      <c r="H17" s="291"/>
    </row>
    <row r="18" spans="1:8" ht="28.5" customHeight="1">
      <c r="A18" s="1"/>
      <c r="B18" s="200">
        <v>22100</v>
      </c>
      <c r="C18" s="201" t="s">
        <v>148</v>
      </c>
      <c r="D18" s="202"/>
      <c r="E18" s="282"/>
      <c r="F18" s="282"/>
      <c r="G18" s="282"/>
      <c r="H18" s="291"/>
    </row>
    <row r="19" spans="1:8" ht="14.25" customHeight="1">
      <c r="A19" s="1"/>
      <c r="B19" s="200">
        <v>22110</v>
      </c>
      <c r="C19" s="207" t="s">
        <v>149</v>
      </c>
      <c r="D19" s="217">
        <v>22110</v>
      </c>
      <c r="E19" s="335">
        <f>'Portfelis(001-2)'!F55+'Portfelis(002-2)'!F55+'Portfelis(003-2)'!F55+'Portfelis(004-2)'!F55+'Portfelis(005-2)'!F55</f>
        <v>0</v>
      </c>
      <c r="F19" s="335">
        <f>'Portfelis(001-2)'!G55+'Portfelis(002-2)'!G55+'Portfelis(003-2)'!G55+'Portfelis(004-2)'!G55+'Portfelis(005-2)'!G55</f>
        <v>0</v>
      </c>
      <c r="G19" s="335">
        <f>'Portfelis(001-2)'!H55+'Portfelis(002-2)'!H55+'Portfelis(003-2)'!H55+'Portfelis(004-2)'!H55+'Portfelis(005-2)'!H55</f>
        <v>0</v>
      </c>
      <c r="H19" s="337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154</v>
      </c>
      <c r="D20" s="217">
        <v>22120</v>
      </c>
      <c r="E20" s="335">
        <f>'Portfelis(001-2)'!F60+'Portfelis(002-2)'!F60+'Portfelis(003-2)'!F60+'Portfelis(004-2)'!F60+'Portfelis(005-2)'!F60</f>
        <v>0</v>
      </c>
      <c r="F20" s="335">
        <f>'Portfelis(001-2)'!G60+'Portfelis(002-2)'!G60+'Portfelis(003-2)'!G60+'Portfelis(004-2)'!G60+'Portfelis(005-2)'!G60</f>
        <v>0</v>
      </c>
      <c r="G20" s="335">
        <f>'Portfelis(001-2)'!H60+'Portfelis(002-2)'!H60+'Portfelis(003-2)'!H60+'Portfelis(004-2)'!H60+'Portfelis(005-2)'!H60</f>
        <v>0</v>
      </c>
      <c r="H20" s="337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157</v>
      </c>
      <c r="D21" s="217">
        <v>22130</v>
      </c>
      <c r="E21" s="335">
        <f>'Portfelis(001-2)'!F65+'Portfelis(002-2)'!F65+'Portfelis(003-2)'!F65+'Portfelis(004-2)'!F65+'Portfelis(005-2)'!F65</f>
        <v>0</v>
      </c>
      <c r="F21" s="335">
        <f>'Portfelis(001-2)'!G65+'Portfelis(002-2)'!G65+'Portfelis(003-2)'!G65+'Portfelis(004-2)'!G65+'Portfelis(005-2)'!G65</f>
        <v>0</v>
      </c>
      <c r="G21" s="335">
        <f>'Portfelis(001-2)'!H65+'Portfelis(002-2)'!H65+'Portfelis(003-2)'!H65+'Portfelis(004-2)'!H65+'Portfelis(005-2)'!H65</f>
        <v>0</v>
      </c>
      <c r="H21" s="337">
        <f>IF(G21=0,0,G21/'Aktivi_Saistibas(Kopa)'!$F$19*100)</f>
        <v>0</v>
      </c>
    </row>
    <row r="22" spans="1:8" ht="12.75">
      <c r="A22" s="1"/>
      <c r="B22" s="166"/>
      <c r="C22" s="190" t="s">
        <v>190</v>
      </c>
      <c r="D22" s="76">
        <v>22100</v>
      </c>
      <c r="E22" s="338">
        <f>SUM(E19:E21)</f>
        <v>0</v>
      </c>
      <c r="F22" s="338">
        <f>SUM(F19:F21)</f>
        <v>0</v>
      </c>
      <c r="G22" s="338">
        <f>SUM(G19:G21)</f>
        <v>0</v>
      </c>
      <c r="H22" s="339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161</v>
      </c>
      <c r="D23" s="238"/>
      <c r="E23" s="293"/>
      <c r="F23" s="293"/>
      <c r="G23" s="293"/>
      <c r="H23" s="294"/>
    </row>
    <row r="24" spans="1:8" ht="17.25" customHeight="1">
      <c r="A24" s="1"/>
      <c r="B24" s="200">
        <v>22210</v>
      </c>
      <c r="C24" s="207" t="s">
        <v>162</v>
      </c>
      <c r="D24" s="217">
        <v>22210</v>
      </c>
      <c r="E24" s="335">
        <f>'Portfelis(001-2)'!F72+'Portfelis(002-2)'!F72+'Portfelis(003-2)'!F72+'Portfelis(004-2)'!F72+'Portfelis(005-2)'!F72</f>
        <v>0</v>
      </c>
      <c r="F24" s="335">
        <f>'Portfelis(001-2)'!G72+'Portfelis(002-2)'!G72+'Portfelis(003-2)'!G72+'Portfelis(004-2)'!G72+'Portfelis(005-2)'!G72</f>
        <v>0</v>
      </c>
      <c r="G24" s="335">
        <f>'Portfelis(001-2)'!H72+'Portfelis(002-2)'!H72+'Portfelis(003-2)'!H72+'Portfelis(004-2)'!H72+'Portfelis(005-2)'!H72</f>
        <v>0</v>
      </c>
      <c r="H24" s="337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163</v>
      </c>
      <c r="D25" s="217">
        <v>22220</v>
      </c>
      <c r="E25" s="335">
        <f>'Portfelis(001-2)'!F77+'Portfelis(002-2)'!F77+'Portfelis(003-2)'!F77+'Portfelis(004-2)'!F77+'Portfelis(005-2)'!F77</f>
        <v>0</v>
      </c>
      <c r="F25" s="335">
        <f>'Portfelis(001-2)'!G77+'Portfelis(002-2)'!G77+'Portfelis(003-2)'!G77+'Portfelis(004-2)'!G77+'Portfelis(005-2)'!G77</f>
        <v>0</v>
      </c>
      <c r="G25" s="335">
        <f>'Portfelis(001-2)'!H77+'Portfelis(002-2)'!H77+'Portfelis(003-2)'!H77+'Portfelis(004-2)'!H77+'Portfelis(005-2)'!H77</f>
        <v>0</v>
      </c>
      <c r="H25" s="337">
        <f>IF(G25=0,0,G25/'Aktivi_Saistibas(Kopa)'!$F$19*100)</f>
        <v>0</v>
      </c>
    </row>
    <row r="26" spans="1:8" ht="12.75">
      <c r="A26" s="1"/>
      <c r="B26" s="166"/>
      <c r="C26" s="190" t="s">
        <v>187</v>
      </c>
      <c r="D26" s="76">
        <v>22200</v>
      </c>
      <c r="E26" s="338">
        <f>SUM(E24:E25)</f>
        <v>0</v>
      </c>
      <c r="F26" s="338">
        <f>SUM(F24:F25)</f>
        <v>0</v>
      </c>
      <c r="G26" s="338">
        <f>SUM(G24:G25)</f>
        <v>0</v>
      </c>
      <c r="H26" s="339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167</v>
      </c>
      <c r="D27" s="76">
        <v>22300</v>
      </c>
      <c r="E27" s="338">
        <f>'Portfelis(001-2)'!F83+'Portfelis(002-2)'!F85+'Portfelis(003-2)'!F85+'Portfelis(004-2)'!F83+'Portfelis(005-2)'!F83</f>
        <v>0</v>
      </c>
      <c r="F27" s="338">
        <f>'Portfelis(001-2)'!G83+'Portfelis(002-2)'!G85+'Portfelis(003-2)'!G85+'Portfelis(004-2)'!G83+'Portfelis(005-2)'!G83</f>
        <v>0</v>
      </c>
      <c r="G27" s="338">
        <f>'Portfelis(001-2)'!H83+'Portfelis(002-2)'!H85+'Portfelis(003-2)'!H85+'Portfelis(004-2)'!H83+'Portfelis(005-2)'!H83</f>
        <v>0</v>
      </c>
      <c r="H27" s="339">
        <f>IF(G27=0,0,G27/'Aktivi_Saistibas(Kopa)'!$F$19*100)</f>
        <v>0</v>
      </c>
    </row>
    <row r="28" spans="1:8" ht="12.75">
      <c r="A28" s="1"/>
      <c r="B28" s="230">
        <v>22400</v>
      </c>
      <c r="C28" s="231" t="s">
        <v>80</v>
      </c>
      <c r="D28" s="76">
        <v>22400</v>
      </c>
      <c r="E28" s="338">
        <f>'Portfelis(001-2)'!F90+'Portfelis(002-2)'!F90+'Portfelis(003-2)'!F90+'Portfelis(004-2)'!F88+'Portfelis(005-2)'!F88</f>
        <v>0</v>
      </c>
      <c r="F28" s="338">
        <f>'Portfelis(001-2)'!G90+'Portfelis(002-2)'!G90+'Portfelis(003-2)'!G90+'Portfelis(004-2)'!G88+'Portfelis(005-2)'!G88</f>
        <v>0</v>
      </c>
      <c r="G28" s="338">
        <f>'Portfelis(001-2)'!H90+'Portfelis(002-2)'!H90+'Portfelis(003-2)'!H90+'Portfelis(004-2)'!H88+'Portfelis(005-2)'!H88</f>
        <v>0</v>
      </c>
      <c r="H28" s="339">
        <f>IF(G28=0,0,G28/'Aktivi_Saistibas(Kopa)'!$F$19*100)</f>
        <v>0</v>
      </c>
    </row>
    <row r="29" spans="1:8" ht="27.75" customHeight="1">
      <c r="A29" s="1"/>
      <c r="B29" s="183"/>
      <c r="C29" s="191" t="s">
        <v>191</v>
      </c>
      <c r="D29" s="78">
        <v>22000</v>
      </c>
      <c r="E29" s="340">
        <f>E22+E26+E27+E28</f>
        <v>0</v>
      </c>
      <c r="F29" s="340">
        <f>F22+F26+F27+F28</f>
        <v>0</v>
      </c>
      <c r="G29" s="340">
        <f>G22+G26+G27+G28</f>
        <v>0</v>
      </c>
      <c r="H29" s="348">
        <f>IF(G29=0,0,G29/'Aktivi_Saistibas(Kopa)'!$F$19*100)</f>
        <v>0</v>
      </c>
    </row>
    <row r="30" spans="1:8" ht="12.75">
      <c r="A30" s="1"/>
      <c r="B30" s="200">
        <v>23000</v>
      </c>
      <c r="C30" s="297" t="s">
        <v>192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148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149</v>
      </c>
      <c r="D32" s="217">
        <v>23110</v>
      </c>
      <c r="E32" s="335">
        <f>'Portfelis(001-2)'!F101+'Portfelis(002-2)'!F101+'Portfelis(003-2)'!F101+'Portfelis(004-2)'!F99+'Portfelis(005-2)'!F99</f>
        <v>0</v>
      </c>
      <c r="F32" s="335">
        <f>'Portfelis(001-2)'!G101+'Portfelis(002-2)'!G101+'Portfelis(003-2)'!G101+'Portfelis(004-2)'!G99+'Portfelis(005-2)'!G99</f>
        <v>0</v>
      </c>
      <c r="G32" s="335">
        <f>'Portfelis(001-2)'!H101+'Portfelis(002-2)'!H101+'Portfelis(003-2)'!H101+'Portfelis(004-2)'!H99+'Portfelis(005-2)'!H99</f>
        <v>0</v>
      </c>
      <c r="H32" s="337">
        <f>IF(G32=0,0,G32/'Aktivi_Saistibas(Kopa)'!$F$19*100)</f>
        <v>0</v>
      </c>
    </row>
    <row r="33" spans="1:8" ht="12.75">
      <c r="A33" s="1"/>
      <c r="B33" s="200">
        <v>23120</v>
      </c>
      <c r="C33" s="207" t="s">
        <v>154</v>
      </c>
      <c r="D33" s="217">
        <v>23120</v>
      </c>
      <c r="E33" s="335">
        <f>'Portfelis(001-2)'!F106+'Portfelis(002-2)'!F106+'Portfelis(003-2)'!F106+'Portfelis(004-2)'!F104+'Portfelis(005-2)'!F104</f>
        <v>0</v>
      </c>
      <c r="F33" s="335">
        <f>'Portfelis(001-2)'!G106+'Portfelis(002-2)'!G106+'Portfelis(003-2)'!G106+'Portfelis(004-2)'!G104+'Portfelis(005-2)'!G104</f>
        <v>0</v>
      </c>
      <c r="G33" s="335">
        <f>'Portfelis(001-2)'!H106+'Portfelis(002-2)'!H106+'Portfelis(003-2)'!H106+'Portfelis(004-2)'!H104+'Portfelis(005-2)'!H104</f>
        <v>0</v>
      </c>
      <c r="H33" s="337">
        <f>IF(G33=0,0,G33/'Aktivi_Saistibas(Kopa)'!$F$19*100)</f>
        <v>0</v>
      </c>
    </row>
    <row r="34" spans="1:8" ht="12.75">
      <c r="A34" s="1"/>
      <c r="B34" s="200">
        <v>23130</v>
      </c>
      <c r="C34" s="207" t="s">
        <v>157</v>
      </c>
      <c r="D34" s="217">
        <v>23130</v>
      </c>
      <c r="E34" s="335">
        <f>'Portfelis(001-2)'!F111+'Portfelis(002-2)'!F111+'Portfelis(003-2)'!F111+'Portfelis(004-2)'!F109+'Portfelis(005-2)'!F109</f>
        <v>0</v>
      </c>
      <c r="F34" s="335">
        <f>'Portfelis(001-2)'!G111+'Portfelis(002-2)'!G111+'Portfelis(003-2)'!G111+'Portfelis(004-2)'!G109+'Portfelis(005-2)'!G109</f>
        <v>0</v>
      </c>
      <c r="G34" s="335">
        <f>'Portfelis(001-2)'!H111+'Portfelis(002-2)'!H111+'Portfelis(003-2)'!H111+'Portfelis(004-2)'!H109+'Portfelis(005-2)'!H109</f>
        <v>0</v>
      </c>
      <c r="H34" s="337">
        <f>IF(G34=0,0,G34/'Aktivi_Saistibas(Kopa)'!$F$19*100)</f>
        <v>0</v>
      </c>
    </row>
    <row r="35" spans="1:8" ht="12.75">
      <c r="A35" s="1"/>
      <c r="B35" s="166"/>
      <c r="C35" s="190" t="s">
        <v>193</v>
      </c>
      <c r="D35" s="76">
        <v>23100</v>
      </c>
      <c r="E35" s="338">
        <f>SUM(E32:E34)</f>
        <v>0</v>
      </c>
      <c r="F35" s="338">
        <f>SUM(F32:F34)</f>
        <v>0</v>
      </c>
      <c r="G35" s="338">
        <f>SUM(G32:G34)</f>
        <v>0</v>
      </c>
      <c r="H35" s="339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161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162</v>
      </c>
      <c r="D37" s="217">
        <v>23210</v>
      </c>
      <c r="E37" s="335">
        <f>'Portfelis(001-2)'!F118+'Portfelis(002-2)'!F118+'Portfelis(003-2)'!F118+'Portfelis(004-2)'!F116+'Portfelis(005-2)'!F116</f>
        <v>0</v>
      </c>
      <c r="F37" s="335">
        <f>'Portfelis(001-2)'!G118+'Portfelis(002-2)'!G118+'Portfelis(003-2)'!G118+'Portfelis(004-2)'!G116+'Portfelis(005-2)'!G116</f>
        <v>0</v>
      </c>
      <c r="G37" s="335">
        <f>'Portfelis(001-2)'!H118+'Portfelis(002-2)'!H118+'Portfelis(003-2)'!H118+'Portfelis(004-2)'!H116+'Portfelis(005-2)'!H116</f>
        <v>0</v>
      </c>
      <c r="H37" s="337">
        <f>IF(G37=0,0,G37/'Aktivi_Saistibas(Kopa)'!$F$19*100)</f>
        <v>0</v>
      </c>
    </row>
    <row r="38" spans="1:8" ht="12.75">
      <c r="A38" s="1"/>
      <c r="B38" s="200">
        <v>23220</v>
      </c>
      <c r="C38" s="207" t="s">
        <v>163</v>
      </c>
      <c r="D38" s="217">
        <v>23220</v>
      </c>
      <c r="E38" s="335">
        <f>'Portfelis(001-2)'!F123+'Portfelis(002-2)'!F123+'Portfelis(003-2)'!F123+'Portfelis(004-2)'!F121+'Portfelis(005-2)'!F121</f>
        <v>0</v>
      </c>
      <c r="F38" s="335">
        <f>'Portfelis(001-2)'!G123+'Portfelis(002-2)'!G123+'Portfelis(003-2)'!G123+'Portfelis(004-2)'!G121+'Portfelis(005-2)'!G121</f>
        <v>0</v>
      </c>
      <c r="G38" s="335">
        <f>'Portfelis(001-2)'!H123+'Portfelis(002-2)'!H123+'Portfelis(003-2)'!H123+'Portfelis(004-2)'!H121+'Portfelis(005-2)'!H121</f>
        <v>0</v>
      </c>
      <c r="H38" s="337">
        <f>IF(G38=0,0,G38/'Aktivi_Saistibas(Kopa)'!$F$19*100)</f>
        <v>0</v>
      </c>
    </row>
    <row r="39" spans="1:8" ht="12.75">
      <c r="A39" s="1"/>
      <c r="B39" s="166"/>
      <c r="C39" s="190" t="s">
        <v>187</v>
      </c>
      <c r="D39" s="76">
        <v>23200</v>
      </c>
      <c r="E39" s="338">
        <f>SUM(E37:E38)</f>
        <v>0</v>
      </c>
      <c r="F39" s="338">
        <f>SUM(F37:F38)</f>
        <v>0</v>
      </c>
      <c r="G39" s="338">
        <f>SUM(G37:G38)</f>
        <v>0</v>
      </c>
      <c r="H39" s="339">
        <f>IF(G39=0,0,G39/'Aktivi_Saistibas(Kopa)'!$F$19*100)</f>
        <v>0</v>
      </c>
    </row>
    <row r="40" spans="1:8" ht="12.75">
      <c r="A40" s="1"/>
      <c r="B40" s="200">
        <v>23300</v>
      </c>
      <c r="C40" s="201" t="s">
        <v>167</v>
      </c>
      <c r="D40" s="76">
        <v>23300</v>
      </c>
      <c r="E40" s="338">
        <f>'Portfelis(001-2)'!F129+'Portfelis(002-2)'!F129+'Portfelis(003-2)'!F129+'Portfelis(004-2)'!F127+'Portfelis(005-2)'!F127</f>
        <v>0</v>
      </c>
      <c r="F40" s="338">
        <f>'Portfelis(001-2)'!G129+'Portfelis(002-2)'!G129+'Portfelis(003-2)'!G129+'Portfelis(004-2)'!G127+'Portfelis(005-2)'!G127</f>
        <v>0</v>
      </c>
      <c r="G40" s="338">
        <f>'Portfelis(001-2)'!H129+'Portfelis(002-2)'!H129+'Portfelis(003-2)'!H129+'Portfelis(004-2)'!H127+'Portfelis(005-2)'!H127</f>
        <v>0</v>
      </c>
      <c r="H40" s="339">
        <f>IF(G40=0,0,G40/'Aktivi_Saistibas(Kopa)'!$F$19*100)</f>
        <v>0</v>
      </c>
    </row>
    <row r="41" spans="1:8" ht="12.75">
      <c r="A41" s="1"/>
      <c r="B41" s="230">
        <v>23400</v>
      </c>
      <c r="C41" s="231" t="s">
        <v>80</v>
      </c>
      <c r="D41" s="76">
        <v>23400</v>
      </c>
      <c r="E41" s="338">
        <f>'Portfelis(001-2)'!F140+'Portfelis(002-2)'!F140+'Portfelis(003-2)'!F140+'Portfelis(004-2)'!F138+'Portfelis(005-2)'!F138</f>
        <v>0</v>
      </c>
      <c r="F41" s="338">
        <f>'Portfelis(001-2)'!G140+'Portfelis(002-2)'!G140+'Portfelis(003-2)'!G140+'Portfelis(004-2)'!G138+'Portfelis(005-2)'!G138</f>
        <v>0</v>
      </c>
      <c r="G41" s="338">
        <f>'Portfelis(001-2)'!H140+'Portfelis(002-2)'!H140+'Portfelis(003-2)'!H140+'Portfelis(004-2)'!H138+'Portfelis(005-2)'!H138</f>
        <v>0</v>
      </c>
      <c r="H41" s="339">
        <f>IF(G41=0,0,G41/'Aktivi_Saistibas(Kopa)'!$F$19*100)</f>
        <v>0</v>
      </c>
    </row>
    <row r="42" spans="1:8" ht="13.5" customHeight="1">
      <c r="A42" s="1"/>
      <c r="B42" s="183"/>
      <c r="C42" s="191" t="s">
        <v>194</v>
      </c>
      <c r="D42" s="74">
        <v>23000</v>
      </c>
      <c r="E42" s="340">
        <f>E35+E39+E40+E41</f>
        <v>0</v>
      </c>
      <c r="F42" s="340">
        <f>F35+F39+F40+F41</f>
        <v>0</v>
      </c>
      <c r="G42" s="340">
        <f>G35+G39+G40+G41</f>
        <v>0</v>
      </c>
      <c r="H42" s="345">
        <f>IF(G42=0,0,G42/'Aktivi_Saistibas(Kopa)'!$F$19*100)</f>
        <v>0</v>
      </c>
    </row>
    <row r="43" spans="1:8" ht="12.75">
      <c r="A43" s="1"/>
      <c r="B43" s="200">
        <v>24000</v>
      </c>
      <c r="C43" s="231" t="s">
        <v>177</v>
      </c>
      <c r="D43" s="80">
        <v>24000</v>
      </c>
      <c r="E43" s="344">
        <f>'Portfelis(001-2)'!F140+'Portfelis(002-2)'!F140+'Portfelis(003-2)'!F140+'Portfelis(004-2)'!F138+'Portfelis(005-2)'!F138</f>
        <v>0</v>
      </c>
      <c r="F43" s="344">
        <f>'Portfelis(001-2)'!G140+'Portfelis(002-2)'!G140+'Portfelis(003-2)'!G140+'Portfelis(004-2)'!G138+'Portfelis(005-2)'!G138</f>
        <v>0</v>
      </c>
      <c r="G43" s="344">
        <f>'Portfelis(001-2)'!H140+'Portfelis(002-2)'!H140+'Portfelis(003-2)'!H140+'Portfelis(004-2)'!H138+'Portfelis(005-2)'!H138</f>
        <v>0</v>
      </c>
      <c r="H43" s="339">
        <f>IF(G43=0,0,G43/'Aktivi_Saistibas(Kopa)'!$F$19*100)</f>
        <v>0</v>
      </c>
    </row>
    <row r="44" spans="1:8" ht="14.25" customHeight="1">
      <c r="A44" s="1"/>
      <c r="B44" s="183"/>
      <c r="C44" s="191" t="s">
        <v>195</v>
      </c>
      <c r="D44" s="78">
        <v>20000</v>
      </c>
      <c r="E44" s="340">
        <f>E16+E29+E42+E43</f>
        <v>0</v>
      </c>
      <c r="F44" s="340">
        <f>F16+F29+F42+F43</f>
        <v>0</v>
      </c>
      <c r="G44" s="340">
        <f>G16+G29+G42+G43</f>
        <v>0</v>
      </c>
      <c r="H44" s="345">
        <f>IF(G44=0,0,G44/'Aktivi_Saistibas(Kopa)'!$F$19*100)</f>
        <v>0</v>
      </c>
    </row>
    <row r="45" spans="1:8" ht="14.25" customHeight="1" thickBot="1">
      <c r="A45" s="1"/>
      <c r="B45" s="303">
        <v>30000</v>
      </c>
      <c r="C45" s="265" t="s">
        <v>196</v>
      </c>
      <c r="D45" s="79">
        <v>30000</v>
      </c>
      <c r="E45" s="346">
        <f>'Portfelis(Kopa-1)'!E39+'Portfelis(Kopa-2)'!E44</f>
        <v>557</v>
      </c>
      <c r="F45" s="346">
        <f>'Portfelis(Kopa-1)'!F39+'Portfelis(Kopa-2)'!F44</f>
        <v>210520.21999999997</v>
      </c>
      <c r="G45" s="346">
        <f>'Portfelis(Kopa-1)'!G39+'Portfelis(Kopa-2)'!G44</f>
        <v>210400.91999999998</v>
      </c>
      <c r="H45" s="347">
        <f>IF(G45=0,0,G45/'Aktivi_Saistibas(Kopa)'!$F$19*100)</f>
        <v>73.06788807118113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DAUGAVA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5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5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417"/>
      <c r="F12" s="418"/>
    </row>
    <row r="13" spans="2:6" ht="12.75">
      <c r="B13" s="71"/>
      <c r="C13" s="160" t="s">
        <v>90</v>
      </c>
      <c r="D13" s="137" t="s">
        <v>91</v>
      </c>
      <c r="E13" s="139">
        <v>33.64</v>
      </c>
      <c r="F13" s="139">
        <v>2488.31</v>
      </c>
    </row>
    <row r="14" spans="2:6" ht="12.75">
      <c r="B14" s="71"/>
      <c r="C14" s="160" t="s">
        <v>94</v>
      </c>
      <c r="D14" s="137" t="s">
        <v>92</v>
      </c>
      <c r="E14" s="139">
        <v>208.68</v>
      </c>
      <c r="F14" s="139">
        <v>2458.93</v>
      </c>
    </row>
    <row r="15" spans="2:6" ht="12.75">
      <c r="B15" s="71"/>
      <c r="C15" s="160" t="s">
        <v>95</v>
      </c>
      <c r="D15" s="137" t="s">
        <v>93</v>
      </c>
      <c r="E15" s="138"/>
      <c r="F15" s="140"/>
    </row>
    <row r="16" spans="2:6" ht="12.75">
      <c r="B16" s="71"/>
      <c r="C16" s="160" t="s">
        <v>17</v>
      </c>
      <c r="D16" s="137" t="s">
        <v>96</v>
      </c>
      <c r="E16" s="138"/>
      <c r="F16" s="140"/>
    </row>
    <row r="17" spans="2:6" ht="12.75">
      <c r="B17" s="166"/>
      <c r="C17" s="161" t="s">
        <v>97</v>
      </c>
      <c r="D17" s="141" t="s">
        <v>61</v>
      </c>
      <c r="E17" s="142">
        <f>SUM(E13:E16)</f>
        <v>242.32</v>
      </c>
      <c r="F17" s="143">
        <f>SUM(F13:F16)</f>
        <v>4947.24</v>
      </c>
    </row>
    <row r="18" spans="2:6" ht="12.75">
      <c r="B18" s="70" t="s">
        <v>66</v>
      </c>
      <c r="C18" s="162" t="s">
        <v>98</v>
      </c>
      <c r="D18" s="144"/>
      <c r="E18" s="419"/>
      <c r="F18" s="420"/>
    </row>
    <row r="19" spans="2:6" ht="12.75">
      <c r="B19" s="71"/>
      <c r="C19" s="160" t="s">
        <v>99</v>
      </c>
      <c r="D19" s="137" t="s">
        <v>67</v>
      </c>
      <c r="E19" s="139"/>
      <c r="F19" s="139"/>
    </row>
    <row r="20" spans="2:6" ht="12.75">
      <c r="B20" s="71"/>
      <c r="C20" s="160" t="s">
        <v>104</v>
      </c>
      <c r="D20" s="137" t="s">
        <v>100</v>
      </c>
      <c r="E20" s="139">
        <v>59.85</v>
      </c>
      <c r="F20" s="139">
        <v>1169.05</v>
      </c>
    </row>
    <row r="21" spans="2:6" ht="12.75">
      <c r="B21" s="71"/>
      <c r="C21" s="160" t="s">
        <v>105</v>
      </c>
      <c r="D21" s="137" t="s">
        <v>101</v>
      </c>
      <c r="E21" s="139">
        <v>8.62</v>
      </c>
      <c r="F21" s="139">
        <v>170.48</v>
      </c>
    </row>
    <row r="22" spans="2:6" ht="12.75">
      <c r="B22" s="71"/>
      <c r="C22" s="160" t="s">
        <v>106</v>
      </c>
      <c r="D22" s="137" t="s">
        <v>102</v>
      </c>
      <c r="E22" s="139">
        <v>34.13</v>
      </c>
      <c r="F22" s="139">
        <v>21.63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102.6</v>
      </c>
      <c r="F24" s="145">
        <f>SUM(F19:F23)</f>
        <v>1361.16</v>
      </c>
    </row>
    <row r="25" spans="2:6" ht="15" customHeight="1">
      <c r="B25" s="70" t="s">
        <v>68</v>
      </c>
      <c r="C25" s="162" t="s">
        <v>108</v>
      </c>
      <c r="D25" s="144"/>
      <c r="E25" s="419"/>
      <c r="F25" s="420"/>
    </row>
    <row r="26" spans="2:6" ht="12.75">
      <c r="B26" s="71"/>
      <c r="C26" s="160" t="s">
        <v>109</v>
      </c>
      <c r="D26" s="137" t="s">
        <v>69</v>
      </c>
      <c r="E26" s="138"/>
      <c r="F26" s="139">
        <v>61732.76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61475.32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257.4400000000023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-109.33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148.11000000000234</v>
      </c>
    </row>
    <row r="31" spans="2:6" ht="12.75">
      <c r="B31" s="71"/>
      <c r="C31" s="160" t="s">
        <v>117</v>
      </c>
      <c r="D31" s="137" t="s">
        <v>112</v>
      </c>
      <c r="E31" s="140">
        <v>156.49</v>
      </c>
      <c r="F31" s="140">
        <v>-162.38</v>
      </c>
    </row>
    <row r="32" spans="2:6" ht="12.75">
      <c r="B32" s="72"/>
      <c r="C32" s="161" t="s">
        <v>118</v>
      </c>
      <c r="D32" s="141" t="s">
        <v>68</v>
      </c>
      <c r="E32" s="142">
        <f>E30+E31</f>
        <v>156.49</v>
      </c>
      <c r="F32" s="143">
        <f>F30+F31</f>
        <v>-14.269999999997651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/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/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296.21000000000004</v>
      </c>
      <c r="F35" s="153">
        <f>F17-F24+F32+F33-F34</f>
        <v>3571.810000000002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Irēna Bauere; 7284810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 E13:E14 E19:E22 E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DAUGAVA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Blaumaņa iela 11/13 - 9, Rīga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125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64" t="s">
        <v>11</v>
      </c>
      <c r="C10" s="465"/>
      <c r="D10" s="65" t="s">
        <v>12</v>
      </c>
      <c r="E10" s="65" t="s">
        <v>64</v>
      </c>
      <c r="F10" s="66" t="str">
        <f>CONCATENATE("Atlikumi ",Parametri!A15)</f>
        <v>Atlikumi 2004. gada 30.06.</v>
      </c>
    </row>
    <row r="11" spans="2:6" ht="13.5" thickBot="1">
      <c r="B11" s="466" t="s">
        <v>13</v>
      </c>
      <c r="C11" s="465"/>
      <c r="D11" s="62" t="s">
        <v>63</v>
      </c>
      <c r="E11" s="29" t="s">
        <v>62</v>
      </c>
      <c r="F11" s="30" t="s">
        <v>65</v>
      </c>
    </row>
    <row r="12" spans="2:6" ht="12.75">
      <c r="B12" s="175" t="s">
        <v>61</v>
      </c>
      <c r="C12" s="174" t="s">
        <v>126</v>
      </c>
      <c r="D12" s="168" t="s">
        <v>61</v>
      </c>
      <c r="E12" s="430">
        <v>0</v>
      </c>
      <c r="F12" s="178">
        <f>'Aktivi_Saistibas(001)'!E31</f>
        <v>126669.25</v>
      </c>
    </row>
    <row r="13" spans="2:6" ht="14.25" customHeight="1">
      <c r="B13" s="176" t="s">
        <v>66</v>
      </c>
      <c r="C13" s="163" t="s">
        <v>128</v>
      </c>
      <c r="D13" s="150" t="s">
        <v>66</v>
      </c>
      <c r="E13" s="454">
        <f>'Ien.,Izd.(001)'!E35</f>
        <v>296.21000000000004</v>
      </c>
      <c r="F13" s="179">
        <f>'Ien.,Izd.(001)'!F35</f>
        <v>3571.810000000002</v>
      </c>
    </row>
    <row r="14" spans="2:6" ht="25.5">
      <c r="B14" s="176" t="s">
        <v>68</v>
      </c>
      <c r="C14" s="163" t="s">
        <v>127</v>
      </c>
      <c r="D14" s="150" t="s">
        <v>68</v>
      </c>
      <c r="E14" s="75">
        <v>125903.93</v>
      </c>
      <c r="F14" s="75">
        <f>274970.1-E14</f>
        <v>149066.16999999998</v>
      </c>
    </row>
    <row r="15" spans="2:6" ht="25.5" customHeight="1">
      <c r="B15" s="176" t="s">
        <v>75</v>
      </c>
      <c r="C15" s="163" t="s">
        <v>129</v>
      </c>
      <c r="D15" s="150" t="s">
        <v>75</v>
      </c>
      <c r="E15" s="169">
        <v>1142.22</v>
      </c>
      <c r="F15" s="75">
        <f>12377.82-E15</f>
        <v>11235.6</v>
      </c>
    </row>
    <row r="16" spans="2:6" ht="27" customHeight="1">
      <c r="B16" s="176" t="s">
        <v>76</v>
      </c>
      <c r="C16" s="163" t="s">
        <v>130</v>
      </c>
      <c r="D16" s="150" t="s">
        <v>76</v>
      </c>
      <c r="E16" s="180">
        <f>E13+E14-E15</f>
        <v>125057.92</v>
      </c>
      <c r="F16" s="181">
        <f>F13+F14-F15</f>
        <v>141402.37999999998</v>
      </c>
    </row>
    <row r="17" spans="2:6" ht="12.75">
      <c r="B17" s="68" t="s">
        <v>121</v>
      </c>
      <c r="C17" s="163" t="s">
        <v>131</v>
      </c>
      <c r="D17" s="69" t="s">
        <v>121</v>
      </c>
      <c r="E17" s="431">
        <f>E12+E16</f>
        <v>125057.92</v>
      </c>
      <c r="F17" s="432">
        <f>F12+F16</f>
        <v>268071.63</v>
      </c>
    </row>
    <row r="18" spans="2:6" ht="12.75">
      <c r="B18" s="68" t="s">
        <v>132</v>
      </c>
      <c r="C18" s="163" t="s">
        <v>133</v>
      </c>
      <c r="D18" s="69" t="s">
        <v>132</v>
      </c>
      <c r="E18" s="433">
        <v>0</v>
      </c>
      <c r="F18" s="434">
        <v>119257.0083132</v>
      </c>
    </row>
    <row r="19" spans="2:6" ht="12.75">
      <c r="B19" s="68" t="s">
        <v>134</v>
      </c>
      <c r="C19" s="163" t="s">
        <v>135</v>
      </c>
      <c r="D19" s="69" t="s">
        <v>134</v>
      </c>
      <c r="E19" s="75">
        <v>119257.0083132</v>
      </c>
      <c r="F19" s="434">
        <v>248206.0760589</v>
      </c>
    </row>
    <row r="20" spans="2:6" ht="25.5" customHeight="1">
      <c r="B20" s="176" t="s">
        <v>136</v>
      </c>
      <c r="C20" s="163" t="s">
        <v>137</v>
      </c>
      <c r="D20" s="150" t="s">
        <v>136</v>
      </c>
      <c r="E20" s="431">
        <f>IF(E18=0,0,E12/E18)</f>
        <v>0</v>
      </c>
      <c r="F20" s="432">
        <f>IF(F18=0,0,F12/F18)</f>
        <v>1.0621535102350843</v>
      </c>
    </row>
    <row r="21" spans="2:6" ht="25.5" customHeight="1" thickBot="1">
      <c r="B21" s="167" t="s">
        <v>138</v>
      </c>
      <c r="C21" s="164" t="s">
        <v>139</v>
      </c>
      <c r="D21" s="151" t="s">
        <v>138</v>
      </c>
      <c r="E21" s="435">
        <f>IF(E19=0,0,E17/E19)</f>
        <v>1.0486421030415696</v>
      </c>
      <c r="F21" s="436">
        <f>IF(F19=0,0,F17/F19)</f>
        <v>1.0800365335794029</v>
      </c>
    </row>
    <row r="22" spans="2:6" ht="25.5" customHeight="1">
      <c r="B22" s="173" t="s">
        <v>140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Irēna Bauere; 7284810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blackAndWhite="1" fitToHeight="1" fitToWidth="1" horizontalDpi="300" verticalDpi="3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1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DAUGAVA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Blaumaņa iela 11/13 - 9, Rīga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198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2004. gada 30.06.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146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64" t="s">
        <v>11</v>
      </c>
      <c r="C12" s="465"/>
      <c r="D12" s="65" t="s">
        <v>12</v>
      </c>
      <c r="E12" s="65" t="s">
        <v>142</v>
      </c>
      <c r="F12" s="186" t="s">
        <v>143</v>
      </c>
      <c r="G12" s="65" t="s">
        <v>145</v>
      </c>
      <c r="H12" s="182" t="s">
        <v>144</v>
      </c>
      <c r="I12" s="26"/>
    </row>
    <row r="13" spans="2:9" ht="18" customHeight="1" thickBot="1">
      <c r="B13" s="466" t="s">
        <v>13</v>
      </c>
      <c r="C13" s="467"/>
      <c r="D13" s="29" t="s">
        <v>63</v>
      </c>
      <c r="E13" s="192" t="s">
        <v>62</v>
      </c>
      <c r="F13" s="29" t="s">
        <v>65</v>
      </c>
      <c r="G13" s="67" t="s">
        <v>165</v>
      </c>
      <c r="H13" s="187" t="s">
        <v>166</v>
      </c>
      <c r="I13" s="26"/>
    </row>
    <row r="14" spans="2:9" ht="25.5" customHeight="1">
      <c r="B14" s="193">
        <v>11000</v>
      </c>
      <c r="C14" s="194" t="s">
        <v>147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148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149</v>
      </c>
      <c r="D16" s="208"/>
      <c r="E16" s="209"/>
      <c r="F16" s="210"/>
      <c r="G16" s="205"/>
      <c r="H16" s="206"/>
      <c r="I16" s="53"/>
    </row>
    <row r="17" spans="2:9" ht="15">
      <c r="B17" s="211"/>
      <c r="C17" s="212" t="s">
        <v>216</v>
      </c>
      <c r="D17" s="213"/>
      <c r="E17" s="214">
        <v>178</v>
      </c>
      <c r="F17" s="215">
        <v>18620.27</v>
      </c>
      <c r="G17" s="215">
        <v>18544.04</v>
      </c>
      <c r="H17" s="233">
        <f>IF(G17=0,0,G17/'Aktivi_Saistibas(001)'!$F$19*100)</f>
        <v>6.905185498635314</v>
      </c>
      <c r="I17" s="31"/>
    </row>
    <row r="18" spans="2:9" ht="15">
      <c r="B18" s="211"/>
      <c r="C18" s="212" t="s">
        <v>217</v>
      </c>
      <c r="D18" s="213"/>
      <c r="E18" s="214">
        <v>9</v>
      </c>
      <c r="F18" s="215">
        <v>971.75</v>
      </c>
      <c r="G18" s="215">
        <v>954.81</v>
      </c>
      <c r="H18" s="233">
        <f>IF(G18=0,0,G18/'Aktivi_Saistibas(001)'!$F$19*100)</f>
        <v>0.35553957853585205</v>
      </c>
      <c r="I18" s="53"/>
    </row>
    <row r="19" spans="2:9" ht="15">
      <c r="B19" s="211"/>
      <c r="C19" s="212" t="s">
        <v>220</v>
      </c>
      <c r="D19" s="213"/>
      <c r="E19" s="214">
        <v>1</v>
      </c>
      <c r="F19" s="215">
        <v>109.37</v>
      </c>
      <c r="G19" s="215">
        <v>103.81</v>
      </c>
      <c r="H19" s="233">
        <f>IF(G19=0,0,G19/'Aktivi_Saistibas(001)'!$F$19*100)</f>
        <v>0.03865540122936166</v>
      </c>
      <c r="I19" s="53"/>
    </row>
    <row r="20" spans="2:9" ht="15">
      <c r="B20" s="211"/>
      <c r="C20" s="212" t="s">
        <v>221</v>
      </c>
      <c r="D20" s="213"/>
      <c r="E20" s="214">
        <v>154</v>
      </c>
      <c r="F20" s="215">
        <v>35641.2</v>
      </c>
      <c r="G20" s="215">
        <v>35743.38</v>
      </c>
      <c r="H20" s="233">
        <f>IF(G20=0,0,G20/'Aktivi_Saistibas(001)'!$F$19*100)</f>
        <v>13.309649313106068</v>
      </c>
      <c r="I20" s="53"/>
    </row>
    <row r="21" spans="2:9" ht="15">
      <c r="B21" s="211"/>
      <c r="C21" s="212" t="s">
        <v>227</v>
      </c>
      <c r="D21" s="213"/>
      <c r="E21" s="214">
        <v>5</v>
      </c>
      <c r="F21" s="215">
        <v>498.3</v>
      </c>
      <c r="G21" s="215">
        <v>498.2</v>
      </c>
      <c r="H21" s="233">
        <f>IF(G21=0,0,G21/'Aktivi_Saistibas(001)'!$F$19*100)</f>
        <v>0.18551315761938136</v>
      </c>
      <c r="I21" s="53"/>
    </row>
    <row r="22" spans="2:9" ht="15">
      <c r="B22" s="211"/>
      <c r="C22" s="212" t="s">
        <v>235</v>
      </c>
      <c r="D22" s="213"/>
      <c r="E22" s="214">
        <v>200</v>
      </c>
      <c r="F22" s="215">
        <v>19801.64</v>
      </c>
      <c r="G22" s="215">
        <v>19678</v>
      </c>
      <c r="H22" s="233">
        <f>IF(G22=0,0,G22/'Aktivi_Saistibas(001)'!$F$19*100)</f>
        <v>7.327434595813301</v>
      </c>
      <c r="I22" s="53"/>
    </row>
    <row r="23" spans="2:11" ht="15">
      <c r="B23" s="211"/>
      <c r="C23" s="212" t="s">
        <v>153</v>
      </c>
      <c r="D23" s="217">
        <v>11110</v>
      </c>
      <c r="E23" s="218">
        <f>SUM(E17:E22)</f>
        <v>547</v>
      </c>
      <c r="F23" s="218">
        <f>SUM(F17:F22)</f>
        <v>75642.53</v>
      </c>
      <c r="G23" s="218">
        <f>SUM(G17:G22)</f>
        <v>75522.23999999999</v>
      </c>
      <c r="H23" s="234">
        <f>IF(G23=0,0,G23/'Aktivi_Saistibas(001)'!$F$19*100)</f>
        <v>28.121977544939273</v>
      </c>
      <c r="I23" s="53"/>
      <c r="K23" s="453"/>
    </row>
    <row r="24" spans="2:11" ht="25.5">
      <c r="B24" s="200">
        <v>11120</v>
      </c>
      <c r="C24" s="221" t="s">
        <v>154</v>
      </c>
      <c r="D24" s="219"/>
      <c r="E24" s="220"/>
      <c r="F24" s="220"/>
      <c r="G24" s="205"/>
      <c r="H24" s="235"/>
      <c r="I24" s="31"/>
      <c r="K24" s="453"/>
    </row>
    <row r="25" spans="2:9" ht="15" hidden="1">
      <c r="B25" s="211"/>
      <c r="C25" s="222" t="s">
        <v>228</v>
      </c>
      <c r="D25" s="208"/>
      <c r="E25" s="215"/>
      <c r="F25" s="215"/>
      <c r="G25" s="215"/>
      <c r="H25" s="236">
        <f>IF(G25=0,0,G25/'Aktivi_Saistibas(001)'!$F$19*100)</f>
        <v>0</v>
      </c>
      <c r="I25" s="31"/>
    </row>
    <row r="26" spans="2:9" ht="15" hidden="1">
      <c r="B26" s="211"/>
      <c r="C26" s="222" t="s">
        <v>156</v>
      </c>
      <c r="D26" s="208"/>
      <c r="E26" s="215"/>
      <c r="F26" s="215"/>
      <c r="G26" s="215"/>
      <c r="H26" s="236">
        <f>IF(G26=0,0,G26/'Aktivi_Saistibas(001)'!$F$19*100)</f>
        <v>0</v>
      </c>
      <c r="I26" s="53"/>
    </row>
    <row r="27" spans="2:9" ht="15" hidden="1">
      <c r="B27" s="211"/>
      <c r="C27" s="223" t="s">
        <v>20</v>
      </c>
      <c r="D27" s="208"/>
      <c r="E27" s="215"/>
      <c r="F27" s="215"/>
      <c r="G27" s="215"/>
      <c r="H27" s="236">
        <f>IF(G27=0,0,G27/'Aktivi_Saistibas(001)'!$F$19*100)</f>
        <v>0</v>
      </c>
      <c r="I27" s="53"/>
    </row>
    <row r="28" spans="2:9" ht="15">
      <c r="B28" s="211"/>
      <c r="C28" s="222" t="s">
        <v>153</v>
      </c>
      <c r="D28" s="217">
        <v>11120</v>
      </c>
      <c r="E28" s="218">
        <f>SUM(E25:E27)</f>
        <v>0</v>
      </c>
      <c r="F28" s="218">
        <f>SUM(F25:F27)</f>
        <v>0</v>
      </c>
      <c r="G28" s="218">
        <f>SUM(G25:G27)</f>
        <v>0</v>
      </c>
      <c r="H28" s="236">
        <f>IF(G28=0,0,G28/'Aktivi_Saistibas(001)'!$F$19*100)</f>
        <v>0</v>
      </c>
      <c r="I28" s="31"/>
    </row>
    <row r="29" spans="2:9" ht="15">
      <c r="B29" s="200">
        <v>11130</v>
      </c>
      <c r="C29" s="221" t="s">
        <v>157</v>
      </c>
      <c r="D29" s="208"/>
      <c r="E29" s="210"/>
      <c r="F29" s="210"/>
      <c r="G29" s="210"/>
      <c r="H29" s="235"/>
      <c r="I29" s="53"/>
    </row>
    <row r="30" spans="2:9" ht="15" hidden="1">
      <c r="B30" s="211"/>
      <c r="C30" s="222" t="s">
        <v>158</v>
      </c>
      <c r="D30" s="208"/>
      <c r="E30" s="215"/>
      <c r="F30" s="215"/>
      <c r="G30" s="215"/>
      <c r="H30" s="236">
        <f>IF(G30=0,0,G30/'Aktivi_Saistibas(001)'!$F$19*100)</f>
        <v>0</v>
      </c>
      <c r="I30" s="53"/>
    </row>
    <row r="31" spans="2:9" ht="15" hidden="1">
      <c r="B31" s="211"/>
      <c r="C31" s="222" t="s">
        <v>159</v>
      </c>
      <c r="D31" s="208"/>
      <c r="E31" s="215"/>
      <c r="F31" s="215"/>
      <c r="G31" s="215"/>
      <c r="H31" s="236">
        <f>IF(G31=0,0,G31/'Aktivi_Saistibas(001)'!$F$19*100)</f>
        <v>0</v>
      </c>
      <c r="I31" s="53"/>
    </row>
    <row r="32" spans="2:9" ht="15" hidden="1">
      <c r="B32" s="211"/>
      <c r="C32" s="223" t="s">
        <v>20</v>
      </c>
      <c r="D32" s="208"/>
      <c r="E32" s="215"/>
      <c r="F32" s="215"/>
      <c r="G32" s="215"/>
      <c r="H32" s="236">
        <f>IF(G32=0,0,G32/'Aktivi_Saistibas(001)'!$F$19*100)</f>
        <v>0</v>
      </c>
      <c r="I32" s="53"/>
    </row>
    <row r="33" spans="2:9" ht="15">
      <c r="B33" s="211"/>
      <c r="C33" s="222" t="s">
        <v>153</v>
      </c>
      <c r="D33" s="217">
        <v>11130</v>
      </c>
      <c r="E33" s="218">
        <f>SUM(E30:E32)</f>
        <v>0</v>
      </c>
      <c r="F33" s="218">
        <f>SUM(F30:F32)</f>
        <v>0</v>
      </c>
      <c r="G33" s="218">
        <f>SUM(G30:G32)</f>
        <v>0</v>
      </c>
      <c r="H33" s="236">
        <f>IF(G33=0,0,G33/'Aktivi_Saistibas(001)'!$F$19*100)</f>
        <v>0</v>
      </c>
      <c r="I33" s="53"/>
    </row>
    <row r="34" spans="2:9" ht="15">
      <c r="B34" s="166"/>
      <c r="C34" s="161" t="s">
        <v>160</v>
      </c>
      <c r="D34" s="76">
        <v>11100</v>
      </c>
      <c r="E34" s="229">
        <f>E23+E28+E33</f>
        <v>547</v>
      </c>
      <c r="F34" s="229">
        <f>F23+F28+F33</f>
        <v>75642.53</v>
      </c>
      <c r="G34" s="229">
        <f>G23+G28+G33</f>
        <v>75522.23999999999</v>
      </c>
      <c r="H34" s="237">
        <f>IF(G34=0,0,G34/'Aktivi_Saistibas(001)'!$F$19*100)</f>
        <v>28.121977544939273</v>
      </c>
      <c r="I34" s="53"/>
    </row>
    <row r="35" spans="2:9" ht="25.5">
      <c r="B35" s="230">
        <v>11200</v>
      </c>
      <c r="C35" s="231" t="s">
        <v>161</v>
      </c>
      <c r="D35" s="238"/>
      <c r="E35" s="226"/>
      <c r="F35" s="226"/>
      <c r="G35" s="226"/>
      <c r="H35" s="232"/>
      <c r="I35" s="53"/>
    </row>
    <row r="36" spans="2:9" ht="25.5">
      <c r="B36" s="200">
        <v>11210</v>
      </c>
      <c r="C36" s="207" t="s">
        <v>162</v>
      </c>
      <c r="D36" s="208"/>
      <c r="E36" s="210"/>
      <c r="F36" s="210"/>
      <c r="G36" s="210"/>
      <c r="H36" s="224"/>
      <c r="I36" s="53"/>
    </row>
    <row r="37" spans="2:9" ht="15" hidden="1">
      <c r="B37" s="211"/>
      <c r="C37" s="212" t="s">
        <v>155</v>
      </c>
      <c r="D37" s="208"/>
      <c r="E37" s="215"/>
      <c r="F37" s="215"/>
      <c r="G37" s="215"/>
      <c r="H37" s="236">
        <f>IF(G37=0,0,G37/'Aktivi_Saistibas(001)'!$F$19*100)</f>
        <v>0</v>
      </c>
      <c r="I37" s="53"/>
    </row>
    <row r="38" spans="2:9" ht="15" hidden="1">
      <c r="B38" s="211"/>
      <c r="C38" s="212" t="s">
        <v>156</v>
      </c>
      <c r="D38" s="208"/>
      <c r="E38" s="215"/>
      <c r="F38" s="215"/>
      <c r="G38" s="215"/>
      <c r="H38" s="236">
        <f>IF(G38=0,0,G38/'Aktivi_Saistibas(001)'!$F$19*100)</f>
        <v>0</v>
      </c>
      <c r="I38" s="53"/>
    </row>
    <row r="39" spans="2:9" ht="15" hidden="1">
      <c r="B39" s="211"/>
      <c r="C39" s="216" t="s">
        <v>20</v>
      </c>
      <c r="D39" s="208"/>
      <c r="E39" s="215"/>
      <c r="F39" s="215"/>
      <c r="G39" s="215"/>
      <c r="H39" s="236">
        <f>IF(G39=0,0,G39/'Aktivi_Saistibas(001)'!$F$19*100)</f>
        <v>0</v>
      </c>
      <c r="I39" s="53"/>
    </row>
    <row r="40" spans="2:9" ht="15">
      <c r="B40" s="211"/>
      <c r="C40" s="212" t="s">
        <v>153</v>
      </c>
      <c r="D40" s="217">
        <v>11210</v>
      </c>
      <c r="E40" s="218">
        <f>SUM(E37:E39)</f>
        <v>0</v>
      </c>
      <c r="F40" s="218">
        <f>SUM(F37:F39)</f>
        <v>0</v>
      </c>
      <c r="G40" s="218">
        <f>SUM(G37:G39)</f>
        <v>0</v>
      </c>
      <c r="H40" s="236">
        <f>IF(G40=0,0,G40/'Aktivi_Saistibas(001)'!$F$19*100)</f>
        <v>0</v>
      </c>
      <c r="I40" s="53"/>
    </row>
    <row r="41" spans="2:9" ht="25.5">
      <c r="B41" s="200">
        <v>11220</v>
      </c>
      <c r="C41" s="207" t="s">
        <v>163</v>
      </c>
      <c r="D41" s="208"/>
      <c r="E41" s="210"/>
      <c r="F41" s="210"/>
      <c r="G41" s="210"/>
      <c r="H41" s="224"/>
      <c r="I41" s="53"/>
    </row>
    <row r="42" spans="2:9" ht="15" hidden="1">
      <c r="B42" s="211"/>
      <c r="C42" s="222" t="s">
        <v>158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 hidden="1">
      <c r="B43" s="211"/>
      <c r="C43" s="222" t="s">
        <v>159</v>
      </c>
      <c r="D43" s="208"/>
      <c r="E43" s="215"/>
      <c r="F43" s="215"/>
      <c r="G43" s="215"/>
      <c r="H43" s="236">
        <f>IF(G43=0,0,G43/'Aktivi_Saistibas(001)'!$F$19*100)</f>
        <v>0</v>
      </c>
      <c r="I43" s="53"/>
    </row>
    <row r="44" spans="2:9" ht="15" hidden="1">
      <c r="B44" s="211"/>
      <c r="C44" s="223" t="s">
        <v>20</v>
      </c>
      <c r="D44" s="208"/>
      <c r="E44" s="215"/>
      <c r="F44" s="215"/>
      <c r="G44" s="215"/>
      <c r="H44" s="236">
        <f>IF(G44=0,0,G44/'Aktivi_Saistibas(001)'!$F$19*100)</f>
        <v>0</v>
      </c>
      <c r="I44" s="53"/>
    </row>
    <row r="45" spans="2:9" ht="15">
      <c r="B45" s="211"/>
      <c r="C45" s="212" t="s">
        <v>153</v>
      </c>
      <c r="D45" s="217">
        <v>11220</v>
      </c>
      <c r="E45" s="218">
        <f>SUM(E42:E44)</f>
        <v>0</v>
      </c>
      <c r="F45" s="218">
        <f>SUM(F42:F44)</f>
        <v>0</v>
      </c>
      <c r="G45" s="218">
        <f>SUM(G42:G44)</f>
        <v>0</v>
      </c>
      <c r="H45" s="236">
        <f>IF(G45=0,0,G45/'Aktivi_Saistibas(001)'!$F$19*100)</f>
        <v>0</v>
      </c>
      <c r="I45" s="53"/>
    </row>
    <row r="46" spans="2:9" ht="15.75" thickBot="1">
      <c r="B46" s="185"/>
      <c r="C46" s="253" t="s">
        <v>164</v>
      </c>
      <c r="D46" s="81">
        <v>11200</v>
      </c>
      <c r="E46" s="254">
        <f>E40+E45</f>
        <v>0</v>
      </c>
      <c r="F46" s="254">
        <f>F40+F45</f>
        <v>0</v>
      </c>
      <c r="G46" s="254">
        <f>G40+G45</f>
        <v>0</v>
      </c>
      <c r="H46" s="255">
        <f>IF(G46=0,0,G46/'Aktivi_Saistibas(001)'!$F$19*100)</f>
        <v>0</v>
      </c>
      <c r="I46" s="53"/>
    </row>
    <row r="47" spans="2:9" ht="15.75" hidden="1" thickBot="1">
      <c r="B47" s="256"/>
      <c r="C47" s="257"/>
      <c r="D47" s="258"/>
      <c r="E47" s="259"/>
      <c r="F47" s="259"/>
      <c r="G47" s="259"/>
      <c r="H47" s="260"/>
      <c r="I47" s="53"/>
    </row>
    <row r="48" spans="2:9" ht="15.75" hidden="1" thickBot="1">
      <c r="B48" s="466" t="s">
        <v>13</v>
      </c>
      <c r="C48" s="467"/>
      <c r="D48" s="67" t="s">
        <v>63</v>
      </c>
      <c r="E48" s="240" t="s">
        <v>62</v>
      </c>
      <c r="F48" s="67" t="s">
        <v>65</v>
      </c>
      <c r="G48" s="67" t="s">
        <v>165</v>
      </c>
      <c r="H48" s="187" t="s">
        <v>166</v>
      </c>
      <c r="I48" s="53"/>
    </row>
    <row r="49" spans="2:9" ht="25.5">
      <c r="B49" s="193">
        <v>11300</v>
      </c>
      <c r="C49" s="241" t="s">
        <v>167</v>
      </c>
      <c r="D49" s="246"/>
      <c r="E49" s="244"/>
      <c r="F49" s="244"/>
      <c r="G49" s="244"/>
      <c r="H49" s="247"/>
      <c r="I49" s="53"/>
    </row>
    <row r="50" spans="2:9" ht="15" hidden="1">
      <c r="B50" s="211"/>
      <c r="C50" s="212" t="s">
        <v>168</v>
      </c>
      <c r="D50" s="208"/>
      <c r="E50" s="215"/>
      <c r="F50" s="215"/>
      <c r="G50" s="215"/>
      <c r="H50" s="236">
        <f>IF(G50=0,0,G50/'Aktivi_Saistibas(001)'!$F$19*100)</f>
        <v>0</v>
      </c>
      <c r="I50" s="53"/>
    </row>
    <row r="51" spans="2:9" ht="15" hidden="1">
      <c r="B51" s="211"/>
      <c r="C51" s="212" t="s">
        <v>169</v>
      </c>
      <c r="D51" s="208"/>
      <c r="E51" s="215"/>
      <c r="F51" s="215"/>
      <c r="G51" s="215"/>
      <c r="H51" s="236">
        <f>IF(G51=0,0,G51/'Aktivi_Saistibas(001)'!$F$19*100)</f>
        <v>0</v>
      </c>
      <c r="I51" s="53"/>
    </row>
    <row r="52" spans="2:9" ht="15" hidden="1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">
      <c r="B53" s="166"/>
      <c r="C53" s="245" t="s">
        <v>153</v>
      </c>
      <c r="D53" s="76">
        <v>11300</v>
      </c>
      <c r="E53" s="228">
        <f>SUM(E50:E52)</f>
        <v>0</v>
      </c>
      <c r="F53" s="228">
        <f>SUM(F50:F52)</f>
        <v>0</v>
      </c>
      <c r="G53" s="228">
        <f>SUM(G50:G52)</f>
        <v>0</v>
      </c>
      <c r="H53" s="239">
        <f>IF(G53=0,0,G53/'Aktivi_Saistibas(001)'!$F$19*100)</f>
        <v>0</v>
      </c>
      <c r="I53" s="53"/>
    </row>
    <row r="54" spans="2:9" ht="15">
      <c r="B54" s="230">
        <v>11400</v>
      </c>
      <c r="C54" s="231" t="s">
        <v>80</v>
      </c>
      <c r="D54" s="238"/>
      <c r="E54" s="226"/>
      <c r="F54" s="226"/>
      <c r="G54" s="226"/>
      <c r="H54" s="232"/>
      <c r="I54" s="53"/>
    </row>
    <row r="55" spans="2:9" ht="15" hidden="1">
      <c r="B55" s="211"/>
      <c r="C55" s="212" t="s">
        <v>170</v>
      </c>
      <c r="D55" s="208"/>
      <c r="E55" s="215"/>
      <c r="F55" s="215"/>
      <c r="G55" s="215"/>
      <c r="H55" s="236">
        <f>IF(G55=0,0,G55/'Aktivi_Saistibas(001)'!$F$19*100)</f>
        <v>0</v>
      </c>
      <c r="I55" s="53"/>
    </row>
    <row r="56" spans="2:9" ht="15" hidden="1">
      <c r="B56" s="211"/>
      <c r="C56" s="212" t="s">
        <v>171</v>
      </c>
      <c r="D56" s="208"/>
      <c r="E56" s="215"/>
      <c r="F56" s="215"/>
      <c r="G56" s="215"/>
      <c r="H56" s="236">
        <f>IF(G56=0,0,G56/'Aktivi_Saistibas(001)'!$F$19*100)</f>
        <v>0</v>
      </c>
      <c r="I56" s="53"/>
    </row>
    <row r="57" spans="2:9" ht="15" hidden="1">
      <c r="B57" s="211"/>
      <c r="C57" s="216" t="s">
        <v>20</v>
      </c>
      <c r="D57" s="208"/>
      <c r="E57" s="215"/>
      <c r="F57" s="215"/>
      <c r="G57" s="215"/>
      <c r="H57" s="236">
        <f>IF(G57=0,0,G57/'Aktivi_Saistibas(001)'!$F$19*100)</f>
        <v>0</v>
      </c>
      <c r="I57" s="53"/>
    </row>
    <row r="58" spans="2:9" ht="15">
      <c r="B58" s="166"/>
      <c r="C58" s="245" t="s">
        <v>153</v>
      </c>
      <c r="D58" s="76">
        <v>11400</v>
      </c>
      <c r="E58" s="228">
        <f>SUM(E55:E57)</f>
        <v>0</v>
      </c>
      <c r="F58" s="228">
        <f>SUM(F55:F57)</f>
        <v>0</v>
      </c>
      <c r="G58" s="228">
        <f>SUM(G55:G57)</f>
        <v>0</v>
      </c>
      <c r="H58" s="239">
        <f>IF(G58=0,0,G58/'Aktivi_Saistibas(001)'!$F$19*100)</f>
        <v>0</v>
      </c>
      <c r="I58" s="53"/>
    </row>
    <row r="59" spans="2:11" ht="39" thickBot="1">
      <c r="B59" s="184"/>
      <c r="C59" s="277" t="s">
        <v>173</v>
      </c>
      <c r="D59" s="79">
        <v>11000</v>
      </c>
      <c r="E59" s="271">
        <f>E34+E46+E53+E58</f>
        <v>547</v>
      </c>
      <c r="F59" s="271">
        <f>F34+F46+F53+F58</f>
        <v>75642.53</v>
      </c>
      <c r="G59" s="271">
        <f>G34+G46+G53+G58</f>
        <v>75522.23999999999</v>
      </c>
      <c r="H59" s="272">
        <f>IF(G59=0,0,G59/'Aktivi_Saistibas(001)'!$F$19*100)</f>
        <v>28.121977544939273</v>
      </c>
      <c r="I59" s="53"/>
      <c r="K59" s="450"/>
    </row>
    <row r="60" spans="2:9" ht="15.75" thickBot="1">
      <c r="B60" s="421"/>
      <c r="C60" s="261"/>
      <c r="D60" s="421"/>
      <c r="E60" s="422"/>
      <c r="F60" s="422"/>
      <c r="G60" s="422"/>
      <c r="H60" s="423"/>
      <c r="I60" s="53"/>
    </row>
    <row r="61" spans="2:9" ht="15.75" thickBot="1">
      <c r="B61" s="466" t="s">
        <v>13</v>
      </c>
      <c r="C61" s="467"/>
      <c r="D61" s="67" t="s">
        <v>63</v>
      </c>
      <c r="E61" s="240" t="s">
        <v>62</v>
      </c>
      <c r="F61" s="67" t="s">
        <v>65</v>
      </c>
      <c r="G61" s="67" t="s">
        <v>165</v>
      </c>
      <c r="H61" s="187" t="s">
        <v>166</v>
      </c>
      <c r="I61" s="53"/>
    </row>
    <row r="62" spans="2:9" ht="15">
      <c r="B62" s="230">
        <v>12000</v>
      </c>
      <c r="C62" s="250" t="s">
        <v>172</v>
      </c>
      <c r="D62" s="238"/>
      <c r="E62" s="226"/>
      <c r="F62" s="226"/>
      <c r="G62" s="226"/>
      <c r="H62" s="232"/>
      <c r="I62" s="53"/>
    </row>
    <row r="63" spans="2:9" ht="25.5">
      <c r="B63" s="200">
        <v>12100</v>
      </c>
      <c r="C63" s="201" t="s">
        <v>148</v>
      </c>
      <c r="D63" s="208"/>
      <c r="E63" s="210"/>
      <c r="F63" s="210"/>
      <c r="G63" s="210"/>
      <c r="H63" s="224"/>
      <c r="I63" s="53"/>
    </row>
    <row r="64" spans="2:9" ht="25.5">
      <c r="B64" s="200">
        <v>12110</v>
      </c>
      <c r="C64" s="207" t="s">
        <v>154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155</v>
      </c>
      <c r="D65" s="208"/>
      <c r="E65" s="215"/>
      <c r="F65" s="215"/>
      <c r="G65" s="215"/>
      <c r="H65" s="236">
        <f>IF(G65=0,0,G65/'Aktivi_Saistibas(001)'!$F$19*100)</f>
        <v>0</v>
      </c>
      <c r="I65" s="53"/>
    </row>
    <row r="66" spans="2:9" ht="15" hidden="1">
      <c r="B66" s="211"/>
      <c r="C66" s="212" t="s">
        <v>156</v>
      </c>
      <c r="D66" s="208"/>
      <c r="E66" s="215"/>
      <c r="F66" s="215"/>
      <c r="G66" s="215"/>
      <c r="H66" s="236">
        <f>IF(G66=0,0,G66/'Aktivi_Saistibas(001)'!$F$19*100)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IF(G67=0,0,G67/'Aktivi_Saistibas(001)'!$F$19*100)</f>
        <v>0</v>
      </c>
      <c r="I67" s="53"/>
    </row>
    <row r="68" spans="2:9" ht="15">
      <c r="B68" s="211"/>
      <c r="C68" s="212" t="s">
        <v>153</v>
      </c>
      <c r="D68" s="217">
        <v>12110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IF(G68=0,0,G68/'Aktivi_Saistibas(001)'!$F$19*100)</f>
        <v>0</v>
      </c>
      <c r="I68" s="53"/>
    </row>
    <row r="69" spans="2:9" ht="15">
      <c r="B69" s="200">
        <v>12120</v>
      </c>
      <c r="C69" s="207" t="s">
        <v>183</v>
      </c>
      <c r="D69" s="208"/>
      <c r="E69" s="210"/>
      <c r="F69" s="210"/>
      <c r="G69" s="210"/>
      <c r="H69" s="224"/>
      <c r="I69" s="53"/>
    </row>
    <row r="70" spans="2:9" ht="15" hidden="1">
      <c r="B70" s="211"/>
      <c r="C70" s="212" t="s">
        <v>158</v>
      </c>
      <c r="D70" s="208"/>
      <c r="E70" s="215"/>
      <c r="F70" s="215"/>
      <c r="G70" s="215"/>
      <c r="H70" s="236">
        <f>IF(G70=0,0,G70/'Aktivi_Saistibas(001)'!$F$19*100)</f>
        <v>0</v>
      </c>
      <c r="I70" s="53"/>
    </row>
    <row r="71" spans="2:9" ht="15" hidden="1">
      <c r="B71" s="211"/>
      <c r="C71" s="212" t="s">
        <v>159</v>
      </c>
      <c r="D71" s="208"/>
      <c r="E71" s="215"/>
      <c r="F71" s="215"/>
      <c r="G71" s="215"/>
      <c r="H71" s="236">
        <f>IF(G71=0,0,G71/'Aktivi_Saistibas(001)'!$F$19*100)</f>
        <v>0</v>
      </c>
      <c r="I71" s="53"/>
    </row>
    <row r="72" spans="2:9" ht="15" hidden="1">
      <c r="B72" s="211"/>
      <c r="C72" s="216" t="s">
        <v>20</v>
      </c>
      <c r="D72" s="208"/>
      <c r="E72" s="215"/>
      <c r="F72" s="215"/>
      <c r="G72" s="215"/>
      <c r="H72" s="236">
        <f>IF(G72=0,0,G72/'Aktivi_Saistibas(001)'!$F$19*100)</f>
        <v>0</v>
      </c>
      <c r="I72" s="53"/>
    </row>
    <row r="73" spans="2:9" ht="15">
      <c r="B73" s="211"/>
      <c r="C73" s="212" t="s">
        <v>153</v>
      </c>
      <c r="D73" s="252">
        <v>12120</v>
      </c>
      <c r="E73" s="218">
        <f>SUM(E70:E72)</f>
        <v>0</v>
      </c>
      <c r="F73" s="218">
        <f>SUM(F70:F72)</f>
        <v>0</v>
      </c>
      <c r="G73" s="218">
        <f>SUM(G70:G72)</f>
        <v>0</v>
      </c>
      <c r="H73" s="236">
        <f>IF(G73=0,0,G73/'Aktivi_Saistibas(001)'!$F$19*100)</f>
        <v>0</v>
      </c>
      <c r="I73" s="53"/>
    </row>
    <row r="74" spans="2:9" ht="15.75" thickBot="1">
      <c r="B74" s="185"/>
      <c r="C74" s="253" t="s">
        <v>174</v>
      </c>
      <c r="D74" s="81">
        <v>12100</v>
      </c>
      <c r="E74" s="254">
        <f>E68+E73</f>
        <v>0</v>
      </c>
      <c r="F74" s="254">
        <f>F68+F73</f>
        <v>0</v>
      </c>
      <c r="G74" s="254">
        <f>G68+G73</f>
        <v>0</v>
      </c>
      <c r="H74" s="255">
        <f>IF(G74=0,0,G74/'Aktivi_Saistibas(001)'!$F$19*100)</f>
        <v>0</v>
      </c>
      <c r="I74" s="53"/>
    </row>
    <row r="75" spans="2:9" ht="15.75" hidden="1" thickBot="1">
      <c r="B75" s="421"/>
      <c r="C75" s="261"/>
      <c r="D75" s="421"/>
      <c r="E75" s="422"/>
      <c r="F75" s="422"/>
      <c r="G75" s="422"/>
      <c r="H75" s="423"/>
      <c r="I75" s="53"/>
    </row>
    <row r="76" spans="2:9" ht="15.75" hidden="1" thickBot="1">
      <c r="B76" s="466" t="s">
        <v>13</v>
      </c>
      <c r="C76" s="467"/>
      <c r="D76" s="67" t="s">
        <v>63</v>
      </c>
      <c r="E76" s="240" t="s">
        <v>62</v>
      </c>
      <c r="F76" s="67" t="s">
        <v>65</v>
      </c>
      <c r="G76" s="67" t="s">
        <v>165</v>
      </c>
      <c r="H76" s="187" t="s">
        <v>166</v>
      </c>
      <c r="I76" s="53"/>
    </row>
    <row r="77" spans="2:9" ht="25.5">
      <c r="B77" s="230">
        <v>12200</v>
      </c>
      <c r="C77" s="231" t="s">
        <v>161</v>
      </c>
      <c r="D77" s="238"/>
      <c r="E77" s="226"/>
      <c r="F77" s="226"/>
      <c r="G77" s="226"/>
      <c r="H77" s="232"/>
      <c r="I77" s="53"/>
    </row>
    <row r="78" spans="2:9" ht="25.5">
      <c r="B78" s="200">
        <v>12210</v>
      </c>
      <c r="C78" s="207" t="s">
        <v>162</v>
      </c>
      <c r="D78" s="208"/>
      <c r="E78" s="210"/>
      <c r="F78" s="210"/>
      <c r="G78" s="210"/>
      <c r="H78" s="224"/>
      <c r="I78" s="53"/>
    </row>
    <row r="79" spans="2:9" ht="15" hidden="1">
      <c r="B79" s="211"/>
      <c r="C79" s="212" t="s">
        <v>155</v>
      </c>
      <c r="D79" s="208"/>
      <c r="E79" s="215"/>
      <c r="F79" s="215"/>
      <c r="G79" s="215"/>
      <c r="H79" s="236">
        <f>IF(G79=0,0,G79/'Aktivi_Saistibas(001)'!$F$19*100)</f>
        <v>0</v>
      </c>
      <c r="I79" s="53"/>
    </row>
    <row r="80" spans="2:9" ht="15" hidden="1">
      <c r="B80" s="211"/>
      <c r="C80" s="212" t="s">
        <v>156</v>
      </c>
      <c r="D80" s="208"/>
      <c r="E80" s="215"/>
      <c r="F80" s="215"/>
      <c r="G80" s="215"/>
      <c r="H80" s="236">
        <f>IF(G80=0,0,G80/'Aktivi_Saistibas(001)'!$F$19*100)</f>
        <v>0</v>
      </c>
      <c r="I80" s="53"/>
    </row>
    <row r="81" spans="2:9" ht="15" hidden="1">
      <c r="B81" s="211"/>
      <c r="C81" s="216" t="s">
        <v>20</v>
      </c>
      <c r="D81" s="208"/>
      <c r="E81" s="215"/>
      <c r="F81" s="215"/>
      <c r="G81" s="215"/>
      <c r="H81" s="236">
        <f>IF(G81=0,0,G81/'Aktivi_Saistibas(001)'!$F$19*100)</f>
        <v>0</v>
      </c>
      <c r="I81" s="53"/>
    </row>
    <row r="82" spans="2:9" ht="15">
      <c r="B82" s="211"/>
      <c r="C82" s="212" t="s">
        <v>153</v>
      </c>
      <c r="D82" s="217">
        <v>12210</v>
      </c>
      <c r="E82" s="218">
        <f>SUM(E79:E81)</f>
        <v>0</v>
      </c>
      <c r="F82" s="218">
        <f>SUM(F79:F81)</f>
        <v>0</v>
      </c>
      <c r="G82" s="218">
        <f>SUM(G79:G81)</f>
        <v>0</v>
      </c>
      <c r="H82" s="236">
        <f>IF(G82=0,0,G82/'Aktivi_Saistibas(001)'!$F$19*100)</f>
        <v>0</v>
      </c>
      <c r="I82" s="53"/>
    </row>
    <row r="83" spans="2:9" ht="25.5">
      <c r="B83" s="200">
        <v>12220</v>
      </c>
      <c r="C83" s="207" t="s">
        <v>163</v>
      </c>
      <c r="D83" s="208"/>
      <c r="E83" s="210"/>
      <c r="F83" s="210"/>
      <c r="G83" s="210"/>
      <c r="H83" s="224"/>
      <c r="I83" s="53"/>
    </row>
    <row r="84" spans="2:9" ht="15" hidden="1">
      <c r="B84" s="211"/>
      <c r="C84" s="212" t="s">
        <v>158</v>
      </c>
      <c r="D84" s="208"/>
      <c r="E84" s="215"/>
      <c r="F84" s="215"/>
      <c r="G84" s="215"/>
      <c r="H84" s="236">
        <f>IF(G84=0,0,G84/'Aktivi_Saistibas(001)'!$F$19*100)</f>
        <v>0</v>
      </c>
      <c r="I84" s="53"/>
    </row>
    <row r="85" spans="2:9" ht="15" hidden="1">
      <c r="B85" s="211"/>
      <c r="C85" s="212" t="s">
        <v>159</v>
      </c>
      <c r="D85" s="208"/>
      <c r="E85" s="215"/>
      <c r="F85" s="215"/>
      <c r="G85" s="215"/>
      <c r="H85" s="236">
        <f>IF(G85=0,0,G85/'Aktivi_Saistibas(001)'!$F$19*100)</f>
        <v>0</v>
      </c>
      <c r="I85" s="53"/>
    </row>
    <row r="86" spans="2:9" ht="15" hidden="1">
      <c r="B86" s="211"/>
      <c r="C86" s="216" t="s">
        <v>20</v>
      </c>
      <c r="D86" s="208"/>
      <c r="E86" s="215"/>
      <c r="F86" s="215"/>
      <c r="G86" s="215"/>
      <c r="H86" s="236">
        <f>IF(G86=0,0,G86/'Aktivi_Saistibas(001)'!$F$19*100)</f>
        <v>0</v>
      </c>
      <c r="I86" s="53"/>
    </row>
    <row r="87" spans="2:9" ht="15">
      <c r="B87" s="211"/>
      <c r="C87" s="212" t="s">
        <v>153</v>
      </c>
      <c r="D87" s="217">
        <v>12220</v>
      </c>
      <c r="E87" s="218">
        <f>SUM(E84:E86)</f>
        <v>0</v>
      </c>
      <c r="F87" s="218">
        <f>SUM(F84:F86)</f>
        <v>0</v>
      </c>
      <c r="G87" s="218">
        <f>SUM(G84:G86)</f>
        <v>0</v>
      </c>
      <c r="H87" s="236">
        <f>IF(G87=0,0,G87/'Aktivi_Saistibas(001)'!$F$19*100)</f>
        <v>0</v>
      </c>
      <c r="I87" s="53"/>
    </row>
    <row r="88" spans="2:9" ht="15">
      <c r="B88" s="166"/>
      <c r="C88" s="190" t="s">
        <v>175</v>
      </c>
      <c r="D88" s="76">
        <v>12200</v>
      </c>
      <c r="E88" s="228">
        <f>E82+E87</f>
        <v>0</v>
      </c>
      <c r="F88" s="228">
        <f>F82+F87</f>
        <v>0</v>
      </c>
      <c r="G88" s="228">
        <f>G82+G87</f>
        <v>0</v>
      </c>
      <c r="H88" s="239">
        <f>IF(G88=0,0,G88/'Aktivi_Saistibas(001)'!$F$19*100)</f>
        <v>0</v>
      </c>
      <c r="I88" s="53"/>
    </row>
    <row r="89" spans="2:9" ht="25.5">
      <c r="B89" s="200">
        <v>12300</v>
      </c>
      <c r="C89" s="201" t="s">
        <v>167</v>
      </c>
      <c r="D89" s="238"/>
      <c r="E89" s="226"/>
      <c r="F89" s="226"/>
      <c r="G89" s="226"/>
      <c r="H89" s="232"/>
      <c r="I89" s="53"/>
    </row>
    <row r="90" spans="2:9" ht="15" hidden="1">
      <c r="B90" s="211"/>
      <c r="C90" s="212" t="s">
        <v>168</v>
      </c>
      <c r="D90" s="208"/>
      <c r="E90" s="215"/>
      <c r="F90" s="215"/>
      <c r="G90" s="215"/>
      <c r="H90" s="236">
        <f>IF(G90=0,0,G90/'Aktivi_Saistibas(001)'!$F$19*100)</f>
        <v>0</v>
      </c>
      <c r="I90" s="53"/>
    </row>
    <row r="91" spans="2:9" ht="15" hidden="1">
      <c r="B91" s="211"/>
      <c r="C91" s="212" t="s">
        <v>169</v>
      </c>
      <c r="D91" s="208"/>
      <c r="E91" s="215"/>
      <c r="F91" s="215"/>
      <c r="G91" s="215"/>
      <c r="H91" s="236">
        <f>IF(G91=0,0,G91/'Aktivi_Saistibas(001)'!$F$19*100)</f>
        <v>0</v>
      </c>
      <c r="I91" s="53"/>
    </row>
    <row r="92" spans="2:9" ht="15" hidden="1">
      <c r="B92" s="211"/>
      <c r="C92" s="216" t="s">
        <v>20</v>
      </c>
      <c r="D92" s="208"/>
      <c r="E92" s="215"/>
      <c r="F92" s="215"/>
      <c r="G92" s="215"/>
      <c r="H92" s="236">
        <f>IF(G92=0,0,G92/'Aktivi_Saistibas(001)'!$F$19*100)</f>
        <v>0</v>
      </c>
      <c r="I92" s="53"/>
    </row>
    <row r="93" spans="2:9" ht="15">
      <c r="B93" s="166"/>
      <c r="C93" s="245" t="s">
        <v>153</v>
      </c>
      <c r="D93" s="76">
        <v>12300</v>
      </c>
      <c r="E93" s="228">
        <f>SUM(E90:E92)</f>
        <v>0</v>
      </c>
      <c r="F93" s="228">
        <f>SUM(F90:F92)</f>
        <v>0</v>
      </c>
      <c r="G93" s="228">
        <f>SUM(G90:G92)</f>
        <v>0</v>
      </c>
      <c r="H93" s="239">
        <f>IF(G93=0,0,G93/'Aktivi_Saistibas(001)'!$F$19*100)</f>
        <v>0</v>
      </c>
      <c r="I93" s="53"/>
    </row>
    <row r="94" spans="2:9" ht="15">
      <c r="B94" s="200">
        <v>12400</v>
      </c>
      <c r="C94" s="201" t="s">
        <v>80</v>
      </c>
      <c r="D94" s="208"/>
      <c r="E94" s="210"/>
      <c r="F94" s="210"/>
      <c r="G94" s="210"/>
      <c r="H94" s="224"/>
      <c r="I94" s="53"/>
    </row>
    <row r="95" spans="2:9" ht="15" hidden="1">
      <c r="B95" s="211"/>
      <c r="C95" s="212" t="s">
        <v>170</v>
      </c>
      <c r="D95" s="208"/>
      <c r="E95" s="215"/>
      <c r="F95" s="215"/>
      <c r="G95" s="215"/>
      <c r="H95" s="236">
        <f>IF(G95=0,0,G95/'Aktivi_Saistibas(001)'!$F$19*100)</f>
        <v>0</v>
      </c>
      <c r="I95" s="53"/>
    </row>
    <row r="96" spans="2:9" ht="15" hidden="1">
      <c r="B96" s="211"/>
      <c r="C96" s="212" t="s">
        <v>171</v>
      </c>
      <c r="D96" s="208"/>
      <c r="E96" s="215"/>
      <c r="F96" s="215"/>
      <c r="G96" s="215"/>
      <c r="H96" s="236">
        <f>IF(G96=0,0,G96/'Aktivi_Saistibas(001)'!$F$19*100)</f>
        <v>0</v>
      </c>
      <c r="I96" s="53"/>
    </row>
    <row r="97" spans="2:9" ht="15" hidden="1">
      <c r="B97" s="211"/>
      <c r="C97" s="216" t="s">
        <v>20</v>
      </c>
      <c r="D97" s="208"/>
      <c r="E97" s="215"/>
      <c r="F97" s="215"/>
      <c r="G97" s="215"/>
      <c r="H97" s="236">
        <f>IF(G97=0,0,G97/'Aktivi_Saistibas(001)'!$F$19*100)</f>
        <v>0</v>
      </c>
      <c r="I97" s="53"/>
    </row>
    <row r="98" spans="2:9" ht="15.75" thickBot="1">
      <c r="B98" s="185"/>
      <c r="C98" s="261" t="s">
        <v>153</v>
      </c>
      <c r="D98" s="81">
        <v>12400</v>
      </c>
      <c r="E98" s="254">
        <f>SUM(E95:E97)</f>
        <v>0</v>
      </c>
      <c r="F98" s="254">
        <f>SUM(F95:F97)</f>
        <v>0</v>
      </c>
      <c r="G98" s="254">
        <f>SUM(G95:G97)</f>
        <v>0</v>
      </c>
      <c r="H98" s="255">
        <f>IF(G98=0,0,G98/'Aktivi_Saistibas(001)'!$F$19*100)</f>
        <v>0</v>
      </c>
      <c r="I98" s="53"/>
    </row>
    <row r="99" spans="2:9" ht="15.75" hidden="1" thickBot="1">
      <c r="B99" s="242"/>
      <c r="C99" s="262"/>
      <c r="D99" s="242"/>
      <c r="E99" s="243"/>
      <c r="F99" s="243"/>
      <c r="G99" s="243"/>
      <c r="H99" s="263"/>
      <c r="I99" s="53"/>
    </row>
    <row r="100" spans="2:9" ht="15.75" hidden="1" thickBot="1">
      <c r="B100" s="466" t="s">
        <v>13</v>
      </c>
      <c r="C100" s="467"/>
      <c r="D100" s="67" t="s">
        <v>63</v>
      </c>
      <c r="E100" s="240" t="s">
        <v>62</v>
      </c>
      <c r="F100" s="67" t="s">
        <v>65</v>
      </c>
      <c r="G100" s="67" t="s">
        <v>165</v>
      </c>
      <c r="H100" s="187" t="s">
        <v>166</v>
      </c>
      <c r="I100" s="53"/>
    </row>
    <row r="101" spans="2:9" ht="25.5">
      <c r="B101" s="82"/>
      <c r="C101" s="264" t="s">
        <v>176</v>
      </c>
      <c r="D101" s="77">
        <v>12000</v>
      </c>
      <c r="E101" s="267">
        <f>E74+E88+E93+E98</f>
        <v>0</v>
      </c>
      <c r="F101" s="267">
        <f>F74+F88+F93+F98</f>
        <v>0</v>
      </c>
      <c r="G101" s="267">
        <f>G74+G88+G93+G98</f>
        <v>0</v>
      </c>
      <c r="H101" s="268">
        <f>IF(G101=0,0,G101/'Aktivi_Saistibas(001)'!$F$19*100)</f>
        <v>0</v>
      </c>
      <c r="I101" s="53"/>
    </row>
    <row r="102" spans="2:9" ht="15">
      <c r="B102" s="230">
        <v>13000</v>
      </c>
      <c r="C102" s="231" t="s">
        <v>177</v>
      </c>
      <c r="D102" s="238"/>
      <c r="E102" s="226"/>
      <c r="F102" s="226"/>
      <c r="G102" s="226"/>
      <c r="H102" s="232"/>
      <c r="I102" s="53"/>
    </row>
    <row r="103" spans="2:9" ht="15">
      <c r="B103" s="211"/>
      <c r="C103" s="212" t="s">
        <v>218</v>
      </c>
      <c r="D103" s="208"/>
      <c r="E103" s="215"/>
      <c r="F103" s="215">
        <v>15300</v>
      </c>
      <c r="G103" s="215">
        <v>15300</v>
      </c>
      <c r="H103" s="236">
        <f>IF(G103=0,0,G103/'Aktivi_Saistibas(001)'!$F$19*100)</f>
        <v>5.697212588471567</v>
      </c>
      <c r="I103" s="53"/>
    </row>
    <row r="104" spans="2:9" ht="15">
      <c r="B104" s="211"/>
      <c r="C104" s="212" t="s">
        <v>233</v>
      </c>
      <c r="D104" s="208"/>
      <c r="E104" s="215"/>
      <c r="F104" s="215">
        <v>6300</v>
      </c>
      <c r="G104" s="215">
        <v>6300</v>
      </c>
      <c r="H104" s="236">
        <f>IF(G104=0,0,G104/'Aktivi_Saistibas(001)'!$F$19*100)</f>
        <v>2.345911065841234</v>
      </c>
      <c r="I104" s="53"/>
    </row>
    <row r="105" spans="2:9" ht="15">
      <c r="B105" s="211"/>
      <c r="C105" s="212" t="s">
        <v>222</v>
      </c>
      <c r="D105" s="208"/>
      <c r="E105" s="215"/>
      <c r="F105" s="215">
        <v>23000</v>
      </c>
      <c r="G105" s="215">
        <v>23000</v>
      </c>
      <c r="H105" s="236">
        <f>IF(G105=0,0,G105/'Aktivi_Saistibas(001)'!$F$19*100)</f>
        <v>8.564437224499741</v>
      </c>
      <c r="I105" s="53"/>
    </row>
    <row r="106" spans="2:9" ht="15">
      <c r="B106" s="211"/>
      <c r="C106" s="212" t="s">
        <v>223</v>
      </c>
      <c r="D106" s="208"/>
      <c r="E106" s="215"/>
      <c r="F106" s="215">
        <v>24068.98</v>
      </c>
      <c r="G106" s="215">
        <v>24068.98</v>
      </c>
      <c r="H106" s="236">
        <f>IF(G106=0,0,G106/'Aktivi_Saistibas(001)'!$F$19*100)</f>
        <v>8.96248992468434</v>
      </c>
      <c r="I106" s="53"/>
    </row>
    <row r="107" spans="2:9" ht="15">
      <c r="B107" s="211"/>
      <c r="C107" s="212" t="s">
        <v>232</v>
      </c>
      <c r="D107" s="208"/>
      <c r="E107" s="215"/>
      <c r="F107" s="215">
        <v>23000</v>
      </c>
      <c r="G107" s="215">
        <v>23000</v>
      </c>
      <c r="H107" s="236">
        <f>IF(G107=0,0,G107/'Aktivi_Saistibas(001)'!$F$19*100)</f>
        <v>8.564437224499741</v>
      </c>
      <c r="I107" s="53"/>
    </row>
    <row r="108" spans="2:9" ht="15">
      <c r="B108" s="211"/>
      <c r="C108" s="212" t="s">
        <v>229</v>
      </c>
      <c r="D108" s="208"/>
      <c r="E108" s="215"/>
      <c r="F108" s="215">
        <v>5500</v>
      </c>
      <c r="G108" s="215">
        <v>5500</v>
      </c>
      <c r="H108" s="236">
        <f>IF(G108=0,0,G108/'Aktivi_Saistibas(001)'!$F$19*100)</f>
        <v>2.048017597162982</v>
      </c>
      <c r="I108" s="53"/>
    </row>
    <row r="109" spans="2:9" ht="15">
      <c r="B109" s="211"/>
      <c r="C109" s="212" t="s">
        <v>231</v>
      </c>
      <c r="D109" s="208"/>
      <c r="E109" s="215"/>
      <c r="F109" s="215">
        <v>25800</v>
      </c>
      <c r="G109" s="215">
        <v>25800</v>
      </c>
      <c r="H109" s="236">
        <f>IF(G109=0,0,G109/'Aktivi_Saistibas(001)'!$F$19*100)</f>
        <v>9.607064364873622</v>
      </c>
      <c r="I109" s="53"/>
    </row>
    <row r="110" spans="2:9" ht="15">
      <c r="B110" s="211"/>
      <c r="C110" s="212" t="s">
        <v>230</v>
      </c>
      <c r="D110" s="208"/>
      <c r="E110" s="215"/>
      <c r="F110" s="215">
        <v>5500</v>
      </c>
      <c r="G110" s="215">
        <v>5500</v>
      </c>
      <c r="H110" s="236">
        <f>IF(G110=0,0,G110/'Aktivi_Saistibas(001)'!$F$19*100)</f>
        <v>2.048017597162982</v>
      </c>
      <c r="I110" s="53"/>
    </row>
    <row r="111" spans="2:9" ht="15" hidden="1">
      <c r="B111" s="211"/>
      <c r="C111" s="216" t="s">
        <v>20</v>
      </c>
      <c r="D111" s="208"/>
      <c r="E111" s="215"/>
      <c r="F111" s="215"/>
      <c r="G111" s="215"/>
      <c r="H111" s="236">
        <f>IF(G111=0,0,G111/'Aktivi_Saistibas(001)'!$F$19*100)</f>
        <v>0</v>
      </c>
      <c r="I111" s="53"/>
    </row>
    <row r="112" spans="2:9" ht="15">
      <c r="B112" s="166"/>
      <c r="C112" s="245" t="s">
        <v>153</v>
      </c>
      <c r="D112" s="80">
        <v>13000</v>
      </c>
      <c r="E112" s="269">
        <f>SUM(E103:E111)</f>
        <v>0</v>
      </c>
      <c r="F112" s="269">
        <f>SUM(F103:F111)</f>
        <v>128468.98</v>
      </c>
      <c r="G112" s="269">
        <f>SUM(G103:G111)</f>
        <v>128468.98</v>
      </c>
      <c r="H112" s="270">
        <f>IF(G112=0,0,G112/'Aktivi_Saistibas(001)'!$F$19*100)</f>
        <v>47.837587587196204</v>
      </c>
      <c r="I112" s="53"/>
    </row>
    <row r="113" spans="2:9" ht="26.25" thickBot="1">
      <c r="B113" s="184"/>
      <c r="C113" s="265" t="s">
        <v>180</v>
      </c>
      <c r="D113" s="79">
        <v>10000</v>
      </c>
      <c r="E113" s="271">
        <f>E59+E101+E112</f>
        <v>547</v>
      </c>
      <c r="F113" s="271">
        <f>F59+F101+F112</f>
        <v>204111.51</v>
      </c>
      <c r="G113" s="271">
        <f>G59+G101+G112</f>
        <v>203991.21999999997</v>
      </c>
      <c r="H113" s="272">
        <f>IF(G113=0,0,G113/'Aktivi_Saistibas(001)'!$F$19*100)</f>
        <v>75.95956513213548</v>
      </c>
      <c r="I113" s="53"/>
    </row>
    <row r="114" s="8" customFormat="1" ht="15">
      <c r="I114" s="53"/>
    </row>
    <row r="115" ht="15">
      <c r="I115" s="53"/>
    </row>
    <row r="116" ht="15">
      <c r="I116" s="53"/>
    </row>
    <row r="117" ht="12.75">
      <c r="I117" s="8"/>
    </row>
  </sheetData>
  <mergeCells count="6">
    <mergeCell ref="B12:C12"/>
    <mergeCell ref="B13:C13"/>
    <mergeCell ref="B48:C48"/>
    <mergeCell ref="B100:C100"/>
    <mergeCell ref="B76:C76"/>
    <mergeCell ref="B61:C61"/>
  </mergeCells>
  <dataValidations count="1">
    <dataValidation type="decimal" allowBlank="1" showErrorMessage="1" errorTitle="Oops!" error="Šeit jāievada skatlis" sqref="I14:I116">
      <formula1>-999999999999999</formula1>
      <formula2>999999999999999</formula2>
    </dataValidation>
  </dataValidations>
  <printOptions horizontalCentered="1"/>
  <pageMargins left="0.5905511811023623" right="0.3937007874015748" top="0.5905511811023623" bottom="0.55" header="0.15748031496062992" footer="0.64"/>
  <pageSetup blackAndWhite="1" horizontalDpi="300" verticalDpi="300" orientation="portrait" scale="84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181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64" t="s">
        <v>11</v>
      </c>
      <c r="C2" s="465"/>
      <c r="D2" s="65" t="s">
        <v>12</v>
      </c>
      <c r="E2" s="65" t="s">
        <v>197</v>
      </c>
      <c r="F2" s="65" t="s">
        <v>142</v>
      </c>
      <c r="G2" s="186" t="s">
        <v>143</v>
      </c>
      <c r="H2" s="65" t="s">
        <v>145</v>
      </c>
      <c r="I2" s="182" t="s">
        <v>144</v>
      </c>
    </row>
    <row r="3" spans="1:9" ht="13.5" thickBot="1">
      <c r="A3" s="1"/>
      <c r="B3" s="466" t="s">
        <v>13</v>
      </c>
      <c r="C3" s="467"/>
      <c r="D3" s="67" t="s">
        <v>63</v>
      </c>
      <c r="E3" s="240" t="s">
        <v>62</v>
      </c>
      <c r="F3" s="240" t="s">
        <v>65</v>
      </c>
      <c r="G3" s="67" t="s">
        <v>165</v>
      </c>
      <c r="H3" s="67" t="s">
        <v>166</v>
      </c>
      <c r="I3" s="187" t="s">
        <v>182</v>
      </c>
    </row>
    <row r="4" spans="1:9" ht="30" customHeight="1">
      <c r="A4" s="1"/>
      <c r="B4" s="193">
        <v>21000</v>
      </c>
      <c r="C4" s="194" t="s">
        <v>184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148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149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185</v>
      </c>
      <c r="D7" s="213"/>
      <c r="E7" s="275"/>
      <c r="F7" s="215"/>
      <c r="G7" s="215"/>
      <c r="H7" s="215"/>
      <c r="I7" s="236">
        <f>IF(H7=0,0,H7/'Aktivi_Saistibas(001)'!$F$19*100)</f>
        <v>0</v>
      </c>
    </row>
    <row r="8" spans="1:9" ht="12.75" hidden="1">
      <c r="A8" s="1"/>
      <c r="B8" s="211"/>
      <c r="C8" s="212" t="s">
        <v>151</v>
      </c>
      <c r="D8" s="213"/>
      <c r="E8" s="275"/>
      <c r="F8" s="215"/>
      <c r="G8" s="215"/>
      <c r="H8" s="215"/>
      <c r="I8" s="236">
        <f>IF(H8=0,0,H8/'Aktivi_Saistibas(001)'!$F$19*100)</f>
        <v>0</v>
      </c>
    </row>
    <row r="9" spans="1:9" ht="12.75" hidden="1">
      <c r="A9" s="1"/>
      <c r="B9" s="211"/>
      <c r="C9" s="212" t="s">
        <v>152</v>
      </c>
      <c r="D9" s="213"/>
      <c r="E9" s="275"/>
      <c r="F9" s="215"/>
      <c r="G9" s="215"/>
      <c r="H9" s="215"/>
      <c r="I9" s="236">
        <f>IF(H9=0,0,H9/'Aktivi_Saistibas(001)'!$F$19*100)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IF(H10=0,0,H10/'Aktivi_Saistibas(001)'!$F$19*100)</f>
        <v>0</v>
      </c>
    </row>
    <row r="11" spans="1:9" ht="12.75">
      <c r="A11" s="1"/>
      <c r="B11" s="211"/>
      <c r="C11" s="212" t="s">
        <v>153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IF(H11=0,0,H11/'Aktivi_Saistibas(001)'!$F$19*100)</f>
        <v>0</v>
      </c>
    </row>
    <row r="12" spans="1:9" ht="25.5">
      <c r="A12" s="1"/>
      <c r="B12" s="200">
        <v>21120</v>
      </c>
      <c r="C12" s="221" t="s">
        <v>154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155</v>
      </c>
      <c r="D13" s="208"/>
      <c r="E13" s="275"/>
      <c r="F13" s="215"/>
      <c r="G13" s="215"/>
      <c r="H13" s="215"/>
      <c r="I13" s="236">
        <f>IF(H13=0,0,H13/'Aktivi_Saistibas(001)'!$F$19*100)</f>
        <v>0</v>
      </c>
    </row>
    <row r="14" spans="1:9" ht="12.75" hidden="1">
      <c r="A14" s="1"/>
      <c r="B14" s="211"/>
      <c r="C14" s="222" t="s">
        <v>156</v>
      </c>
      <c r="D14" s="208"/>
      <c r="E14" s="275"/>
      <c r="F14" s="215"/>
      <c r="G14" s="215"/>
      <c r="H14" s="215"/>
      <c r="I14" s="236">
        <f>IF(H14=0,0,H14/'Aktivi_Saistibas(001)'!$F$19*100)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IF(H15=0,0,H15/'Aktivi_Saistibas(001)'!$F$19*100)</f>
        <v>0</v>
      </c>
    </row>
    <row r="16" spans="1:9" ht="12.75">
      <c r="A16" s="1"/>
      <c r="B16" s="211"/>
      <c r="C16" s="222" t="s">
        <v>153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IF(H16=0,0,H16/'Aktivi_Saistibas(001)'!$F$19*100)</f>
        <v>0</v>
      </c>
    </row>
    <row r="17" spans="1:9" ht="25.5">
      <c r="A17" s="1"/>
      <c r="B17" s="200">
        <v>21130</v>
      </c>
      <c r="C17" s="221" t="s">
        <v>157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158</v>
      </c>
      <c r="D18" s="208"/>
      <c r="E18" s="275"/>
      <c r="F18" s="215"/>
      <c r="G18" s="215"/>
      <c r="H18" s="215"/>
      <c r="I18" s="236">
        <f>IF(H18=0,0,H18/'Aktivi_Saistibas(001)'!$F$19*100)</f>
        <v>0</v>
      </c>
    </row>
    <row r="19" spans="1:9" ht="12.75" hidden="1">
      <c r="A19" s="1"/>
      <c r="B19" s="211"/>
      <c r="C19" s="222" t="s">
        <v>159</v>
      </c>
      <c r="D19" s="208"/>
      <c r="E19" s="275"/>
      <c r="F19" s="215"/>
      <c r="G19" s="215"/>
      <c r="H19" s="215"/>
      <c r="I19" s="236">
        <f>IF(H19=0,0,H19/'Aktivi_Saistibas(001)'!$F$19*100)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IF(H20=0,0,H20/'Aktivi_Saistibas(001)'!$F$19*100)</f>
        <v>0</v>
      </c>
    </row>
    <row r="21" spans="1:9" ht="12.75">
      <c r="A21" s="1"/>
      <c r="B21" s="211"/>
      <c r="C21" s="222" t="s">
        <v>153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IF(H21=0,0,H21/'Aktivi_Saistibas(001)'!$F$19*100)</f>
        <v>0</v>
      </c>
    </row>
    <row r="22" spans="1:9" ht="15.75" customHeight="1">
      <c r="A22" s="1"/>
      <c r="B22" s="166"/>
      <c r="C22" s="161" t="s">
        <v>186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IF(H22=0,0,H22/'Aktivi_Saistibas(001)'!$F$19*100)</f>
        <v>0</v>
      </c>
    </row>
    <row r="23" spans="1:9" ht="24.75" customHeight="1">
      <c r="A23" s="1"/>
      <c r="B23" s="230">
        <v>21200</v>
      </c>
      <c r="C23" s="231" t="s">
        <v>161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162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155</v>
      </c>
      <c r="D25" s="208"/>
      <c r="E25" s="275"/>
      <c r="F25" s="215"/>
      <c r="G25" s="215"/>
      <c r="H25" s="215"/>
      <c r="I25" s="236">
        <f>IF(H25=0,0,H25/'Aktivi_Saistibas(001)'!$F$19*100)</f>
        <v>0</v>
      </c>
    </row>
    <row r="26" spans="1:9" ht="12.75" hidden="1">
      <c r="A26" s="1"/>
      <c r="B26" s="211"/>
      <c r="C26" s="212" t="s">
        <v>156</v>
      </c>
      <c r="D26" s="208"/>
      <c r="E26" s="275"/>
      <c r="F26" s="215"/>
      <c r="G26" s="215"/>
      <c r="H26" s="215"/>
      <c r="I26" s="236">
        <f>IF(H26=0,0,H26/'Aktivi_Saistibas(001)'!$F$19*100)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IF(H27=0,0,H27/'Aktivi_Saistibas(001)'!$F$19*100)</f>
        <v>0</v>
      </c>
    </row>
    <row r="28" spans="1:9" ht="12.75">
      <c r="A28" s="1"/>
      <c r="B28" s="211"/>
      <c r="C28" s="212" t="s">
        <v>153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IF(H28=0,0,H28/'Aktivi_Saistibas(001)'!$F$19*100)</f>
        <v>0</v>
      </c>
    </row>
    <row r="29" spans="1:9" ht="27" customHeight="1">
      <c r="A29" s="1"/>
      <c r="B29" s="200">
        <v>21220</v>
      </c>
      <c r="C29" s="207" t="s">
        <v>163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158</v>
      </c>
      <c r="D30" s="208"/>
      <c r="E30" s="275"/>
      <c r="F30" s="215"/>
      <c r="G30" s="215"/>
      <c r="H30" s="215"/>
      <c r="I30" s="236">
        <f>IF(H30=0,0,H30/'Aktivi_Saistibas(001)'!$F$19*100)</f>
        <v>0</v>
      </c>
    </row>
    <row r="31" spans="1:9" ht="12.75" hidden="1">
      <c r="A31" s="1"/>
      <c r="B31" s="211"/>
      <c r="C31" s="222" t="s">
        <v>159</v>
      </c>
      <c r="D31" s="208"/>
      <c r="E31" s="275"/>
      <c r="F31" s="215"/>
      <c r="G31" s="215"/>
      <c r="H31" s="215"/>
      <c r="I31" s="236">
        <f>IF(H31=0,0,H31/'Aktivi_Saistibas(001)'!$F$19*100)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IF(H32=0,0,H32/'Aktivi_Saistibas(001)'!$F$19*100)</f>
        <v>0</v>
      </c>
    </row>
    <row r="33" spans="1:9" ht="12.75">
      <c r="A33" s="1"/>
      <c r="B33" s="211"/>
      <c r="C33" s="212" t="s">
        <v>153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IF(H33=0,0,H33/'Aktivi_Saistibas(001)'!$F$19*100)</f>
        <v>0</v>
      </c>
    </row>
    <row r="34" spans="1:9" ht="12.75">
      <c r="A34" s="1"/>
      <c r="B34" s="166"/>
      <c r="C34" s="190" t="s">
        <v>187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IF(H34=0,0,H34/'Aktivi_Saistibas(001)'!$F$19*100)</f>
        <v>0</v>
      </c>
    </row>
    <row r="35" spans="1:9" ht="25.5">
      <c r="A35" s="1"/>
      <c r="B35" s="200">
        <v>21300</v>
      </c>
      <c r="C35" s="201" t="s">
        <v>167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168</v>
      </c>
      <c r="D36" s="208"/>
      <c r="E36" s="275"/>
      <c r="F36" s="215"/>
      <c r="G36" s="215"/>
      <c r="H36" s="215"/>
      <c r="I36" s="236">
        <f>IF(H36=0,0,H36/'Aktivi_Saistibas(001)'!$F$19*100)</f>
        <v>0</v>
      </c>
    </row>
    <row r="37" spans="1:9" ht="12.75" hidden="1">
      <c r="A37" s="1"/>
      <c r="B37" s="211"/>
      <c r="C37" s="212" t="s">
        <v>169</v>
      </c>
      <c r="D37" s="208"/>
      <c r="E37" s="275"/>
      <c r="F37" s="215"/>
      <c r="G37" s="215"/>
      <c r="H37" s="215"/>
      <c r="I37" s="236">
        <f>IF(H37=0,0,H37/'Aktivi_Saistibas(001)'!$F$19*100)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IF(H38=0,0,H38/'Aktivi_Saistibas(001)'!$F$19*100)</f>
        <v>0</v>
      </c>
    </row>
    <row r="39" spans="1:9" ht="12.75">
      <c r="A39" s="1"/>
      <c r="B39" s="166"/>
      <c r="C39" s="245" t="s">
        <v>153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IF(H39=0,0,H39/'Aktivi_Saistibas(001)'!$F$19*100)</f>
        <v>0</v>
      </c>
    </row>
    <row r="40" spans="1:9" ht="12.75">
      <c r="A40" s="1"/>
      <c r="B40" s="230">
        <v>21400</v>
      </c>
      <c r="C40" s="231" t="s">
        <v>80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170</v>
      </c>
      <c r="D41" s="208"/>
      <c r="E41" s="275"/>
      <c r="F41" s="215"/>
      <c r="G41" s="215"/>
      <c r="H41" s="215"/>
      <c r="I41" s="236">
        <f>IF(H41=0,0,H41/'Aktivi_Saistibas(001)'!$F$19*100)</f>
        <v>0</v>
      </c>
    </row>
    <row r="42" spans="1:9" ht="12.75" hidden="1">
      <c r="A42" s="1"/>
      <c r="B42" s="211"/>
      <c r="C42" s="212" t="s">
        <v>171</v>
      </c>
      <c r="D42" s="208"/>
      <c r="E42" s="275"/>
      <c r="F42" s="215"/>
      <c r="G42" s="215"/>
      <c r="H42" s="215"/>
      <c r="I42" s="236">
        <f>IF(H42=0,0,H42/'Aktivi_Saistibas(001)'!$F$19*100)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IF(H43=0,0,H43/'Aktivi_Saistibas(001)'!$F$19*100)</f>
        <v>0</v>
      </c>
    </row>
    <row r="44" spans="1:9" ht="12.75">
      <c r="A44" s="1"/>
      <c r="B44" s="166"/>
      <c r="C44" s="245" t="s">
        <v>153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IF(H44=0,0,H44/'Aktivi_Saistibas(001)'!$F$19*100)</f>
        <v>0</v>
      </c>
    </row>
    <row r="45" spans="1:9" ht="41.25" customHeight="1" thickBot="1">
      <c r="A45" s="1"/>
      <c r="B45" s="184"/>
      <c r="C45" s="277" t="s">
        <v>188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IF(H45=0,0,H45/'Aktivi_Saistibas(001)'!$F$19*100)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66" t="s">
        <v>13</v>
      </c>
      <c r="C47" s="467"/>
      <c r="D47" s="67" t="s">
        <v>63</v>
      </c>
      <c r="E47" s="240" t="s">
        <v>62</v>
      </c>
      <c r="F47" s="67" t="s">
        <v>65</v>
      </c>
      <c r="G47" s="67" t="s">
        <v>165</v>
      </c>
      <c r="H47" s="67" t="s">
        <v>166</v>
      </c>
      <c r="I47" s="187" t="s">
        <v>182</v>
      </c>
    </row>
    <row r="48" spans="1:9" ht="38.25" customHeight="1">
      <c r="A48" s="1"/>
      <c r="B48" s="200">
        <v>22000</v>
      </c>
      <c r="C48" s="250" t="s">
        <v>189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148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149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185</v>
      </c>
      <c r="D51" s="213"/>
      <c r="E51" s="292"/>
      <c r="F51" s="292"/>
      <c r="G51" s="292"/>
      <c r="H51" s="292"/>
      <c r="I51" s="236">
        <f>IF(H51=0,0,H51/'Aktivi_Saistibas(001)'!$F$19*100)</f>
        <v>0</v>
      </c>
    </row>
    <row r="52" spans="1:9" ht="12.75" hidden="1">
      <c r="A52" s="1"/>
      <c r="B52" s="211"/>
      <c r="C52" s="212" t="s">
        <v>151</v>
      </c>
      <c r="D52" s="213"/>
      <c r="E52" s="292"/>
      <c r="F52" s="292"/>
      <c r="G52" s="292"/>
      <c r="H52" s="292"/>
      <c r="I52" s="236">
        <f>IF(H52=0,0,H52/'Aktivi_Saistibas(001)'!$F$19*100)</f>
        <v>0</v>
      </c>
    </row>
    <row r="53" spans="1:9" ht="12.75" hidden="1">
      <c r="A53" s="1"/>
      <c r="B53" s="211"/>
      <c r="C53" s="212" t="s">
        <v>152</v>
      </c>
      <c r="D53" s="213"/>
      <c r="E53" s="292"/>
      <c r="F53" s="292"/>
      <c r="G53" s="292"/>
      <c r="H53" s="292"/>
      <c r="I53" s="236">
        <f>IF(H53=0,0,H53/'Aktivi_Saistibas(001)'!$F$19*100)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IF(H54=0,0,H54/'Aktivi_Saistibas(001)'!$F$19*100)</f>
        <v>0</v>
      </c>
    </row>
    <row r="55" spans="1:9" ht="12.75">
      <c r="A55" s="1"/>
      <c r="B55" s="211"/>
      <c r="C55" s="212" t="s">
        <v>153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IF(H55=0,0,H55/'Aktivi_Saistibas(001)'!$F$19*100)</f>
        <v>0</v>
      </c>
    </row>
    <row r="56" spans="1:9" ht="25.5">
      <c r="A56" s="1"/>
      <c r="B56" s="200">
        <v>22120</v>
      </c>
      <c r="C56" s="207" t="s">
        <v>154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155</v>
      </c>
      <c r="D57" s="208"/>
      <c r="E57" s="292"/>
      <c r="F57" s="292"/>
      <c r="G57" s="292"/>
      <c r="H57" s="292"/>
      <c r="I57" s="236">
        <f>IF(H57=0,0,H57/'Aktivi_Saistibas(001)'!$F$19*100)</f>
        <v>0</v>
      </c>
    </row>
    <row r="58" spans="1:9" ht="12.75" hidden="1">
      <c r="A58" s="1"/>
      <c r="B58" s="211"/>
      <c r="C58" s="212" t="s">
        <v>156</v>
      </c>
      <c r="D58" s="208"/>
      <c r="E58" s="292"/>
      <c r="F58" s="292"/>
      <c r="G58" s="292"/>
      <c r="H58" s="292"/>
      <c r="I58" s="236">
        <f>IF(H58=0,0,H58/'Aktivi_Saistibas(001)'!$F$19*100)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IF(H59=0,0,H59/'Aktivi_Saistibas(001)'!$F$19*100)</f>
        <v>0</v>
      </c>
    </row>
    <row r="60" spans="1:9" ht="12.75">
      <c r="A60" s="1"/>
      <c r="B60" s="211"/>
      <c r="C60" s="212" t="s">
        <v>153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IF(H60=0,0,H60/'Aktivi_Saistibas(001)'!$F$19*100)</f>
        <v>0</v>
      </c>
    </row>
    <row r="61" spans="1:9" ht="25.5">
      <c r="A61" s="1"/>
      <c r="B61" s="200">
        <v>22130</v>
      </c>
      <c r="C61" s="207" t="s">
        <v>157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158</v>
      </c>
      <c r="D62" s="208"/>
      <c r="E62" s="292"/>
      <c r="F62" s="292"/>
      <c r="G62" s="292"/>
      <c r="H62" s="292"/>
      <c r="I62" s="236">
        <f>IF(H62=0,0,H62/'Aktivi_Saistibas(001)'!$F$19*100)</f>
        <v>0</v>
      </c>
    </row>
    <row r="63" spans="1:9" ht="12.75" hidden="1">
      <c r="A63" s="1"/>
      <c r="B63" s="211"/>
      <c r="C63" s="212" t="s">
        <v>159</v>
      </c>
      <c r="D63" s="208"/>
      <c r="E63" s="292"/>
      <c r="F63" s="292"/>
      <c r="G63" s="292"/>
      <c r="H63" s="292"/>
      <c r="I63" s="236">
        <f>IF(H63=0,0,H63/'Aktivi_Saistibas(001)'!$F$19*100)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IF(H64=0,0,H64/'Aktivi_Saistibas(001)'!$F$19*100)</f>
        <v>0</v>
      </c>
    </row>
    <row r="65" spans="1:9" ht="12.75">
      <c r="A65" s="1"/>
      <c r="B65" s="211"/>
      <c r="C65" s="212" t="s">
        <v>153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IF(H65=0,0,H65/'Aktivi_Saistibas(001)'!$F$19*100)</f>
        <v>0</v>
      </c>
    </row>
    <row r="66" spans="1:9" ht="12.75">
      <c r="A66" s="1"/>
      <c r="B66" s="166"/>
      <c r="C66" s="190" t="s">
        <v>190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IF(H66=0,0,H66/'Aktivi_Saistibas(001)'!$F$19*100)</f>
        <v>0</v>
      </c>
    </row>
    <row r="67" spans="1:9" ht="25.5">
      <c r="A67" s="1"/>
      <c r="B67" s="230">
        <v>22200</v>
      </c>
      <c r="C67" s="231" t="s">
        <v>161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162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155</v>
      </c>
      <c r="D69" s="208"/>
      <c r="E69" s="292"/>
      <c r="F69" s="292"/>
      <c r="G69" s="292"/>
      <c r="H69" s="292"/>
      <c r="I69" s="236">
        <f>IF(H69=0,0,H69/'Aktivi_Saistibas(001)'!$F$19*100)</f>
        <v>0</v>
      </c>
    </row>
    <row r="70" spans="1:9" ht="12.75" hidden="1">
      <c r="A70" s="1"/>
      <c r="B70" s="211"/>
      <c r="C70" s="212" t="s">
        <v>156</v>
      </c>
      <c r="D70" s="208"/>
      <c r="E70" s="292"/>
      <c r="F70" s="292"/>
      <c r="G70" s="292"/>
      <c r="H70" s="292"/>
      <c r="I70" s="236">
        <f>IF(H70=0,0,H70/'Aktivi_Saistibas(001)'!$F$19*100)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IF(H71=0,0,H71/'Aktivi_Saistibas(001)'!$F$19*100)</f>
        <v>0</v>
      </c>
    </row>
    <row r="72" spans="1:9" ht="12.75">
      <c r="A72" s="1"/>
      <c r="B72" s="211"/>
      <c r="C72" s="212" t="s">
        <v>153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IF(H72=0,0,H72/'Aktivi_Saistibas(001)'!$F$19*100)</f>
        <v>0</v>
      </c>
    </row>
    <row r="73" spans="1:9" ht="25.5">
      <c r="A73" s="1"/>
      <c r="B73" s="200">
        <v>22220</v>
      </c>
      <c r="C73" s="207" t="s">
        <v>163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158</v>
      </c>
      <c r="D74" s="208"/>
      <c r="E74" s="292"/>
      <c r="F74" s="292"/>
      <c r="G74" s="292"/>
      <c r="H74" s="292"/>
      <c r="I74" s="236">
        <f>IF(H74=0,0,H74/'Aktivi_Saistibas(001)'!$F$19*100)</f>
        <v>0</v>
      </c>
    </row>
    <row r="75" spans="1:9" ht="12.75" hidden="1">
      <c r="A75" s="1"/>
      <c r="B75" s="211"/>
      <c r="C75" s="222" t="s">
        <v>159</v>
      </c>
      <c r="D75" s="208"/>
      <c r="E75" s="292"/>
      <c r="F75" s="292"/>
      <c r="G75" s="292"/>
      <c r="H75" s="292"/>
      <c r="I75" s="236">
        <f>IF(H75=0,0,H75/'Aktivi_Saistibas(001)'!$F$19*100)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IF(H76=0,0,H76/'Aktivi_Saistibas(001)'!$F$19*100)</f>
        <v>0</v>
      </c>
    </row>
    <row r="77" spans="1:9" ht="12.75">
      <c r="A77" s="1"/>
      <c r="B77" s="211"/>
      <c r="C77" s="212" t="s">
        <v>153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IF(H77=0,0,H77/'Aktivi_Saistibas(001)'!$F$19*100)</f>
        <v>0</v>
      </c>
    </row>
    <row r="78" spans="1:9" ht="12.75">
      <c r="A78" s="1"/>
      <c r="B78" s="166"/>
      <c r="C78" s="190" t="s">
        <v>187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IF(H78=0,0,H78/'Aktivi_Saistibas(001)'!$F$19*100)</f>
        <v>0</v>
      </c>
    </row>
    <row r="79" spans="1:9" ht="25.5">
      <c r="A79" s="1"/>
      <c r="B79" s="200">
        <v>22300</v>
      </c>
      <c r="C79" s="201" t="s">
        <v>167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168</v>
      </c>
      <c r="D80" s="208"/>
      <c r="E80" s="292"/>
      <c r="F80" s="292"/>
      <c r="G80" s="292"/>
      <c r="H80" s="292"/>
      <c r="I80" s="236">
        <f>IF(H80=0,0,H80/'Aktivi_Saistibas(001)'!$F$19*100)</f>
        <v>0</v>
      </c>
    </row>
    <row r="81" spans="1:9" ht="12.75" hidden="1">
      <c r="A81" s="1"/>
      <c r="B81" s="211"/>
      <c r="C81" s="212" t="s">
        <v>169</v>
      </c>
      <c r="D81" s="208"/>
      <c r="E81" s="292"/>
      <c r="F81" s="292"/>
      <c r="G81" s="292"/>
      <c r="H81" s="292"/>
      <c r="I81" s="236">
        <f>IF(H81=0,0,H81/'Aktivi_Saistibas(001)'!$F$19*100)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IF(H82=0,0,H82/'Aktivi_Saistibas(001)'!$F$19*100)</f>
        <v>0</v>
      </c>
    </row>
    <row r="83" spans="1:9" ht="13.5" thickBot="1">
      <c r="A83" s="1"/>
      <c r="B83" s="185"/>
      <c r="C83" s="261" t="s">
        <v>153</v>
      </c>
      <c r="D83" s="81">
        <v>22300</v>
      </c>
      <c r="E83" s="451"/>
      <c r="F83" s="452">
        <f>SUM(F80:F82)</f>
        <v>0</v>
      </c>
      <c r="G83" s="452">
        <f>SUM(G80:G82)</f>
        <v>0</v>
      </c>
      <c r="H83" s="452">
        <f>SUM(H80:H82)</f>
        <v>0</v>
      </c>
      <c r="I83" s="255">
        <f>IF(H83=0,0,H83/'Aktivi_Saistibas(001)'!$F$19*100)</f>
        <v>0</v>
      </c>
    </row>
    <row r="84" spans="1:10" ht="13.5" thickBot="1">
      <c r="A84" s="1"/>
      <c r="B84" s="216"/>
      <c r="C84" s="201"/>
      <c r="D84" s="227"/>
      <c r="E84" s="227"/>
      <c r="F84" s="209"/>
      <c r="G84" s="209"/>
      <c r="H84" s="209"/>
      <c r="I84" s="266"/>
      <c r="J84" s="349"/>
    </row>
    <row r="85" spans="1:9" ht="13.5" thickBot="1">
      <c r="A85" s="1"/>
      <c r="B85" s="466" t="s">
        <v>13</v>
      </c>
      <c r="C85" s="467"/>
      <c r="D85" s="67" t="s">
        <v>63</v>
      </c>
      <c r="E85" s="67" t="s">
        <v>62</v>
      </c>
      <c r="F85" s="67" t="s">
        <v>65</v>
      </c>
      <c r="G85" s="67" t="s">
        <v>165</v>
      </c>
      <c r="H85" s="67" t="s">
        <v>166</v>
      </c>
      <c r="I85" s="187" t="s">
        <v>182</v>
      </c>
    </row>
    <row r="86" spans="1:9" ht="12.75">
      <c r="A86" s="1"/>
      <c r="B86" s="230">
        <v>22400</v>
      </c>
      <c r="C86" s="231" t="s">
        <v>80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170</v>
      </c>
      <c r="D87" s="208"/>
      <c r="E87" s="292"/>
      <c r="F87" s="292"/>
      <c r="G87" s="292"/>
      <c r="H87" s="292"/>
      <c r="I87" s="236">
        <f>IF(H87=0,0,H87/'Aktivi_Saistibas(001)'!$F$19*100)</f>
        <v>0</v>
      </c>
    </row>
    <row r="88" spans="1:9" ht="12.75" hidden="1">
      <c r="A88" s="1"/>
      <c r="B88" s="211"/>
      <c r="C88" s="212" t="s">
        <v>171</v>
      </c>
      <c r="D88" s="208"/>
      <c r="E88" s="275"/>
      <c r="F88" s="215"/>
      <c r="G88" s="215"/>
      <c r="H88" s="215"/>
      <c r="I88" s="236">
        <f>IF(H88=0,0,H88/'Aktivi_Saistibas(001)'!$F$19*100)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IF(H89=0,0,H89/'Aktivi_Saistibas(001)'!$F$19*100)</f>
        <v>0</v>
      </c>
    </row>
    <row r="90" spans="1:9" ht="12.75">
      <c r="A90" s="1"/>
      <c r="B90" s="166"/>
      <c r="C90" s="245" t="s">
        <v>153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IF(H90=0,0,H90/'Aktivi_Saistibas(001)'!$F$19*100)</f>
        <v>0</v>
      </c>
    </row>
    <row r="91" spans="1:9" ht="51">
      <c r="A91" s="1"/>
      <c r="B91" s="183"/>
      <c r="C91" s="191" t="s">
        <v>191</v>
      </c>
      <c r="D91" s="78">
        <v>22000</v>
      </c>
      <c r="E91" s="301"/>
      <c r="F91" s="295">
        <f>F66+F78+F83+F90</f>
        <v>0</v>
      </c>
      <c r="G91" s="295">
        <f>G66+G78+G83+G90</f>
        <v>0</v>
      </c>
      <c r="H91" s="295">
        <f>H66+H78+H83+H90</f>
        <v>0</v>
      </c>
      <c r="I91" s="296">
        <f>IF(H91=0,0,H91/'Aktivi_Saistibas(001)'!$F$19*100)</f>
        <v>0</v>
      </c>
    </row>
    <row r="92" spans="1:9" ht="12.75">
      <c r="A92" s="1"/>
      <c r="B92" s="200">
        <v>23000</v>
      </c>
      <c r="C92" s="297" t="s">
        <v>192</v>
      </c>
      <c r="D92" s="238"/>
      <c r="E92" s="238"/>
      <c r="F92" s="226"/>
      <c r="G92" s="226"/>
      <c r="H92" s="226"/>
      <c r="I92" s="232"/>
    </row>
    <row r="93" spans="1:9" ht="38.25">
      <c r="A93" s="1"/>
      <c r="B93" s="200">
        <v>23100</v>
      </c>
      <c r="C93" s="201" t="s">
        <v>148</v>
      </c>
      <c r="D93" s="208"/>
      <c r="E93" s="208"/>
      <c r="F93" s="210"/>
      <c r="G93" s="210"/>
      <c r="H93" s="210"/>
      <c r="I93" s="224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66" t="s">
        <v>13</v>
      </c>
      <c r="C95" s="467"/>
      <c r="D95" s="67" t="s">
        <v>63</v>
      </c>
      <c r="E95" s="67" t="s">
        <v>62</v>
      </c>
      <c r="F95" s="67" t="s">
        <v>65</v>
      </c>
      <c r="G95" s="67" t="s">
        <v>165</v>
      </c>
      <c r="H95" s="67" t="s">
        <v>166</v>
      </c>
      <c r="I95" s="187" t="s">
        <v>182</v>
      </c>
    </row>
    <row r="96" spans="1:9" ht="25.5">
      <c r="A96" s="1"/>
      <c r="B96" s="200">
        <v>23110</v>
      </c>
      <c r="C96" s="207" t="s">
        <v>149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185</v>
      </c>
      <c r="D97" s="213"/>
      <c r="E97" s="275"/>
      <c r="F97" s="215"/>
      <c r="G97" s="215"/>
      <c r="H97" s="215"/>
      <c r="I97" s="236">
        <f>IF(H97=0,0,H97/'Aktivi_Saistibas(001)'!$F$19*100)</f>
        <v>0</v>
      </c>
    </row>
    <row r="98" spans="1:9" ht="12.75" hidden="1">
      <c r="A98" s="1"/>
      <c r="B98" s="211"/>
      <c r="C98" s="212" t="s">
        <v>151</v>
      </c>
      <c r="D98" s="213"/>
      <c r="E98" s="275"/>
      <c r="F98" s="215"/>
      <c r="G98" s="215"/>
      <c r="H98" s="215"/>
      <c r="I98" s="236">
        <f>IF(H98=0,0,H98/'Aktivi_Saistibas(001)'!$F$19*100)</f>
        <v>0</v>
      </c>
    </row>
    <row r="99" spans="1:9" ht="12.75" hidden="1">
      <c r="A99" s="1"/>
      <c r="B99" s="211"/>
      <c r="C99" s="212" t="s">
        <v>152</v>
      </c>
      <c r="D99" s="213"/>
      <c r="E99" s="275"/>
      <c r="F99" s="215"/>
      <c r="G99" s="215"/>
      <c r="H99" s="215"/>
      <c r="I99" s="236">
        <f>IF(H99=0,0,H99/'Aktivi_Saistibas(001)'!$F$19*100)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IF(H100=0,0,H100/'Aktivi_Saistibas(001)'!$F$19*100)</f>
        <v>0</v>
      </c>
    </row>
    <row r="101" spans="1:9" ht="12.75">
      <c r="A101" s="1"/>
      <c r="B101" s="211"/>
      <c r="C101" s="212" t="s">
        <v>153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IF(H101=0,0,H101/'Aktivi_Saistibas(001)'!$F$19*100)</f>
        <v>0</v>
      </c>
    </row>
    <row r="102" spans="1:9" ht="25.5">
      <c r="A102" s="1"/>
      <c r="B102" s="200">
        <v>23120</v>
      </c>
      <c r="C102" s="207" t="s">
        <v>154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155</v>
      </c>
      <c r="D103" s="208"/>
      <c r="E103" s="275"/>
      <c r="F103" s="215"/>
      <c r="G103" s="215"/>
      <c r="H103" s="215"/>
      <c r="I103" s="236">
        <f>IF(H103=0,0,H103/'Aktivi_Saistibas(001)'!$F$19*100)</f>
        <v>0</v>
      </c>
    </row>
    <row r="104" spans="1:9" ht="12.75" hidden="1">
      <c r="A104" s="1"/>
      <c r="B104" s="211"/>
      <c r="C104" s="212" t="s">
        <v>156</v>
      </c>
      <c r="D104" s="208"/>
      <c r="E104" s="275"/>
      <c r="F104" s="215"/>
      <c r="G104" s="215"/>
      <c r="H104" s="215"/>
      <c r="I104" s="236">
        <f>IF(H104=0,0,H104/'Aktivi_Saistibas(001)'!$F$19*100)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IF(H105=0,0,H105/'Aktivi_Saistibas(001)'!$F$19*100)</f>
        <v>0</v>
      </c>
    </row>
    <row r="106" spans="1:9" ht="12.75">
      <c r="A106" s="1"/>
      <c r="B106" s="211"/>
      <c r="C106" s="212" t="s">
        <v>153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IF(H106=0,0,H106/'Aktivi_Saistibas(001)'!$F$19*100)</f>
        <v>0</v>
      </c>
    </row>
    <row r="107" spans="1:9" ht="25.5">
      <c r="A107" s="1"/>
      <c r="B107" s="200">
        <v>23130</v>
      </c>
      <c r="C107" s="207" t="s">
        <v>157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158</v>
      </c>
      <c r="D108" s="208"/>
      <c r="E108" s="275"/>
      <c r="F108" s="215"/>
      <c r="G108" s="215"/>
      <c r="H108" s="215"/>
      <c r="I108" s="236">
        <f>IF(H108=0,0,H108/'Aktivi_Saistibas(001)'!$F$19*100)</f>
        <v>0</v>
      </c>
    </row>
    <row r="109" spans="1:9" ht="12.75" hidden="1">
      <c r="A109" s="1"/>
      <c r="B109" s="211"/>
      <c r="C109" s="212" t="s">
        <v>159</v>
      </c>
      <c r="D109" s="208"/>
      <c r="E109" s="275"/>
      <c r="F109" s="215"/>
      <c r="G109" s="215"/>
      <c r="H109" s="215"/>
      <c r="I109" s="236">
        <f>IF(H109=0,0,H109/'Aktivi_Saistibas(001)'!$F$19*100)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IF(H110=0,0,H110/'Aktivi_Saistibas(001)'!$F$19*100)</f>
        <v>0</v>
      </c>
    </row>
    <row r="111" spans="1:9" ht="12.75">
      <c r="A111" s="1"/>
      <c r="B111" s="211"/>
      <c r="C111" s="212" t="s">
        <v>153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IF(H111=0,0,H111/'Aktivi_Saistibas(001)'!$F$19*100)</f>
        <v>0</v>
      </c>
    </row>
    <row r="112" spans="1:9" ht="12.75">
      <c r="A112" s="1"/>
      <c r="B112" s="166"/>
      <c r="C112" s="190" t="s">
        <v>193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IF(H112=0,0,H112/'Aktivi_Saistibas(001)'!$F$19*100)</f>
        <v>0</v>
      </c>
    </row>
    <row r="113" spans="1:9" ht="25.5">
      <c r="A113" s="1"/>
      <c r="B113" s="230">
        <v>23200</v>
      </c>
      <c r="C113" s="231" t="s">
        <v>161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162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155</v>
      </c>
      <c r="D115" s="208"/>
      <c r="E115" s="275"/>
      <c r="F115" s="215"/>
      <c r="G115" s="215"/>
      <c r="H115" s="215"/>
      <c r="I115" s="236">
        <f>IF(H115=0,0,H115/'Aktivi_Saistibas(001)'!$F$19*100)</f>
        <v>0</v>
      </c>
    </row>
    <row r="116" spans="1:9" ht="12.75" hidden="1">
      <c r="A116" s="1"/>
      <c r="B116" s="211"/>
      <c r="C116" s="212" t="s">
        <v>156</v>
      </c>
      <c r="D116" s="208"/>
      <c r="E116" s="275"/>
      <c r="F116" s="215"/>
      <c r="G116" s="215"/>
      <c r="H116" s="215"/>
      <c r="I116" s="236">
        <f>IF(H116=0,0,H116/'Aktivi_Saistibas(001)'!$F$19*100)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IF(H117=0,0,H117/'Aktivi_Saistibas(001)'!$F$19*100)</f>
        <v>0</v>
      </c>
    </row>
    <row r="118" spans="1:9" ht="12.75">
      <c r="A118" s="1"/>
      <c r="B118" s="211"/>
      <c r="C118" s="212" t="s">
        <v>153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IF(H118=0,0,H118/'Aktivi_Saistibas(001)'!$F$19*100)</f>
        <v>0</v>
      </c>
    </row>
    <row r="119" spans="1:9" ht="25.5">
      <c r="A119" s="1"/>
      <c r="B119" s="200">
        <v>23220</v>
      </c>
      <c r="C119" s="207" t="s">
        <v>163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158</v>
      </c>
      <c r="D120" s="208"/>
      <c r="E120" s="275"/>
      <c r="F120" s="215"/>
      <c r="G120" s="215"/>
      <c r="H120" s="215"/>
      <c r="I120" s="236">
        <f>IF(H120=0,0,H120/'Aktivi_Saistibas(001)'!$F$19*100)</f>
        <v>0</v>
      </c>
    </row>
    <row r="121" spans="1:9" ht="12.75" hidden="1">
      <c r="A121" s="1"/>
      <c r="B121" s="211"/>
      <c r="C121" s="222" t="s">
        <v>159</v>
      </c>
      <c r="D121" s="208"/>
      <c r="E121" s="275"/>
      <c r="F121" s="215"/>
      <c r="G121" s="215"/>
      <c r="H121" s="215"/>
      <c r="I121" s="236">
        <f>IF(H121=0,0,H121/'Aktivi_Saistibas(001)'!$F$19*100)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IF(H122=0,0,H122/'Aktivi_Saistibas(001)'!$F$19*100)</f>
        <v>0</v>
      </c>
    </row>
    <row r="123" spans="1:9" ht="12.75">
      <c r="A123" s="1"/>
      <c r="B123" s="211"/>
      <c r="C123" s="212" t="s">
        <v>153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IF(H123=0,0,H123/'Aktivi_Saistibas(001)'!$F$19*100)</f>
        <v>0</v>
      </c>
    </row>
    <row r="124" spans="1:9" ht="12.75">
      <c r="A124" s="1"/>
      <c r="B124" s="166"/>
      <c r="C124" s="190" t="s">
        <v>187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IF(H124=0,0,H124/'Aktivi_Saistibas(001)'!$F$19*100)</f>
        <v>0</v>
      </c>
    </row>
    <row r="125" spans="1:9" ht="25.5">
      <c r="A125" s="1"/>
      <c r="B125" s="200">
        <v>23300</v>
      </c>
      <c r="C125" s="201" t="s">
        <v>167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168</v>
      </c>
      <c r="D126" s="208"/>
      <c r="E126" s="275"/>
      <c r="F126" s="215"/>
      <c r="G126" s="215"/>
      <c r="H126" s="215"/>
      <c r="I126" s="236">
        <f>IF(H126=0,0,H126/'Aktivi_Saistibas(001)'!$F$19*100)</f>
        <v>0</v>
      </c>
    </row>
    <row r="127" spans="1:9" ht="12.75" hidden="1">
      <c r="A127" s="1"/>
      <c r="B127" s="211"/>
      <c r="C127" s="212" t="s">
        <v>169</v>
      </c>
      <c r="D127" s="208"/>
      <c r="E127" s="275"/>
      <c r="F127" s="215"/>
      <c r="G127" s="215"/>
      <c r="H127" s="215"/>
      <c r="I127" s="236">
        <f>IF(H127=0,0,H127/'Aktivi_Saistibas(001)'!$F$19*100)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IF(H128=0,0,H128/'Aktivi_Saistibas(001)'!$F$19*100)</f>
        <v>0</v>
      </c>
    </row>
    <row r="129" spans="1:9" ht="12.75">
      <c r="A129" s="1"/>
      <c r="B129" s="166"/>
      <c r="C129" s="245" t="s">
        <v>153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IF(H129=0,0,H129/'Aktivi_Saistibas(001)'!$F$19*100)</f>
        <v>0</v>
      </c>
    </row>
    <row r="130" spans="1:9" ht="12.75">
      <c r="A130" s="1"/>
      <c r="B130" s="230">
        <v>23400</v>
      </c>
      <c r="C130" s="231" t="s">
        <v>80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170</v>
      </c>
      <c r="D131" s="208"/>
      <c r="E131" s="273"/>
      <c r="F131" s="215"/>
      <c r="G131" s="215"/>
      <c r="H131" s="215"/>
      <c r="I131" s="236">
        <f>IF(H131=0,0,H131/'Aktivi_Saistibas(001)'!$F$19*100)</f>
        <v>0</v>
      </c>
    </row>
    <row r="132" spans="1:9" ht="12.75" hidden="1">
      <c r="A132" s="1"/>
      <c r="B132" s="211"/>
      <c r="C132" s="212" t="s">
        <v>171</v>
      </c>
      <c r="D132" s="208"/>
      <c r="E132" s="273"/>
      <c r="F132" s="215"/>
      <c r="G132" s="215"/>
      <c r="H132" s="215"/>
      <c r="I132" s="236">
        <f>IF(H132=0,0,H132/'Aktivi_Saistibas(001)'!$F$19*100)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IF(H133=0,0,H133/'Aktivi_Saistibas(001)'!$F$19*100)</f>
        <v>0</v>
      </c>
    </row>
    <row r="134" spans="1:9" ht="12.75">
      <c r="A134" s="1"/>
      <c r="B134" s="166"/>
      <c r="C134" s="245" t="s">
        <v>153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IF(H134=0,0,H134/'Aktivi_Saistibas(001)'!$F$19*100)</f>
        <v>0</v>
      </c>
    </row>
    <row r="135" spans="1:9" ht="25.5">
      <c r="A135" s="1"/>
      <c r="B135" s="183"/>
      <c r="C135" s="191" t="s">
        <v>194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IF(H135=0,0,H135/'Aktivi_Saistibas(001)'!$F$19*100)</f>
        <v>0</v>
      </c>
    </row>
    <row r="136" spans="1:9" ht="25.5">
      <c r="A136" s="1"/>
      <c r="B136" s="200">
        <v>24000</v>
      </c>
      <c r="C136" s="231" t="s">
        <v>177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178</v>
      </c>
      <c r="D137" s="208"/>
      <c r="E137" s="275"/>
      <c r="F137" s="215"/>
      <c r="G137" s="215"/>
      <c r="H137" s="215"/>
      <c r="I137" s="236">
        <f>IF(H137=0,0,H137/'Aktivi_Saistibas(001)'!$F$19*100)</f>
        <v>0</v>
      </c>
    </row>
    <row r="138" spans="1:9" ht="12.75" hidden="1">
      <c r="A138" s="1"/>
      <c r="B138" s="211"/>
      <c r="C138" s="212" t="s">
        <v>179</v>
      </c>
      <c r="D138" s="208"/>
      <c r="E138" s="275"/>
      <c r="F138" s="215"/>
      <c r="G138" s="215"/>
      <c r="H138" s="215"/>
      <c r="I138" s="236">
        <f>IF(H138=0,0,H138/'Aktivi_Saistibas(001)'!$F$19*100)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5" t="s">
        <v>153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IF(H140=0,0,H140/'Aktivi_Saistibas(001)'!$F$19*100)</f>
        <v>0</v>
      </c>
    </row>
    <row r="141" spans="1:9" ht="25.5">
      <c r="A141" s="1"/>
      <c r="B141" s="183"/>
      <c r="C141" s="191" t="s">
        <v>195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IF(H141=0,0,H141/'Aktivi_Saistibas(001)'!$F$19*100)</f>
        <v>0</v>
      </c>
    </row>
    <row r="142" spans="1:9" ht="26.25" thickBot="1">
      <c r="A142" s="1"/>
      <c r="B142" s="303">
        <v>30000</v>
      </c>
      <c r="C142" s="265" t="s">
        <v>196</v>
      </c>
      <c r="D142" s="79">
        <v>30000</v>
      </c>
      <c r="E142" s="439"/>
      <c r="F142" s="271">
        <f>'Portfelis(001-1)'!E113+'Portfelis(001-2)'!F141</f>
        <v>547</v>
      </c>
      <c r="G142" s="271">
        <f>'Portfelis(001-1)'!F113+'Portfelis(001-2)'!G141</f>
        <v>204111.51</v>
      </c>
      <c r="H142" s="271">
        <f>'Portfelis(001-1)'!G113+'Portfelis(001-2)'!H141</f>
        <v>203991.21999999997</v>
      </c>
      <c r="I142" s="272">
        <f>IF(H142=0,0,H142/'Aktivi_Saistibas(001)'!$F$19*100)</f>
        <v>75.95956513213548</v>
      </c>
    </row>
    <row r="143" spans="1:9" ht="61.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41.25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7284810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5:C85"/>
  </mergeCells>
  <printOptions horizontalCentered="1"/>
  <pageMargins left="0.5905511811023623" right="0.3937007874015748" top="0.5905511811023623" bottom="0.5905511811023623" header="0.5118110236220472" footer="0.5118110236220472"/>
  <pageSetup blackAndWhite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Nosaukumi!B20</f>
        <v>GAUJA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58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60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63" t="s">
        <v>11</v>
      </c>
      <c r="C10" s="462"/>
      <c r="D10" s="4" t="s">
        <v>12</v>
      </c>
      <c r="E10" s="4" t="s">
        <v>64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61" t="s">
        <v>13</v>
      </c>
      <c r="C11" s="462"/>
      <c r="D11" s="83" t="s">
        <v>63</v>
      </c>
      <c r="E11" s="84" t="s">
        <v>62</v>
      </c>
      <c r="F11" s="85" t="s">
        <v>65</v>
      </c>
      <c r="G11" s="25"/>
    </row>
    <row r="12" spans="2:7" ht="15">
      <c r="B12" s="86" t="s">
        <v>61</v>
      </c>
      <c r="C12" s="87" t="s">
        <v>200</v>
      </c>
      <c r="D12" s="88" t="s">
        <v>61</v>
      </c>
      <c r="E12" s="89"/>
      <c r="F12" s="90">
        <v>3403.88</v>
      </c>
      <c r="G12" s="24"/>
    </row>
    <row r="13" spans="2:7" ht="15">
      <c r="B13" s="91" t="s">
        <v>66</v>
      </c>
      <c r="C13" s="92" t="s">
        <v>19</v>
      </c>
      <c r="D13" s="93" t="s">
        <v>66</v>
      </c>
      <c r="E13" s="94">
        <v>1632.82</v>
      </c>
      <c r="F13" s="36">
        <v>7224.71</v>
      </c>
      <c r="G13" s="24"/>
    </row>
    <row r="14" spans="2:7" ht="15">
      <c r="B14" s="95" t="s">
        <v>68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72</v>
      </c>
      <c r="D15" s="97" t="s">
        <v>69</v>
      </c>
      <c r="E15" s="101"/>
      <c r="F15" s="102">
        <v>0</v>
      </c>
      <c r="G15" s="24"/>
    </row>
    <row r="16" spans="2:7" ht="15">
      <c r="B16" s="100"/>
      <c r="C16" s="96" t="s">
        <v>73</v>
      </c>
      <c r="D16" s="97" t="s">
        <v>70</v>
      </c>
      <c r="E16" s="94"/>
      <c r="F16" s="36">
        <v>13.06</v>
      </c>
      <c r="G16" s="24"/>
    </row>
    <row r="17" spans="2:7" ht="15">
      <c r="B17" s="103"/>
      <c r="C17" s="104" t="s">
        <v>74</v>
      </c>
      <c r="D17" s="105" t="s">
        <v>68</v>
      </c>
      <c r="E17" s="106">
        <f>SUM(E15:E16)</f>
        <v>0</v>
      </c>
      <c r="F17" s="46">
        <f>SUM(F15:F16)</f>
        <v>13.06</v>
      </c>
      <c r="G17" s="24"/>
    </row>
    <row r="18" spans="2:7" ht="15">
      <c r="B18" s="91" t="s">
        <v>75</v>
      </c>
      <c r="C18" s="96" t="s">
        <v>15</v>
      </c>
      <c r="D18" s="93" t="s">
        <v>75</v>
      </c>
      <c r="E18" s="94"/>
      <c r="F18" s="36">
        <v>0</v>
      </c>
      <c r="G18" s="24"/>
    </row>
    <row r="19" spans="2:7" ht="15.75" thickBot="1">
      <c r="B19" s="107" t="s">
        <v>76</v>
      </c>
      <c r="C19" s="108" t="s">
        <v>77</v>
      </c>
      <c r="D19" s="109" t="s">
        <v>76</v>
      </c>
      <c r="E19" s="110">
        <f>E12+E13+E17+E18</f>
        <v>1632.82</v>
      </c>
      <c r="F19" s="47">
        <f>F12+F13+F17+F18</f>
        <v>10641.65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78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63" t="s">
        <v>11</v>
      </c>
      <c r="C22" s="462"/>
      <c r="D22" s="4" t="s">
        <v>12</v>
      </c>
      <c r="E22" s="4" t="s">
        <v>64</v>
      </c>
      <c r="F22" s="5" t="str">
        <f>F10</f>
        <v>Atlikumi 2004. gada 30.06.</v>
      </c>
      <c r="G22" s="26"/>
    </row>
    <row r="23" spans="2:7" ht="13.5" customHeight="1" thickBot="1">
      <c r="B23" s="461" t="s">
        <v>13</v>
      </c>
      <c r="C23" s="462"/>
      <c r="D23" s="83" t="s">
        <v>63</v>
      </c>
      <c r="E23" s="84" t="s">
        <v>62</v>
      </c>
      <c r="F23" s="85" t="s">
        <v>65</v>
      </c>
      <c r="G23" s="26"/>
    </row>
    <row r="24" spans="2:7" ht="15">
      <c r="B24" s="111">
        <v>1000</v>
      </c>
      <c r="C24" s="112" t="s">
        <v>79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80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81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2.1</v>
      </c>
      <c r="F27" s="116">
        <v>11.94</v>
      </c>
      <c r="G27" s="31"/>
    </row>
    <row r="28" spans="2:7" ht="15">
      <c r="B28" s="114">
        <v>1400</v>
      </c>
      <c r="C28" s="92" t="s">
        <v>82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83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84</v>
      </c>
      <c r="D30" s="34">
        <v>1600</v>
      </c>
      <c r="E30" s="121">
        <f>SUM(E24:E29)</f>
        <v>2.1</v>
      </c>
      <c r="F30" s="122">
        <f>SUM(F24:F29)</f>
        <v>11.94</v>
      </c>
      <c r="G30" s="31"/>
    </row>
    <row r="31" spans="2:7" ht="15.75" thickBot="1">
      <c r="B31" s="123">
        <v>1700</v>
      </c>
      <c r="C31" s="124" t="s">
        <v>85</v>
      </c>
      <c r="D31" s="35">
        <v>1700</v>
      </c>
      <c r="E31" s="125">
        <f>E19-E30</f>
        <v>1630.72</v>
      </c>
      <c r="F31" s="126">
        <f>F19-F30</f>
        <v>10629.71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Irēna Bauere; 7284810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fitToHeight="1" fitToWidth="1"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Nosaukumi!B20</f>
        <v>GAUJA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Blaumaņa iela 11/13 - 9, Rīga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87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64" t="s">
        <v>11</v>
      </c>
      <c r="C10" s="468"/>
      <c r="D10" s="65" t="s">
        <v>12</v>
      </c>
      <c r="E10" s="65" t="s">
        <v>88</v>
      </c>
      <c r="F10" s="66" t="str">
        <f>CONCATENATE("Atlikumi ",Parametri!A15)</f>
        <v>Atlikumi 2004. gada 30.06.</v>
      </c>
    </row>
    <row r="11" spans="2:6" ht="16.5" customHeight="1" thickBot="1">
      <c r="B11" s="466" t="s">
        <v>13</v>
      </c>
      <c r="C11" s="468"/>
      <c r="D11" s="62" t="s">
        <v>63</v>
      </c>
      <c r="E11" s="29" t="s">
        <v>62</v>
      </c>
      <c r="F11" s="30" t="s">
        <v>65</v>
      </c>
    </row>
    <row r="12" spans="2:6" ht="12.75">
      <c r="B12" s="165" t="s">
        <v>61</v>
      </c>
      <c r="C12" s="159" t="s">
        <v>89</v>
      </c>
      <c r="D12" s="136"/>
      <c r="E12" s="320"/>
      <c r="F12" s="247"/>
    </row>
    <row r="13" spans="2:6" ht="12.75">
      <c r="B13" s="71"/>
      <c r="C13" s="160" t="s">
        <v>90</v>
      </c>
      <c r="D13" s="137" t="s">
        <v>91</v>
      </c>
      <c r="E13" s="138"/>
      <c r="F13" s="139">
        <v>12.06</v>
      </c>
    </row>
    <row r="14" spans="2:6" ht="12.75">
      <c r="B14" s="71"/>
      <c r="C14" s="160" t="s">
        <v>94</v>
      </c>
      <c r="D14" s="137" t="s">
        <v>92</v>
      </c>
      <c r="E14" s="138"/>
      <c r="F14" s="139">
        <v>46.99</v>
      </c>
    </row>
    <row r="15" spans="2:6" ht="12.75">
      <c r="B15" s="71"/>
      <c r="C15" s="160" t="s">
        <v>95</v>
      </c>
      <c r="D15" s="137" t="s">
        <v>93</v>
      </c>
      <c r="E15" s="138"/>
      <c r="F15" s="140">
        <v>0</v>
      </c>
    </row>
    <row r="16" spans="2:6" ht="12.75">
      <c r="B16" s="71"/>
      <c r="C16" s="160" t="s">
        <v>17</v>
      </c>
      <c r="D16" s="137" t="s">
        <v>96</v>
      </c>
      <c r="E16" s="138"/>
      <c r="F16" s="140">
        <v>0</v>
      </c>
    </row>
    <row r="17" spans="2:6" ht="12.75">
      <c r="B17" s="166"/>
      <c r="C17" s="161" t="s">
        <v>97</v>
      </c>
      <c r="D17" s="141" t="s">
        <v>61</v>
      </c>
      <c r="E17" s="142">
        <f>SUM(E13:E16)</f>
        <v>0</v>
      </c>
      <c r="F17" s="143">
        <f>SUM(F13:F16)</f>
        <v>59.050000000000004</v>
      </c>
    </row>
    <row r="18" spans="2:6" ht="12.75">
      <c r="B18" s="70" t="s">
        <v>66</v>
      </c>
      <c r="C18" s="162" t="s">
        <v>98</v>
      </c>
      <c r="D18" s="144"/>
      <c r="E18" s="321"/>
      <c r="F18" s="232"/>
    </row>
    <row r="19" spans="2:6" ht="12.75">
      <c r="B19" s="71"/>
      <c r="C19" s="160" t="s">
        <v>99</v>
      </c>
      <c r="D19" s="137" t="s">
        <v>67</v>
      </c>
      <c r="E19" s="138"/>
      <c r="F19" s="139"/>
    </row>
    <row r="20" spans="2:6" ht="12.75">
      <c r="B20" s="71"/>
      <c r="C20" s="160" t="s">
        <v>104</v>
      </c>
      <c r="D20" s="137" t="s">
        <v>100</v>
      </c>
      <c r="E20" s="138"/>
      <c r="F20" s="139">
        <v>30.57</v>
      </c>
    </row>
    <row r="21" spans="2:6" ht="12.75">
      <c r="B21" s="71"/>
      <c r="C21" s="160" t="s">
        <v>105</v>
      </c>
      <c r="D21" s="137" t="s">
        <v>101</v>
      </c>
      <c r="E21" s="138"/>
      <c r="F21" s="139">
        <v>6.11</v>
      </c>
    </row>
    <row r="22" spans="2:6" ht="12.75">
      <c r="B22" s="71"/>
      <c r="C22" s="160" t="s">
        <v>106</v>
      </c>
      <c r="D22" s="137" t="s">
        <v>102</v>
      </c>
      <c r="E22" s="138"/>
      <c r="F22" s="139">
        <v>16.2</v>
      </c>
    </row>
    <row r="23" spans="2:6" ht="12.75">
      <c r="B23" s="71"/>
      <c r="C23" s="160" t="s">
        <v>18</v>
      </c>
      <c r="D23" s="137" t="s">
        <v>103</v>
      </c>
      <c r="E23" s="138"/>
      <c r="F23" s="139"/>
    </row>
    <row r="24" spans="2:6" ht="12.75">
      <c r="B24" s="72"/>
      <c r="C24" s="161" t="s">
        <v>107</v>
      </c>
      <c r="D24" s="141" t="s">
        <v>66</v>
      </c>
      <c r="E24" s="142">
        <f>SUM(E19:E23)</f>
        <v>0</v>
      </c>
      <c r="F24" s="145">
        <f>SUM(F19:F23)</f>
        <v>52.879999999999995</v>
      </c>
    </row>
    <row r="25" spans="2:6" ht="15" customHeight="1">
      <c r="B25" s="70" t="s">
        <v>68</v>
      </c>
      <c r="C25" s="162" t="s">
        <v>108</v>
      </c>
      <c r="D25" s="144"/>
      <c r="E25" s="321"/>
      <c r="F25" s="232"/>
    </row>
    <row r="26" spans="2:6" ht="12.75">
      <c r="B26" s="71"/>
      <c r="C26" s="160" t="s">
        <v>109</v>
      </c>
      <c r="D26" s="137" t="s">
        <v>69</v>
      </c>
      <c r="E26" s="138"/>
      <c r="F26" s="139">
        <v>3668.65</v>
      </c>
    </row>
    <row r="27" spans="2:6" ht="12.75">
      <c r="B27" s="71"/>
      <c r="C27" s="160" t="s">
        <v>113</v>
      </c>
      <c r="D27" s="137" t="s">
        <v>70</v>
      </c>
      <c r="E27" s="138"/>
      <c r="F27" s="139">
        <v>3616.93</v>
      </c>
    </row>
    <row r="28" spans="2:6" ht="14.25" customHeight="1">
      <c r="B28" s="71"/>
      <c r="C28" s="160" t="s">
        <v>114</v>
      </c>
      <c r="D28" s="137" t="s">
        <v>71</v>
      </c>
      <c r="E28" s="148">
        <f>E26-E27</f>
        <v>0</v>
      </c>
      <c r="F28" s="149">
        <f>F26-F27</f>
        <v>51.720000000000255</v>
      </c>
    </row>
    <row r="29" spans="2:6" ht="25.5">
      <c r="B29" s="71"/>
      <c r="C29" s="160" t="s">
        <v>115</v>
      </c>
      <c r="D29" s="137" t="s">
        <v>110</v>
      </c>
      <c r="E29" s="138"/>
      <c r="F29" s="139">
        <v>0</v>
      </c>
    </row>
    <row r="30" spans="2:6" ht="25.5">
      <c r="B30" s="71"/>
      <c r="C30" s="160" t="s">
        <v>116</v>
      </c>
      <c r="D30" s="137" t="s">
        <v>111</v>
      </c>
      <c r="E30" s="148">
        <f>E28+E29</f>
        <v>0</v>
      </c>
      <c r="F30" s="149">
        <f>F28+F29</f>
        <v>51.720000000000255</v>
      </c>
    </row>
    <row r="31" spans="2:6" ht="12.75">
      <c r="B31" s="71"/>
      <c r="C31" s="160" t="s">
        <v>117</v>
      </c>
      <c r="D31" s="137" t="s">
        <v>112</v>
      </c>
      <c r="E31" s="138"/>
      <c r="F31" s="140">
        <v>0.4</v>
      </c>
    </row>
    <row r="32" spans="2:6" ht="12.75">
      <c r="B32" s="72"/>
      <c r="C32" s="161" t="s">
        <v>118</v>
      </c>
      <c r="D32" s="141" t="s">
        <v>68</v>
      </c>
      <c r="E32" s="142">
        <f>E30+E31</f>
        <v>0</v>
      </c>
      <c r="F32" s="143">
        <f>F30+F31</f>
        <v>52.12000000000025</v>
      </c>
    </row>
    <row r="33" spans="2:6" ht="12.75">
      <c r="B33" s="68" t="s">
        <v>75</v>
      </c>
      <c r="C33" s="163" t="s">
        <v>119</v>
      </c>
      <c r="D33" s="69" t="s">
        <v>75</v>
      </c>
      <c r="E33" s="146"/>
      <c r="F33" s="147">
        <v>0</v>
      </c>
    </row>
    <row r="34" spans="2:6" ht="12.75">
      <c r="B34" s="68" t="s">
        <v>76</v>
      </c>
      <c r="C34" s="163" t="s">
        <v>120</v>
      </c>
      <c r="D34" s="69" t="s">
        <v>76</v>
      </c>
      <c r="E34" s="146"/>
      <c r="F34" s="147">
        <v>0</v>
      </c>
    </row>
    <row r="35" spans="2:6" ht="26.25" thickBot="1">
      <c r="B35" s="167" t="s">
        <v>121</v>
      </c>
      <c r="C35" s="164" t="s">
        <v>122</v>
      </c>
      <c r="D35" s="151" t="s">
        <v>121</v>
      </c>
      <c r="E35" s="152">
        <f>E17-E24+E32+E33-E34</f>
        <v>0</v>
      </c>
      <c r="F35" s="153">
        <f>F17-F24+F32+F33-F34</f>
        <v>58.29000000000026</v>
      </c>
    </row>
    <row r="36" spans="2:6" ht="13.5">
      <c r="B36" s="158" t="s">
        <v>123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Irēna Bauere; 7284810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akupce</cp:lastModifiedBy>
  <cp:lastPrinted>2004-05-25T12:57:53Z</cp:lastPrinted>
  <dcterms:created xsi:type="dcterms:W3CDTF">2001-09-06T09:37:33Z</dcterms:created>
  <dcterms:modified xsi:type="dcterms:W3CDTF">2004-07-30T11:24:15Z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