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75" windowWidth="24645" windowHeight="11730" tabRatio="825" activeTab="3"/>
  </bookViews>
  <sheets>
    <sheet name="DEC-2014" sheetId="33" r:id="rId1"/>
    <sheet name="JAN-2015" sheetId="34" r:id="rId2"/>
    <sheet name="FEB-2015" sheetId="35" r:id="rId3"/>
    <sheet name="MAR-2015" sheetId="36" r:id="rId4"/>
  </sheets>
  <calcPr calcId="145621"/>
</workbook>
</file>

<file path=xl/calcChain.xml><?xml version="1.0" encoding="utf-8"?>
<calcChain xmlns="http://schemas.openxmlformats.org/spreadsheetml/2006/main">
  <c r="M25" i="36" l="1"/>
  <c r="L25" i="36"/>
  <c r="K25" i="36"/>
  <c r="J25" i="36"/>
  <c r="I25" i="36"/>
  <c r="H25" i="36"/>
  <c r="G25" i="36"/>
  <c r="M21" i="36"/>
  <c r="L21" i="36"/>
  <c r="K21" i="36"/>
  <c r="J21" i="36"/>
  <c r="I21" i="36"/>
  <c r="H21" i="36"/>
  <c r="G21" i="36"/>
  <c r="M10" i="36"/>
  <c r="L10" i="36"/>
  <c r="K10" i="36"/>
  <c r="J10" i="36"/>
  <c r="I10" i="36"/>
  <c r="H10" i="36"/>
  <c r="G10" i="36"/>
  <c r="F25" i="36" l="1"/>
  <c r="E25" i="36"/>
  <c r="F21" i="36"/>
  <c r="E21" i="36"/>
  <c r="F10" i="36"/>
  <c r="E10" i="36"/>
  <c r="F27" i="36" l="1"/>
  <c r="F28" i="36" s="1"/>
  <c r="F32" i="36" s="1"/>
  <c r="E42" i="36" s="1"/>
  <c r="F42" i="36" s="1"/>
  <c r="E27" i="36"/>
  <c r="L27" i="36" s="1"/>
  <c r="L21" i="35"/>
  <c r="L25" i="35"/>
  <c r="L10" i="35"/>
  <c r="K10" i="35"/>
  <c r="H27" i="36" l="1"/>
  <c r="I27" i="36"/>
  <c r="G27" i="36"/>
  <c r="E28" i="36"/>
  <c r="E32" i="36" s="1"/>
  <c r="E41" i="36" s="1"/>
  <c r="F41" i="36" s="1"/>
  <c r="M27" i="36"/>
  <c r="J27" i="36"/>
  <c r="K27" i="36"/>
  <c r="E10" i="35"/>
  <c r="M10" i="35" s="1"/>
  <c r="E21" i="35"/>
  <c r="E25" i="35"/>
  <c r="K25" i="35" s="1"/>
  <c r="F10" i="35"/>
  <c r="F25" i="35"/>
  <c r="F21" i="35"/>
  <c r="F27" i="35"/>
  <c r="J10" i="35"/>
  <c r="I10" i="35"/>
  <c r="H21" i="35"/>
  <c r="G10" i="35"/>
  <c r="F10" i="34"/>
  <c r="L25" i="34"/>
  <c r="F25" i="34"/>
  <c r="E25" i="34"/>
  <c r="H25" i="34" s="1"/>
  <c r="L21" i="34"/>
  <c r="F21" i="34"/>
  <c r="E21" i="34"/>
  <c r="H21" i="34" s="1"/>
  <c r="L10" i="34"/>
  <c r="K10" i="34"/>
  <c r="J10" i="34"/>
  <c r="E10" i="34"/>
  <c r="M10" i="34" s="1"/>
  <c r="M21" i="34"/>
  <c r="J21" i="34"/>
  <c r="I21" i="34"/>
  <c r="K21" i="34"/>
  <c r="F27" i="34"/>
  <c r="F28" i="34" s="1"/>
  <c r="F32" i="34" s="1"/>
  <c r="E42" i="34" s="1"/>
  <c r="F42" i="34" s="1"/>
  <c r="G10" i="34"/>
  <c r="H10" i="34"/>
  <c r="L28" i="33"/>
  <c r="F10" i="33"/>
  <c r="F28" i="33"/>
  <c r="F30" i="33"/>
  <c r="F31" i="33"/>
  <c r="F35" i="33"/>
  <c r="F24" i="33"/>
  <c r="E10" i="33"/>
  <c r="E28" i="33"/>
  <c r="H28" i="33"/>
  <c r="E24" i="33"/>
  <c r="M24" i="33"/>
  <c r="L10" i="33"/>
  <c r="L24" i="33"/>
  <c r="K10" i="33"/>
  <c r="K28" i="33"/>
  <c r="J10" i="33"/>
  <c r="H10" i="33"/>
  <c r="G10" i="33"/>
  <c r="G28" i="33"/>
  <c r="I28" i="33"/>
  <c r="M28" i="33"/>
  <c r="J28" i="33"/>
  <c r="E30" i="33"/>
  <c r="L30" i="33"/>
  <c r="E31" i="33"/>
  <c r="E35" i="33"/>
  <c r="M30" i="33"/>
  <c r="H24" i="33"/>
  <c r="H30" i="33"/>
  <c r="K24" i="33"/>
  <c r="K30" i="33"/>
  <c r="I24" i="33"/>
  <c r="I30" i="33"/>
  <c r="G24" i="33"/>
  <c r="G30" i="33"/>
  <c r="J24" i="33"/>
  <c r="I10" i="33"/>
  <c r="M10" i="33"/>
  <c r="J30" i="33"/>
  <c r="M25" i="34" l="1"/>
  <c r="I25" i="34"/>
  <c r="J25" i="34"/>
  <c r="G25" i="34"/>
  <c r="K25" i="34"/>
  <c r="H27" i="34"/>
  <c r="E27" i="34"/>
  <c r="K27" i="34" s="1"/>
  <c r="G21" i="34"/>
  <c r="I10" i="34"/>
  <c r="H25" i="35"/>
  <c r="M25" i="35"/>
  <c r="M21" i="35"/>
  <c r="K21" i="35"/>
  <c r="H10" i="35"/>
  <c r="I36" i="36"/>
  <c r="K36" i="36"/>
  <c r="H36" i="36"/>
  <c r="J36" i="36"/>
  <c r="L36" i="36"/>
  <c r="M36" i="36"/>
  <c r="G36" i="36"/>
  <c r="F28" i="35"/>
  <c r="F32" i="35" s="1"/>
  <c r="E42" i="35" s="1"/>
  <c r="F42" i="35" s="1"/>
  <c r="J25" i="35"/>
  <c r="E27" i="35"/>
  <c r="G25" i="35"/>
  <c r="I25" i="35"/>
  <c r="I21" i="35"/>
  <c r="E28" i="35"/>
  <c r="E32" i="35" s="1"/>
  <c r="E41" i="35" s="1"/>
  <c r="F41" i="35" s="1"/>
  <c r="G21" i="35"/>
  <c r="J21" i="35"/>
  <c r="G27" i="34" l="1"/>
  <c r="E28" i="34"/>
  <c r="E32" i="34" s="1"/>
  <c r="I27" i="34"/>
  <c r="L27" i="34"/>
  <c r="J27" i="34"/>
  <c r="M27" i="34"/>
  <c r="I27" i="35"/>
  <c r="J27" i="35"/>
  <c r="M27" i="35"/>
  <c r="G36" i="35"/>
  <c r="L27" i="35"/>
  <c r="H27" i="35"/>
  <c r="K36" i="35"/>
  <c r="G27" i="35"/>
  <c r="K27" i="35"/>
  <c r="L36" i="35"/>
  <c r="H36" i="35"/>
  <c r="M36" i="35"/>
  <c r="I36" i="35"/>
  <c r="J36" i="35"/>
  <c r="J36" i="34" l="1"/>
  <c r="J37" i="34" s="1"/>
  <c r="M36" i="34"/>
  <c r="M37" i="34" s="1"/>
  <c r="H36" i="34"/>
  <c r="H37" i="34" s="1"/>
  <c r="L36" i="34"/>
  <c r="L37" i="34" s="1"/>
  <c r="G36" i="34"/>
  <c r="K36" i="34"/>
  <c r="K37" i="34" s="1"/>
  <c r="E41" i="34"/>
  <c r="F41" i="34" s="1"/>
  <c r="J37" i="35"/>
  <c r="I36" i="34"/>
  <c r="I37" i="34" s="1"/>
  <c r="L37" i="36"/>
  <c r="K37" i="36"/>
  <c r="J37" i="36"/>
  <c r="M37" i="36"/>
  <c r="I37" i="36"/>
  <c r="H37" i="36"/>
  <c r="K37" i="35" l="1"/>
  <c r="H37" i="35"/>
  <c r="M37" i="35"/>
  <c r="L37" i="35"/>
  <c r="I37" i="35"/>
</calcChain>
</file>

<file path=xl/sharedStrings.xml><?xml version="1.0" encoding="utf-8"?>
<sst xmlns="http://schemas.openxmlformats.org/spreadsheetml/2006/main" count="339" uniqueCount="72">
  <si>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</si>
  <si>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</si>
  <si>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</si>
  <si>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</si>
  <si>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</si>
  <si>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</si>
  <si>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</si>
  <si>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</si>
  <si>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</si>
  <si>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</si>
  <si>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</si>
  <si>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</si>
  <si>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</si>
  <si>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</si>
  <si>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</si>
  <si>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</si>
  <si>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</si>
  <si>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</si>
  <si>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</si>
  <si>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</si>
  <si>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</si>
  <si>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</si>
  <si>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</si>
  <si>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</si>
  <si>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</si>
  <si>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</si>
  <si>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</si>
  <si>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</si>
  <si>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</si>
  <si>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</si>
  <si>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</si>
  <si>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</si>
  <si>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</si>
  <si>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</si>
  <si>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</si>
  <si>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</si>
  <si>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</si>
  <si>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</si>
  <si>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</si>
  <si>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</si>
  <si>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</si>
  <si>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</si>
  <si>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</si>
  <si>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</si>
  <si>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</si>
  <si>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</si>
  <si>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Vidējais nozares</t>
  </si>
  <si>
    <t>Kopš gada sākuma***</t>
  </si>
  <si>
    <t>10 Gadi **</t>
  </si>
  <si>
    <t>*** Ienesīgums izteikts abosūtā pieauguma vērtībā no gada sākuma, nevis gada procentu likmē</t>
  </si>
  <si>
    <t>Citadele plāns "Tvists"</t>
  </si>
  <si>
    <t xml:space="preserve">Citadele plāns "Rumba" </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</si>
  <si>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</si>
  <si>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</si>
  <si>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</si>
  <si>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Pārskats par privāto pensiju fondu (PENSIJU 3.LĪMENIS) pensiju plāniem  31.12.2014</t>
  </si>
  <si>
    <t>Aktīvu pieaugums 12M 2014</t>
  </si>
  <si>
    <t>Dalībnieku skaita pieaugums 12M 2014</t>
  </si>
  <si>
    <t>Pārskats par privāto pensiju fondu (PENSIJU 3.LĪMENIS) pensiju plāniem  31.01.2015</t>
  </si>
  <si>
    <t xml:space="preserve">CBL Sabalansētais </t>
  </si>
  <si>
    <t xml:space="preserve">CBL Aktīvais </t>
  </si>
  <si>
    <t>CBL Aktīvais USD</t>
  </si>
  <si>
    <t>Aktīvu pieaugums 1M 2015</t>
  </si>
  <si>
    <t>Dalībnieku skaita pieaugums 1M 2015</t>
  </si>
  <si>
    <t>-</t>
  </si>
  <si>
    <t>n/d</t>
  </si>
  <si>
    <t>Pārskats par privāto pensiju fondu (PENSIJU 3.LĪMENIS) pensiju plāniem  28.02.2015</t>
  </si>
  <si>
    <t>Aktīvu pieaugums 2M 2015</t>
  </si>
  <si>
    <t>Dalībnieku skaita pieaugums 2M 2015</t>
  </si>
  <si>
    <t>Pārskats par privāto pensiju fondu (PENSIJU 3.LĪMENIS) pensiju plāniem  31.03.2015</t>
  </si>
  <si>
    <t>Aktīvu pieaugums 3M 2015</t>
  </si>
  <si>
    <t>Dalībnieku skaita pieaugums 3M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</si>
</sst>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19"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sz val="11"/>
      <color theme="0"/>
      <name val="Calibri"/>
      <family val="2"/>
      <charset val="186"/>
      <scheme val="minor"/>
    </font>
  </fonts>
  <fills count="12">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5"/>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18" fillId="10" borderId="0" applyNumberFormat="0" applyBorder="0" applyAlignment="0" applyProtection="0"/>
  </cellStyleXfs>
  <cellXfs count="188">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3" fillId="7" borderId="0"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4" fillId="0" borderId="1" xfId="0" applyFont="1" applyFill="1" applyBorder="1" applyAlignment="1">
      <alignment horizontal="center"/>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3" fontId="4" fillId="0" borderId="3" xfId="0" applyNumberFormat="1" applyFont="1" applyFill="1" applyBorder="1" applyAlignment="1"/>
    <xf numFmtId="3" fontId="4" fillId="0" borderId="4" xfId="0"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xf numFmtId="164" fontId="4" fillId="0" borderId="2" xfId="0" applyNumberFormat="1" applyFont="1" applyFill="1" applyBorder="1" applyAlignment="1"/>
    <xf numFmtId="2" fontId="4" fillId="0" borderId="1" xfId="4" applyNumberFormat="1" applyFont="1" applyFill="1" applyBorder="1" applyAlignment="1">
      <alignment horizontal="right"/>
    </xf>
    <xf numFmtId="4" fontId="4" fillId="0" borderId="1" xfId="4" applyNumberFormat="1" applyFont="1" applyFill="1" applyBorder="1" applyAlignment="1"/>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4" fontId="3" fillId="8" borderId="7" xfId="0" applyNumberFormat="1" applyFont="1" applyFill="1" applyBorder="1" applyAlignment="1">
      <alignment horizontal="right" wrapText="1"/>
    </xf>
    <xf numFmtId="0" fontId="9" fillId="0" borderId="7" xfId="0" applyFont="1" applyFill="1" applyBorder="1"/>
    <xf numFmtId="4" fontId="3" fillId="7" borderId="7" xfId="2" applyNumberFormat="1" applyFont="1" applyFill="1" applyBorder="1" applyAlignment="1">
      <alignment horizontal="right"/>
    </xf>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4" fontId="4" fillId="11" borderId="1" xfId="0" applyNumberFormat="1" applyFont="1" applyFill="1" applyBorder="1"/>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cellXfs>
  <cellStyles count="5">
    <cellStyle name="Accent2" xfId="4" builtinId="33"/>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Normal="100" workbookViewId="0">
      <pane ySplit="3" topLeftCell="A16" activePane="bottomLeft" state="frozen"/>
      <selection pane="bottomLeft" activeCell="O37" sqref="O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3" s="3" customFormat="1" ht="27" customHeight="1" x14ac:dyDescent="0.25">
      <c r="A1" s="158" t="s">
        <v>55</v>
      </c>
      <c r="B1" s="158"/>
      <c r="C1" s="158"/>
      <c r="D1" s="158"/>
      <c r="E1" s="158"/>
      <c r="F1" s="158"/>
      <c r="G1" s="158"/>
      <c r="H1" s="158"/>
      <c r="I1" s="158"/>
      <c r="J1" s="158"/>
      <c r="K1" s="158"/>
      <c r="L1" s="158"/>
      <c r="M1" s="158"/>
    </row>
    <row r="2" spans="1:13" ht="24" customHeight="1" x14ac:dyDescent="0.2">
      <c r="A2" s="159" t="s">
        <v>0</v>
      </c>
      <c r="B2" s="160" t="s">
        <v>10</v>
      </c>
      <c r="C2" s="161" t="s">
        <v>16</v>
      </c>
      <c r="D2" s="162" t="s">
        <v>35</v>
      </c>
      <c r="E2" s="163" t="s">
        <v>52</v>
      </c>
      <c r="F2" s="164" t="s">
        <v>1</v>
      </c>
      <c r="G2" s="165" t="s">
        <v>2</v>
      </c>
      <c r="H2" s="166"/>
      <c r="I2" s="166"/>
      <c r="J2" s="166"/>
      <c r="K2" s="166"/>
      <c r="L2" s="166"/>
      <c r="M2" s="167"/>
    </row>
    <row r="3" spans="1:13" ht="42.75" customHeight="1" x14ac:dyDescent="0.2">
      <c r="A3" s="159"/>
      <c r="B3" s="160"/>
      <c r="C3" s="161"/>
      <c r="D3" s="162"/>
      <c r="E3" s="163"/>
      <c r="F3" s="164"/>
      <c r="G3" s="74" t="s">
        <v>47</v>
      </c>
      <c r="H3" s="125" t="s">
        <v>3</v>
      </c>
      <c r="I3" s="125" t="s">
        <v>4</v>
      </c>
      <c r="J3" s="125" t="s">
        <v>5</v>
      </c>
      <c r="K3" s="125" t="s">
        <v>6</v>
      </c>
      <c r="L3" s="73" t="s">
        <v>48</v>
      </c>
      <c r="M3" s="126" t="s">
        <v>7</v>
      </c>
    </row>
    <row r="4" spans="1:13" ht="26.25" customHeight="1" x14ac:dyDescent="0.2">
      <c r="A4" s="176" t="s">
        <v>44</v>
      </c>
      <c r="B4" s="177"/>
      <c r="C4" s="177"/>
      <c r="D4" s="177"/>
      <c r="E4" s="177"/>
      <c r="F4" s="177"/>
      <c r="G4" s="177"/>
      <c r="H4" s="177"/>
      <c r="I4" s="177"/>
      <c r="J4" s="177"/>
      <c r="K4" s="177"/>
      <c r="L4" s="177"/>
      <c r="M4" s="178"/>
    </row>
    <row r="5" spans="1:13" ht="23.25" customHeight="1" x14ac:dyDescent="0.2">
      <c r="A5" s="179" t="s">
        <v>39</v>
      </c>
      <c r="B5" s="179"/>
      <c r="C5" s="179"/>
      <c r="D5" s="179"/>
      <c r="E5" s="179"/>
      <c r="F5" s="179"/>
      <c r="G5" s="179"/>
      <c r="H5" s="179"/>
      <c r="I5" s="179"/>
      <c r="J5" s="179"/>
      <c r="K5" s="179"/>
      <c r="L5" s="179"/>
      <c r="M5" s="179"/>
    </row>
    <row r="6" spans="1:13" s="14" customFormat="1" x14ac:dyDescent="0.2">
      <c r="A6" s="60" t="s">
        <v>25</v>
      </c>
      <c r="B6" s="12" t="s">
        <v>8</v>
      </c>
      <c r="C6" s="12" t="s">
        <v>24</v>
      </c>
      <c r="D6" s="23">
        <v>36433</v>
      </c>
      <c r="E6" s="99">
        <v>23.429381960000004</v>
      </c>
      <c r="F6" s="66">
        <v>27740</v>
      </c>
      <c r="G6" s="75">
        <v>3.6387717281645395</v>
      </c>
      <c r="H6" s="96">
        <v>3.638771728164536</v>
      </c>
      <c r="I6" s="96">
        <v>3.5535386402267166</v>
      </c>
      <c r="J6" s="96">
        <v>5.3082367516119833</v>
      </c>
      <c r="K6" s="96">
        <v>5.0428992387103966</v>
      </c>
      <c r="L6" s="96">
        <v>3.5417188901431196</v>
      </c>
      <c r="M6" s="96">
        <v>5.6357484517160383</v>
      </c>
    </row>
    <row r="7" spans="1:13" s="2" customFormat="1" ht="12.75" customHeight="1" x14ac:dyDescent="0.2">
      <c r="A7" s="60" t="s">
        <v>32</v>
      </c>
      <c r="B7" s="12" t="s">
        <v>8</v>
      </c>
      <c r="C7" s="12" t="s">
        <v>19</v>
      </c>
      <c r="D7" s="25">
        <v>40834</v>
      </c>
      <c r="E7" s="100">
        <v>5.3360000000000003</v>
      </c>
      <c r="F7" s="26">
        <v>4168</v>
      </c>
      <c r="G7" s="76">
        <v>6.37</v>
      </c>
      <c r="H7" s="76">
        <v>6.35</v>
      </c>
      <c r="I7" s="76">
        <v>3.06</v>
      </c>
      <c r="J7" s="76">
        <v>4.88</v>
      </c>
      <c r="K7" s="76"/>
      <c r="L7" s="76"/>
      <c r="M7" s="78">
        <v>4.51</v>
      </c>
    </row>
    <row r="8" spans="1:13" s="2" customFormat="1" ht="12.75" customHeight="1" x14ac:dyDescent="0.2">
      <c r="A8" s="60" t="s">
        <v>36</v>
      </c>
      <c r="B8" s="12" t="s">
        <v>8</v>
      </c>
      <c r="C8" s="12" t="s">
        <v>19</v>
      </c>
      <c r="D8" s="25">
        <v>36738</v>
      </c>
      <c r="E8" s="100">
        <v>70.912756999999999</v>
      </c>
      <c r="F8" s="26">
        <v>43111</v>
      </c>
      <c r="G8" s="120">
        <v>5.33</v>
      </c>
      <c r="H8" s="109">
        <v>5.33</v>
      </c>
      <c r="I8" s="109">
        <v>3.18</v>
      </c>
      <c r="J8" s="109">
        <v>5.2</v>
      </c>
      <c r="K8" s="109">
        <v>3.9</v>
      </c>
      <c r="L8" s="109">
        <v>4.3899999999999997</v>
      </c>
      <c r="M8" s="120">
        <v>4.95</v>
      </c>
    </row>
    <row r="9" spans="1:13" ht="12.75" customHeight="1" x14ac:dyDescent="0.2">
      <c r="A9" s="61" t="s">
        <v>11</v>
      </c>
      <c r="B9" s="27" t="s">
        <v>8</v>
      </c>
      <c r="C9" s="27" t="s">
        <v>19</v>
      </c>
      <c r="D9" s="28">
        <v>37816</v>
      </c>
      <c r="E9" s="102">
        <v>23.299742182490199</v>
      </c>
      <c r="F9" s="97">
        <v>26680</v>
      </c>
      <c r="G9" s="77">
        <v>6.7746620666093049</v>
      </c>
      <c r="H9" s="78">
        <v>6.7746620666093049</v>
      </c>
      <c r="I9" s="78">
        <v>4.3685591081790376</v>
      </c>
      <c r="J9" s="78">
        <v>6.0094220091271078</v>
      </c>
      <c r="K9" s="78">
        <v>4.9956733757370531</v>
      </c>
      <c r="L9" s="78">
        <v>2.9275493500831695</v>
      </c>
      <c r="M9" s="78">
        <v>3.1158760790641171</v>
      </c>
    </row>
    <row r="10" spans="1:13" s="20" customFormat="1" ht="23.25" customHeight="1" x14ac:dyDescent="0.2">
      <c r="A10" s="43" t="s">
        <v>41</v>
      </c>
      <c r="B10" s="44" t="s">
        <v>8</v>
      </c>
      <c r="C10" s="44"/>
      <c r="D10" s="45"/>
      <c r="E10" s="65">
        <f>SUM(E6:E9)</f>
        <v>122.97788114249022</v>
      </c>
      <c r="F10" s="46">
        <f>SUM(F6:F9)</f>
        <v>101699</v>
      </c>
      <c r="G10" s="79">
        <f>($E$6*G6+$E$7*G7+$E$8*G8+$E$9*G9+$E$34*G34)/($E$10+$E$34)</f>
        <v>4.9109796197728377</v>
      </c>
      <c r="H10" s="79">
        <f>($E$6*H6+$E$7*H7+$E$8*H8+$E$9*H9+$E$34*H34)/($E$10+$E$34)</f>
        <v>4.9103943616135997</v>
      </c>
      <c r="I10" s="79">
        <f>($E$6*I6+$E$7*I7+$E$8*I8+$E$9*I9+$E$34*I34)/($E$10+$E$34)</f>
        <v>3.434959119545256</v>
      </c>
      <c r="J10" s="79">
        <f>($E$6*J6+$E$8*J8+$E$9*J9+$E$34*J34+E7*J7)/($E$6+$E$8+$E$9+$E$34+E7)</f>
        <v>5.3177360105673825</v>
      </c>
      <c r="K10" s="79">
        <f>($E$6*K6+$E$8*K8+$E$9*K9+$E$34*K34)/($E$6+$E$8+$E$9+$E$34)</f>
        <v>4.4034442481798353</v>
      </c>
      <c r="L10" s="79">
        <f>($E$6*L6+$E$8*L8+$E$9*L9+$E$34*L34)/($E$6+$E$8+$E$9+$E$34)</f>
        <v>4.192546911215973</v>
      </c>
      <c r="M10" s="110">
        <f>($E$6*M6+$E$7*M7+$E$8*M8+$E$9*M9+$E$34*M34)/($E$10+$E$34)</f>
        <v>5.5755302925968753</v>
      </c>
    </row>
    <row r="11" spans="1:13" s="21" customFormat="1" ht="12" customHeight="1" x14ac:dyDescent="0.2">
      <c r="A11" s="57"/>
      <c r="B11" s="39"/>
      <c r="C11" s="39"/>
      <c r="D11" s="40"/>
      <c r="E11" s="41"/>
      <c r="F11" s="42"/>
      <c r="G11" s="31"/>
      <c r="H11" s="31"/>
      <c r="I11" s="31"/>
      <c r="J11" s="31"/>
      <c r="K11" s="31"/>
      <c r="L11" s="31"/>
      <c r="M11" s="111"/>
    </row>
    <row r="12" spans="1:13" ht="21" customHeight="1" x14ac:dyDescent="0.2">
      <c r="A12" s="180" t="s">
        <v>40</v>
      </c>
      <c r="B12" s="180"/>
      <c r="C12" s="180"/>
      <c r="D12" s="180"/>
      <c r="E12" s="180"/>
      <c r="F12" s="180"/>
      <c r="G12" s="180"/>
      <c r="H12" s="180"/>
      <c r="I12" s="180"/>
      <c r="J12" s="180"/>
      <c r="K12" s="180"/>
      <c r="L12" s="180"/>
      <c r="M12" s="180"/>
    </row>
    <row r="13" spans="1:13" x14ac:dyDescent="0.2">
      <c r="A13" s="63" t="s">
        <v>26</v>
      </c>
      <c r="B13" s="12" t="s">
        <v>8</v>
      </c>
      <c r="C13" s="12" t="s">
        <v>17</v>
      </c>
      <c r="D13" s="23">
        <v>36606</v>
      </c>
      <c r="E13" s="99">
        <v>7.7327344199999999</v>
      </c>
      <c r="F13" s="66">
        <v>20484</v>
      </c>
      <c r="G13" s="75">
        <v>3.5226225859461717</v>
      </c>
      <c r="H13" s="96">
        <v>3.5226225859461779</v>
      </c>
      <c r="I13" s="96">
        <v>4.0816021752539067</v>
      </c>
      <c r="J13" s="96">
        <v>6.5225516058966537</v>
      </c>
      <c r="K13" s="96">
        <v>5.1806294890904825</v>
      </c>
      <c r="L13" s="96">
        <v>3.3806768219988514</v>
      </c>
      <c r="M13" s="96">
        <v>5.4401189959119467</v>
      </c>
    </row>
    <row r="14" spans="1:13" ht="12.75" customHeight="1" x14ac:dyDescent="0.2">
      <c r="A14" s="63" t="s">
        <v>45</v>
      </c>
      <c r="B14" s="12" t="s">
        <v>8</v>
      </c>
      <c r="C14" s="12" t="s">
        <v>17</v>
      </c>
      <c r="D14" s="23">
        <v>39367</v>
      </c>
      <c r="E14" s="101">
        <v>4.5403687299999991</v>
      </c>
      <c r="F14" s="24">
        <v>3775</v>
      </c>
      <c r="G14" s="77">
        <v>2.509043058686689</v>
      </c>
      <c r="H14" s="78">
        <v>2.5090430586866885</v>
      </c>
      <c r="I14" s="78">
        <v>2.7855444401453378</v>
      </c>
      <c r="J14" s="78">
        <v>4.8387527238960892</v>
      </c>
      <c r="K14" s="78">
        <v>4.0793120877650857</v>
      </c>
      <c r="L14" s="78"/>
      <c r="M14" s="96">
        <v>3.0568162713597191</v>
      </c>
    </row>
    <row r="15" spans="1:13" x14ac:dyDescent="0.2">
      <c r="A15" s="63" t="s">
        <v>28</v>
      </c>
      <c r="B15" s="12" t="s">
        <v>8</v>
      </c>
      <c r="C15" s="12" t="s">
        <v>18</v>
      </c>
      <c r="D15" s="23">
        <v>36091</v>
      </c>
      <c r="E15" s="100">
        <v>0.49785880999999899</v>
      </c>
      <c r="F15" s="26">
        <v>532</v>
      </c>
      <c r="G15" s="76">
        <v>6.9437772606372183</v>
      </c>
      <c r="H15" s="76">
        <v>6.9437772606372183</v>
      </c>
      <c r="I15" s="76">
        <v>5.2076785634949108</v>
      </c>
      <c r="J15" s="76">
        <v>5.9373228236169195</v>
      </c>
      <c r="K15" s="76">
        <v>4.5952058377060734</v>
      </c>
      <c r="L15" s="76"/>
      <c r="M15" s="76">
        <v>5.1693875237681652</v>
      </c>
    </row>
    <row r="16" spans="1:13" ht="13.5" customHeight="1" x14ac:dyDescent="0.2">
      <c r="A16" s="63" t="s">
        <v>15</v>
      </c>
      <c r="B16" s="12" t="s">
        <v>8</v>
      </c>
      <c r="C16" s="12" t="s">
        <v>22</v>
      </c>
      <c r="D16" s="23">
        <v>4.1063829196259997E-2</v>
      </c>
      <c r="E16" s="100">
        <v>6.24119400000002E-2</v>
      </c>
      <c r="F16" s="26">
        <v>104</v>
      </c>
      <c r="G16" s="76">
        <v>4.3636099833850972</v>
      </c>
      <c r="H16" s="76">
        <v>4.3636099833850972</v>
      </c>
      <c r="I16" s="76">
        <v>3.242874478975577</v>
      </c>
      <c r="J16" s="76">
        <v>5.0212005233739143</v>
      </c>
      <c r="K16" s="76">
        <v>3.210866987703298</v>
      </c>
      <c r="L16" s="76"/>
      <c r="M16" s="76">
        <v>4.1881500575531971</v>
      </c>
    </row>
    <row r="17" spans="1:13" ht="12.75" customHeight="1" x14ac:dyDescent="0.2">
      <c r="A17" s="63" t="s">
        <v>33</v>
      </c>
      <c r="B17" s="12" t="s">
        <v>8</v>
      </c>
      <c r="C17" s="12" t="s">
        <v>17</v>
      </c>
      <c r="D17" s="23">
        <v>39514</v>
      </c>
      <c r="E17" s="100">
        <v>0.64891159999999903</v>
      </c>
      <c r="F17" s="26">
        <v>1765</v>
      </c>
      <c r="G17" s="76">
        <v>3.9474995084787023</v>
      </c>
      <c r="H17" s="76">
        <v>3.9474995084787023</v>
      </c>
      <c r="I17" s="76">
        <v>3.55359228044827</v>
      </c>
      <c r="J17" s="76">
        <v>4.394360397997632</v>
      </c>
      <c r="K17" s="76">
        <v>3.7767266391587784</v>
      </c>
      <c r="L17" s="76"/>
      <c r="M17" s="76">
        <v>5.0186270185699433</v>
      </c>
    </row>
    <row r="18" spans="1:13" x14ac:dyDescent="0.2">
      <c r="A18" s="60" t="s">
        <v>51</v>
      </c>
      <c r="B18" s="91" t="s">
        <v>8</v>
      </c>
      <c r="C18" s="91" t="s">
        <v>18</v>
      </c>
      <c r="D18" s="29">
        <v>38360</v>
      </c>
      <c r="E18" s="100">
        <v>0.25705148999999999</v>
      </c>
      <c r="F18" s="26">
        <v>1581</v>
      </c>
      <c r="G18" s="76">
        <v>2.9899999999999998</v>
      </c>
      <c r="H18" s="76">
        <v>2.9899999999999998</v>
      </c>
      <c r="I18" s="76">
        <v>2.19</v>
      </c>
      <c r="J18" s="76">
        <v>2.41</v>
      </c>
      <c r="K18" s="76">
        <v>2.12</v>
      </c>
      <c r="L18" s="76"/>
      <c r="M18" s="76">
        <v>1.94</v>
      </c>
    </row>
    <row r="19" spans="1:13" x14ac:dyDescent="0.2">
      <c r="A19" s="60" t="s">
        <v>50</v>
      </c>
      <c r="B19" s="12" t="s">
        <v>8</v>
      </c>
      <c r="C19" s="12" t="s">
        <v>17</v>
      </c>
      <c r="D19" s="29">
        <v>39182</v>
      </c>
      <c r="E19" s="100">
        <v>3.340419E-2</v>
      </c>
      <c r="F19" s="26">
        <v>207</v>
      </c>
      <c r="G19" s="76">
        <v>-1.54</v>
      </c>
      <c r="H19" s="76">
        <v>-1.54</v>
      </c>
      <c r="I19" s="76">
        <v>0.28999999999999998</v>
      </c>
      <c r="J19" s="76">
        <v>0.94000000000000006</v>
      </c>
      <c r="K19" s="76">
        <v>0.11</v>
      </c>
      <c r="L19" s="76"/>
      <c r="M19" s="76">
        <v>0.01</v>
      </c>
    </row>
    <row r="20" spans="1:13" ht="12.75" customHeight="1" x14ac:dyDescent="0.2">
      <c r="A20" s="60" t="s">
        <v>12</v>
      </c>
      <c r="B20" s="12" t="s">
        <v>8</v>
      </c>
      <c r="C20" s="12" t="s">
        <v>20</v>
      </c>
      <c r="D20" s="25">
        <v>40834</v>
      </c>
      <c r="E20" s="100">
        <v>3.0550000000000002</v>
      </c>
      <c r="F20" s="26">
        <v>3061</v>
      </c>
      <c r="G20" s="76">
        <v>9.1199999999999992</v>
      </c>
      <c r="H20" s="76">
        <v>9.15</v>
      </c>
      <c r="I20" s="76">
        <v>7.43</v>
      </c>
      <c r="J20" s="76">
        <v>6.6</v>
      </c>
      <c r="K20" s="76"/>
      <c r="L20" s="76"/>
      <c r="M20" s="78">
        <v>6.1</v>
      </c>
    </row>
    <row r="21" spans="1:13" x14ac:dyDescent="0.2">
      <c r="A21" s="60" t="s">
        <v>37</v>
      </c>
      <c r="B21" s="12" t="s">
        <v>8</v>
      </c>
      <c r="C21" s="12" t="s">
        <v>17</v>
      </c>
      <c r="D21" s="25">
        <v>38245</v>
      </c>
      <c r="E21" s="100">
        <v>34.043652999999999</v>
      </c>
      <c r="F21" s="26">
        <v>35311</v>
      </c>
      <c r="G21" s="120">
        <v>6.4</v>
      </c>
      <c r="H21" s="120">
        <v>6.4</v>
      </c>
      <c r="I21" s="109">
        <v>4.84</v>
      </c>
      <c r="J21" s="109">
        <v>6.68</v>
      </c>
      <c r="K21" s="109">
        <v>4.38</v>
      </c>
      <c r="L21" s="109"/>
      <c r="M21" s="109">
        <v>5.27</v>
      </c>
    </row>
    <row r="22" spans="1:13" ht="12.75" customHeight="1" x14ac:dyDescent="0.2">
      <c r="A22" s="62" t="s">
        <v>13</v>
      </c>
      <c r="B22" s="22" t="s">
        <v>8</v>
      </c>
      <c r="C22" s="22" t="s">
        <v>21</v>
      </c>
      <c r="D22" s="23">
        <v>37834</v>
      </c>
      <c r="E22" s="101">
        <v>34.575187800368603</v>
      </c>
      <c r="F22" s="24">
        <v>37893</v>
      </c>
      <c r="G22" s="104">
        <v>7.3906058102407357</v>
      </c>
      <c r="H22" s="78">
        <v>7.3906058102407357</v>
      </c>
      <c r="I22" s="78">
        <v>6.7133459230015902</v>
      </c>
      <c r="J22" s="78">
        <v>7.9167382043189516</v>
      </c>
      <c r="K22" s="78">
        <v>5.4148859648115888</v>
      </c>
      <c r="L22" s="78">
        <v>3.4690298225714233</v>
      </c>
      <c r="M22" s="78">
        <v>3.878963393440249</v>
      </c>
    </row>
    <row r="23" spans="1:13" ht="12.75" customHeight="1" x14ac:dyDescent="0.2">
      <c r="A23" s="63" t="s">
        <v>34</v>
      </c>
      <c r="B23" s="22" t="s">
        <v>8</v>
      </c>
      <c r="C23" s="22" t="s">
        <v>30</v>
      </c>
      <c r="D23" s="23">
        <v>39078</v>
      </c>
      <c r="E23" s="101">
        <v>9.6393968389011011</v>
      </c>
      <c r="F23" s="98">
        <v>14477</v>
      </c>
      <c r="G23" s="103">
        <v>10.09</v>
      </c>
      <c r="H23" s="13">
        <v>10.09</v>
      </c>
      <c r="I23" s="13">
        <v>10.82</v>
      </c>
      <c r="J23" s="13">
        <v>11.16</v>
      </c>
      <c r="K23" s="13">
        <v>6.58</v>
      </c>
      <c r="L23" s="76"/>
      <c r="M23" s="13">
        <v>-0.5</v>
      </c>
    </row>
    <row r="24" spans="1:13" ht="12.75" customHeight="1" x14ac:dyDescent="0.2">
      <c r="A24" s="32" t="s">
        <v>40</v>
      </c>
      <c r="B24" s="33" t="s">
        <v>8</v>
      </c>
      <c r="C24" s="33"/>
      <c r="D24" s="34"/>
      <c r="E24" s="69">
        <f>SUM(E13:E23)</f>
        <v>95.085978819269698</v>
      </c>
      <c r="F24" s="35">
        <f>SUM(F13:F23)</f>
        <v>119190</v>
      </c>
      <c r="G24" s="80">
        <f>($E$13*G13+$E$14*G14+$E$15*G15+$E$16*G16+$E$17*G17+$E$18*G18+$E$19*G19+$E$20*G20+$E$21*G21+$E$22*G22+$E$23*G23)/$E$24</f>
        <v>6.7746438800852298</v>
      </c>
      <c r="H24" s="80">
        <f>($E$13*H13+$E$14*H14+$E$15*H15+$E$16*H16+$E$17*H17+$E$18*H18+$E$19*H19+$E$20*H20+$E$21*H21+$E$22*H22+$E$23*H23)/$E$24</f>
        <v>6.7756077445912082</v>
      </c>
      <c r="I24" s="80">
        <f>($E$13*I13+$E$14*I14+$E$15*I15+$E$16*I16+$E$17*I17+$E$18*I18+$E$19*I19+$E$20*I20+$E$21*I21+$E$22*I22+$E$23*I23)/$E$24</f>
        <v>6.034185396945114</v>
      </c>
      <c r="J24" s="80">
        <f>($E$13*J13+$E$14*J14+$E$15*J15+$E$16*J16+$E$17*J17+$E$18*J18+$E$19*J19+$E$21*J21+$E$22*J22+$E$23*J23+E20*J20)/($E$24)</f>
        <v>7.4464358195778031</v>
      </c>
      <c r="K24" s="80">
        <f>($E$13*K13+$E$14*K14+$E$15*K15+$E$16*K16+$E$17*K17+$E$18*K18+$E$19*K19+$E$21*K21+$E$22*K22+$E$23*K23)/($E$24-$E$20)</f>
        <v>5.0399191114359638</v>
      </c>
      <c r="L24" s="80">
        <f>($E$13*L13+$E$22*L22)/($E$13+$E$22)</f>
        <v>3.4528813035049661</v>
      </c>
      <c r="M24" s="112">
        <f>($E$13*M13+$E$14*M14+$E$15*M15+$E$16*M16+$E$17*M17+$E$18*M18+$E$19*M19+$E$20*M20+$E$21*M21+$E$22*M22+$E$23*M23)/$E$24</f>
        <v>4.1002731303108764</v>
      </c>
    </row>
    <row r="25" spans="1:13" s="14" customFormat="1" ht="12.75" customHeight="1" x14ac:dyDescent="0.2">
      <c r="A25" s="58"/>
      <c r="B25" s="15"/>
      <c r="C25" s="15"/>
      <c r="D25" s="47"/>
      <c r="E25" s="71"/>
      <c r="F25" s="30"/>
      <c r="G25" s="83"/>
      <c r="H25" s="84"/>
      <c r="I25" s="84"/>
      <c r="J25" s="84"/>
      <c r="K25" s="84"/>
      <c r="L25" s="84"/>
      <c r="M25" s="85"/>
    </row>
    <row r="26" spans="1:13" ht="12.75" customHeight="1" x14ac:dyDescent="0.2">
      <c r="A26" s="63" t="s">
        <v>27</v>
      </c>
      <c r="B26" s="12" t="s">
        <v>9</v>
      </c>
      <c r="C26" s="12" t="s">
        <v>17</v>
      </c>
      <c r="D26" s="23">
        <v>38808</v>
      </c>
      <c r="E26" s="99">
        <v>1.0643156823984845</v>
      </c>
      <c r="F26" s="66">
        <v>683</v>
      </c>
      <c r="G26" s="75">
        <v>-0.48016117312397372</v>
      </c>
      <c r="H26" s="78">
        <v>-0.48016117312397188</v>
      </c>
      <c r="I26" s="78">
        <v>-0.19655454832082642</v>
      </c>
      <c r="J26" s="78">
        <v>3.8341535701305274</v>
      </c>
      <c r="K26" s="78">
        <v>2.9296593188718578</v>
      </c>
      <c r="L26" s="78"/>
      <c r="M26" s="96">
        <v>4.2634071528990791</v>
      </c>
    </row>
    <row r="27" spans="1:13" ht="12.75" customHeight="1" x14ac:dyDescent="0.2">
      <c r="A27" s="62" t="s">
        <v>14</v>
      </c>
      <c r="B27" s="22" t="s">
        <v>9</v>
      </c>
      <c r="C27" s="22" t="s">
        <v>21</v>
      </c>
      <c r="D27" s="23">
        <v>37816</v>
      </c>
      <c r="E27" s="101">
        <v>2.2094043239228234</v>
      </c>
      <c r="F27" s="24">
        <v>2019</v>
      </c>
      <c r="G27" s="77">
        <v>3.5008586939695441</v>
      </c>
      <c r="H27" s="78">
        <v>3.5008586939695441</v>
      </c>
      <c r="I27" s="78">
        <v>3.3722327193894008</v>
      </c>
      <c r="J27" s="78">
        <v>4.0543447525022147</v>
      </c>
      <c r="K27" s="78">
        <v>3.1265776670136525</v>
      </c>
      <c r="L27" s="78">
        <v>1.9821116161758301</v>
      </c>
      <c r="M27" s="78">
        <v>2.188451742352604</v>
      </c>
    </row>
    <row r="28" spans="1:13" ht="12.75" customHeight="1" x14ac:dyDescent="0.2">
      <c r="A28" s="32" t="s">
        <v>40</v>
      </c>
      <c r="B28" s="33" t="s">
        <v>9</v>
      </c>
      <c r="C28" s="37"/>
      <c r="D28" s="38"/>
      <c r="E28" s="70">
        <f>SUM(E26:E27)</f>
        <v>3.2737200063213079</v>
      </c>
      <c r="F28" s="36">
        <f>SUM(F26:F27)</f>
        <v>2702</v>
      </c>
      <c r="G28" s="80">
        <f>($E$26*G26+$E$27*G27)/$E$28</f>
        <v>2.2065934946531356</v>
      </c>
      <c r="H28" s="80">
        <f>($E$26*H26+$E$27*H27)/$E$28</f>
        <v>2.2065934946531365</v>
      </c>
      <c r="I28" s="80">
        <f>($E$26*I26+$E$27*I27)/$E$28</f>
        <v>2.2119880286908162</v>
      </c>
      <c r="J28" s="80">
        <f>($E$26*J26+$E$27*J27)/$E$28</f>
        <v>3.9827586278270637</v>
      </c>
      <c r="K28" s="80">
        <f>($E$26*K26+$E$27*K27)/$E$28</f>
        <v>3.0625577490992839</v>
      </c>
      <c r="L28" s="80">
        <f>L27</f>
        <v>1.9821116161758301</v>
      </c>
      <c r="M28" s="112">
        <f>($E$26*M26+$E$27*M27)/$E$28</f>
        <v>2.8630383225909655</v>
      </c>
    </row>
    <row r="29" spans="1:13" s="14" customFormat="1" ht="12.75" customHeight="1" x14ac:dyDescent="0.2">
      <c r="A29" s="58"/>
      <c r="B29" s="15"/>
      <c r="C29" s="15"/>
      <c r="D29" s="47"/>
      <c r="E29" s="71"/>
      <c r="F29" s="30"/>
      <c r="G29" s="83"/>
      <c r="H29" s="81"/>
      <c r="I29" s="81"/>
      <c r="J29" s="81"/>
      <c r="K29" s="81"/>
      <c r="L29" s="81"/>
      <c r="M29" s="82"/>
    </row>
    <row r="30" spans="1:13" s="20" customFormat="1" ht="21" customHeight="1" x14ac:dyDescent="0.2">
      <c r="A30" s="53" t="s">
        <v>42</v>
      </c>
      <c r="B30" s="54"/>
      <c r="C30" s="54"/>
      <c r="D30" s="54"/>
      <c r="E30" s="70">
        <f>E28+E24</f>
        <v>98.359698825591011</v>
      </c>
      <c r="F30" s="36">
        <f>F28+F24</f>
        <v>121892</v>
      </c>
      <c r="G30" s="86">
        <f>($E$24*G24+$E$28*G28)/$E$30</f>
        <v>6.6226048019340267</v>
      </c>
      <c r="H30" s="86">
        <f t="shared" ref="H30:M30" si="0">($E$24*H24+$E$28*H28)/$E$30</f>
        <v>6.6235365859989876</v>
      </c>
      <c r="I30" s="86">
        <f t="shared" si="0"/>
        <v>5.9069706520651994</v>
      </c>
      <c r="J30" s="86">
        <f t="shared" si="0"/>
        <v>7.3311537533101996</v>
      </c>
      <c r="K30" s="86">
        <f t="shared" si="0"/>
        <v>4.9741063087444193</v>
      </c>
      <c r="L30" s="86">
        <f t="shared" si="0"/>
        <v>3.4039294644124336</v>
      </c>
      <c r="M30" s="86">
        <f t="shared" si="0"/>
        <v>4.059094066213377</v>
      </c>
    </row>
    <row r="31" spans="1:13" s="20" customFormat="1" ht="26.25" customHeight="1" x14ac:dyDescent="0.2">
      <c r="A31" s="181" t="s">
        <v>43</v>
      </c>
      <c r="B31" s="181"/>
      <c r="C31" s="181"/>
      <c r="D31" s="181"/>
      <c r="E31" s="72">
        <f>SUM(E10,E30)</f>
        <v>221.33757996808123</v>
      </c>
      <c r="F31" s="55">
        <f>SUM(F10, F30)</f>
        <v>223591</v>
      </c>
      <c r="G31" s="124"/>
      <c r="H31" s="182"/>
      <c r="I31" s="183"/>
      <c r="J31" s="183"/>
      <c r="K31" s="183"/>
      <c r="L31" s="183"/>
      <c r="M31" s="184"/>
    </row>
    <row r="32" spans="1:13" s="21" customFormat="1" ht="10.5" customHeight="1" x14ac:dyDescent="0.2">
      <c r="A32" s="59"/>
      <c r="B32" s="48"/>
      <c r="C32" s="48"/>
      <c r="D32" s="48"/>
      <c r="E32" s="49"/>
      <c r="F32" s="30"/>
      <c r="G32" s="83"/>
      <c r="H32" s="83"/>
      <c r="I32" s="83"/>
      <c r="J32" s="83"/>
      <c r="K32" s="83"/>
      <c r="L32" s="83"/>
      <c r="M32" s="87"/>
    </row>
    <row r="33" spans="1:13" ht="22.5" customHeight="1" x14ac:dyDescent="0.2">
      <c r="A33" s="56" t="s">
        <v>23</v>
      </c>
      <c r="B33" s="50"/>
      <c r="C33" s="50"/>
      <c r="D33" s="50"/>
      <c r="E33" s="51"/>
      <c r="F33" s="52"/>
      <c r="G33" s="88"/>
      <c r="H33" s="113"/>
      <c r="I33" s="113"/>
      <c r="J33" s="113"/>
      <c r="K33" s="113"/>
      <c r="L33" s="113"/>
      <c r="M33" s="114"/>
    </row>
    <row r="34" spans="1:13" ht="39" customHeight="1" thickBot="1" x14ac:dyDescent="0.25">
      <c r="A34" s="64" t="s">
        <v>38</v>
      </c>
      <c r="B34" s="12" t="s">
        <v>8</v>
      </c>
      <c r="C34" s="12" t="s">
        <v>18</v>
      </c>
      <c r="D34" s="23">
        <v>36495</v>
      </c>
      <c r="E34" s="105">
        <v>59.369</v>
      </c>
      <c r="F34" s="106">
        <v>12292</v>
      </c>
      <c r="G34" s="107">
        <v>4.05</v>
      </c>
      <c r="H34" s="107">
        <v>4.05</v>
      </c>
      <c r="I34" s="107">
        <v>3.36</v>
      </c>
      <c r="J34" s="107">
        <v>5.23</v>
      </c>
      <c r="K34" s="107">
        <v>4.5199999999999996</v>
      </c>
      <c r="L34" s="107">
        <v>4.71</v>
      </c>
      <c r="M34" s="108">
        <v>7.36</v>
      </c>
    </row>
    <row r="35" spans="1:13" ht="31.5" customHeight="1" x14ac:dyDescent="0.2">
      <c r="A35" s="185" t="s">
        <v>31</v>
      </c>
      <c r="B35" s="186"/>
      <c r="C35" s="186"/>
      <c r="D35" s="187"/>
      <c r="E35" s="115">
        <f>E31+E34</f>
        <v>280.7065799680812</v>
      </c>
      <c r="F35" s="116">
        <f>F31+F34</f>
        <v>235883</v>
      </c>
      <c r="G35" s="117"/>
      <c r="H35" s="118"/>
      <c r="I35" s="118"/>
      <c r="J35" s="118"/>
      <c r="K35" s="118"/>
      <c r="L35" s="118"/>
      <c r="M35" s="118"/>
    </row>
    <row r="36" spans="1:13" ht="41.25" customHeight="1" x14ac:dyDescent="0.2">
      <c r="A36" s="168" t="s">
        <v>53</v>
      </c>
      <c r="B36" s="169"/>
      <c r="C36" s="169"/>
      <c r="D36" s="169"/>
      <c r="E36" s="169"/>
      <c r="F36" s="169"/>
      <c r="G36" s="169"/>
      <c r="H36" s="169"/>
      <c r="I36" s="169"/>
      <c r="J36" s="169"/>
      <c r="K36" s="169"/>
      <c r="L36" s="169"/>
      <c r="M36" s="170"/>
    </row>
    <row r="37" spans="1:13" s="4" customFormat="1" ht="24" customHeight="1" x14ac:dyDescent="0.2">
      <c r="A37" s="171" t="s">
        <v>29</v>
      </c>
      <c r="B37" s="172"/>
      <c r="C37" s="172"/>
      <c r="D37" s="172"/>
      <c r="E37" s="172"/>
      <c r="F37" s="172"/>
      <c r="G37" s="172"/>
      <c r="H37" s="172"/>
      <c r="I37" s="172"/>
      <c r="J37" s="172"/>
      <c r="K37" s="172"/>
      <c r="L37" s="172"/>
      <c r="M37" s="173"/>
    </row>
    <row r="38" spans="1:13" s="4" customFormat="1" ht="24" customHeight="1" x14ac:dyDescent="0.2">
      <c r="A38" s="121" t="s">
        <v>49</v>
      </c>
      <c r="B38" s="122"/>
      <c r="C38" s="122"/>
      <c r="D38" s="122"/>
      <c r="E38" s="122"/>
      <c r="F38" s="122"/>
      <c r="G38" s="122"/>
      <c r="H38" s="122"/>
      <c r="I38" s="122"/>
      <c r="J38" s="122"/>
      <c r="K38" s="122"/>
      <c r="L38" s="122"/>
      <c r="M38" s="123"/>
    </row>
    <row r="39" spans="1:13" ht="22.5" customHeight="1" x14ac:dyDescent="0.2">
      <c r="B39" s="11"/>
      <c r="C39" s="11"/>
      <c r="D39" s="11"/>
      <c r="E39" s="174" t="s">
        <v>46</v>
      </c>
      <c r="F39" s="175"/>
      <c r="G39" s="89">
        <v>5.328637938956911</v>
      </c>
      <c r="H39" s="89">
        <v>5.3287080341846673</v>
      </c>
      <c r="I39" s="89">
        <v>4.2852992216223393</v>
      </c>
      <c r="J39" s="89">
        <v>6.0046823714144875</v>
      </c>
      <c r="K39" s="89">
        <v>4.6280558224625059</v>
      </c>
      <c r="L39" s="89">
        <v>4.025655553936387</v>
      </c>
      <c r="M39" s="89">
        <v>5.4215829627501932</v>
      </c>
    </row>
    <row r="40" spans="1:13" ht="16.5" customHeight="1" x14ac:dyDescent="0.2">
      <c r="B40" s="10"/>
      <c r="C40" s="10"/>
      <c r="D40" s="10"/>
      <c r="E40" s="16"/>
      <c r="F40" s="119" t="s">
        <v>54</v>
      </c>
      <c r="G40" s="90"/>
      <c r="H40" s="90">
        <v>-0.45609401700149022</v>
      </c>
      <c r="I40" s="90">
        <v>-0.52279341671130464</v>
      </c>
      <c r="J40" s="90">
        <v>-0.29020799711999956</v>
      </c>
      <c r="K40" s="90">
        <v>-0.34052511968739285</v>
      </c>
      <c r="L40" s="90">
        <v>-0.17549849615371471</v>
      </c>
      <c r="M40" s="90">
        <v>-9.8138798308503361E-2</v>
      </c>
    </row>
    <row r="41" spans="1:13" x14ac:dyDescent="0.2">
      <c r="E41" s="17"/>
      <c r="F41" s="67"/>
      <c r="G41" s="67"/>
      <c r="H41" s="9"/>
      <c r="I41" s="9"/>
      <c r="J41" s="9"/>
      <c r="K41" s="9"/>
      <c r="L41" s="9"/>
      <c r="M41" s="9"/>
    </row>
    <row r="42" spans="1:13" x14ac:dyDescent="0.2">
      <c r="E42" s="18"/>
      <c r="F42" s="67"/>
      <c r="G42" s="67"/>
      <c r="H42" s="6"/>
      <c r="I42" s="6"/>
      <c r="J42" s="6"/>
      <c r="K42" s="6"/>
      <c r="L42" s="6"/>
      <c r="M42" s="6"/>
    </row>
    <row r="43" spans="1:13" x14ac:dyDescent="0.2">
      <c r="H43" s="7"/>
      <c r="I43" s="6"/>
      <c r="J43" s="6"/>
      <c r="K43" s="6"/>
      <c r="L43" s="6"/>
      <c r="M43" s="6"/>
    </row>
    <row r="44" spans="1:13" x14ac:dyDescent="0.2">
      <c r="A44" s="20" t="s">
        <v>56</v>
      </c>
      <c r="B44" s="92"/>
      <c r="C44" s="92"/>
      <c r="D44" s="20"/>
      <c r="E44" s="93">
        <v>45.086109750402102</v>
      </c>
      <c r="F44" s="94">
        <v>0.19135056350897306</v>
      </c>
      <c r="H44" s="6"/>
      <c r="I44" s="6"/>
      <c r="J44" s="6"/>
      <c r="K44" s="6"/>
      <c r="L44" s="6"/>
      <c r="M44" s="6"/>
    </row>
    <row r="45" spans="1:13" x14ac:dyDescent="0.2">
      <c r="A45" s="20" t="s">
        <v>57</v>
      </c>
      <c r="B45" s="92"/>
      <c r="C45" s="92"/>
      <c r="D45" s="20"/>
      <c r="E45" s="95">
        <v>15403</v>
      </c>
      <c r="F45" s="94">
        <v>6.9861211901306244E-2</v>
      </c>
      <c r="H45" s="5"/>
      <c r="I45" s="5"/>
      <c r="J45" s="5"/>
      <c r="K45" s="5"/>
      <c r="L45" s="5"/>
      <c r="M45" s="5"/>
    </row>
  </sheetData>
  <mergeCells count="17">
    <mergeCell ref="A36:M36"/>
    <mergeCell ref="A37:M37"/>
    <mergeCell ref="E39:F39"/>
    <mergeCell ref="A4:M4"/>
    <mergeCell ref="A5:M5"/>
    <mergeCell ref="A12:M12"/>
    <mergeCell ref="A31:D31"/>
    <mergeCell ref="H31:M31"/>
    <mergeCell ref="A35:D35"/>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O1" sqref="O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58" t="s">
        <v>58</v>
      </c>
      <c r="B1" s="158"/>
      <c r="C1" s="158"/>
      <c r="D1" s="158"/>
      <c r="E1" s="158"/>
      <c r="F1" s="158"/>
      <c r="G1" s="158"/>
      <c r="H1" s="158"/>
      <c r="I1" s="158"/>
      <c r="J1" s="158"/>
      <c r="K1" s="158"/>
      <c r="L1" s="158"/>
      <c r="M1" s="158"/>
    </row>
    <row r="2" spans="1:15" ht="24" customHeight="1" x14ac:dyDescent="0.2">
      <c r="A2" s="159" t="s">
        <v>0</v>
      </c>
      <c r="B2" s="160" t="s">
        <v>10</v>
      </c>
      <c r="C2" s="161" t="s">
        <v>16</v>
      </c>
      <c r="D2" s="162" t="s">
        <v>35</v>
      </c>
      <c r="E2" s="163" t="s">
        <v>52</v>
      </c>
      <c r="F2" s="164" t="s">
        <v>1</v>
      </c>
      <c r="G2" s="165" t="s">
        <v>2</v>
      </c>
      <c r="H2" s="166"/>
      <c r="I2" s="166"/>
      <c r="J2" s="166"/>
      <c r="K2" s="166"/>
      <c r="L2" s="166"/>
      <c r="M2" s="167"/>
    </row>
    <row r="3" spans="1:15" ht="42.75" customHeight="1" x14ac:dyDescent="0.2">
      <c r="A3" s="159"/>
      <c r="B3" s="160"/>
      <c r="C3" s="161"/>
      <c r="D3" s="162"/>
      <c r="E3" s="163"/>
      <c r="F3" s="164"/>
      <c r="G3" s="74" t="s">
        <v>47</v>
      </c>
      <c r="H3" s="139" t="s">
        <v>3</v>
      </c>
      <c r="I3" s="139" t="s">
        <v>4</v>
      </c>
      <c r="J3" s="139" t="s">
        <v>5</v>
      </c>
      <c r="K3" s="139" t="s">
        <v>6</v>
      </c>
      <c r="L3" s="73" t="s">
        <v>48</v>
      </c>
      <c r="M3" s="140" t="s">
        <v>7</v>
      </c>
    </row>
    <row r="4" spans="1:15" ht="26.25" customHeight="1" x14ac:dyDescent="0.2">
      <c r="A4" s="176" t="s">
        <v>44</v>
      </c>
      <c r="B4" s="177"/>
      <c r="C4" s="177"/>
      <c r="D4" s="177"/>
      <c r="E4" s="177"/>
      <c r="F4" s="177"/>
      <c r="G4" s="177"/>
      <c r="H4" s="177"/>
      <c r="I4" s="177"/>
      <c r="J4" s="177"/>
      <c r="K4" s="177"/>
      <c r="L4" s="177"/>
      <c r="M4" s="178"/>
    </row>
    <row r="5" spans="1:15" ht="23.25" customHeight="1" x14ac:dyDescent="0.2">
      <c r="A5" s="179" t="s">
        <v>39</v>
      </c>
      <c r="B5" s="179"/>
      <c r="C5" s="179"/>
      <c r="D5" s="179"/>
      <c r="E5" s="179"/>
      <c r="F5" s="179"/>
      <c r="G5" s="179"/>
      <c r="H5" s="179"/>
      <c r="I5" s="179"/>
      <c r="J5" s="179"/>
      <c r="K5" s="179"/>
      <c r="L5" s="179"/>
      <c r="M5" s="179"/>
    </row>
    <row r="6" spans="1:15" s="14" customFormat="1" x14ac:dyDescent="0.2">
      <c r="A6" s="60" t="s">
        <v>59</v>
      </c>
      <c r="B6" s="12" t="s">
        <v>8</v>
      </c>
      <c r="C6" s="12" t="s">
        <v>24</v>
      </c>
      <c r="D6" s="23">
        <v>36433</v>
      </c>
      <c r="E6" s="99">
        <v>24.551650209999998</v>
      </c>
      <c r="F6" s="66">
        <v>29403</v>
      </c>
      <c r="G6" s="157">
        <v>1.7520228773802591</v>
      </c>
      <c r="H6" s="96">
        <v>5.0911080328655878</v>
      </c>
      <c r="I6" s="96">
        <v>4.1906517729305426</v>
      </c>
      <c r="J6" s="96">
        <v>5.3059099626150186</v>
      </c>
      <c r="K6" s="96">
        <v>5.0514078919357219</v>
      </c>
      <c r="L6" s="96">
        <v>3.6499031017924288</v>
      </c>
      <c r="M6" s="96">
        <v>5.7242047193144741</v>
      </c>
    </row>
    <row r="7" spans="1:15" s="2" customFormat="1" ht="12.75" customHeight="1" x14ac:dyDescent="0.2">
      <c r="A7" s="60" t="s">
        <v>32</v>
      </c>
      <c r="B7" s="12" t="s">
        <v>8</v>
      </c>
      <c r="C7" s="12" t="s">
        <v>19</v>
      </c>
      <c r="D7" s="25">
        <v>40834</v>
      </c>
      <c r="E7" s="136">
        <v>5.5839999999999996</v>
      </c>
      <c r="F7" s="137">
        <v>4301</v>
      </c>
      <c r="G7" s="76">
        <v>2.25</v>
      </c>
      <c r="H7" s="76">
        <v>8.52</v>
      </c>
      <c r="I7" s="76">
        <v>4.0599999999999996</v>
      </c>
      <c r="J7" s="76">
        <v>5.28</v>
      </c>
      <c r="K7" s="76" t="s">
        <v>64</v>
      </c>
      <c r="L7" s="76" t="s">
        <v>64</v>
      </c>
      <c r="M7" s="78">
        <v>5.27</v>
      </c>
    </row>
    <row r="8" spans="1:15" s="2" customFormat="1" ht="12.75" customHeight="1" x14ac:dyDescent="0.2">
      <c r="A8" s="60" t="s">
        <v>36</v>
      </c>
      <c r="B8" s="12" t="s">
        <v>8</v>
      </c>
      <c r="C8" s="12" t="s">
        <v>19</v>
      </c>
      <c r="D8" s="25">
        <v>36738</v>
      </c>
      <c r="E8" s="100">
        <v>73.130161000000001</v>
      </c>
      <c r="F8" s="26">
        <v>43222</v>
      </c>
      <c r="G8" s="120">
        <v>2.78</v>
      </c>
      <c r="H8" s="109">
        <v>8.85</v>
      </c>
      <c r="I8" s="109">
        <v>4.41</v>
      </c>
      <c r="J8" s="109">
        <v>5.66</v>
      </c>
      <c r="K8" s="109">
        <v>4.37</v>
      </c>
      <c r="L8" s="109">
        <v>4.59</v>
      </c>
      <c r="M8" s="120">
        <v>5.12</v>
      </c>
    </row>
    <row r="9" spans="1:15" ht="12.75" customHeight="1" x14ac:dyDescent="0.2">
      <c r="A9" s="61" t="s">
        <v>11</v>
      </c>
      <c r="B9" s="27" t="s">
        <v>8</v>
      </c>
      <c r="C9" s="27" t="s">
        <v>19</v>
      </c>
      <c r="D9" s="28">
        <v>37816</v>
      </c>
      <c r="E9" s="142">
        <v>24.267992111617502</v>
      </c>
      <c r="F9" s="143">
        <v>27165</v>
      </c>
      <c r="G9" s="144">
        <v>1.7280543464981202</v>
      </c>
      <c r="H9" s="144">
        <v>8.4691883129497825</v>
      </c>
      <c r="I9" s="144">
        <v>5.2580739634478624</v>
      </c>
      <c r="J9" s="144">
        <v>5.9980269061121527</v>
      </c>
      <c r="K9" s="13">
        <v>5.2330412591305109</v>
      </c>
      <c r="L9" s="138">
        <v>3.0535344301499512</v>
      </c>
      <c r="M9" s="13">
        <v>3.2455204563755835</v>
      </c>
    </row>
    <row r="10" spans="1:15" s="20" customFormat="1" ht="23.25" customHeight="1" x14ac:dyDescent="0.2">
      <c r="A10" s="43" t="s">
        <v>41</v>
      </c>
      <c r="B10" s="44" t="s">
        <v>8</v>
      </c>
      <c r="C10" s="44"/>
      <c r="D10" s="45"/>
      <c r="E10" s="65">
        <f>SUM(E6:E9)</f>
        <v>127.5338033216175</v>
      </c>
      <c r="F10" s="46">
        <f>SUM(F6:F9)</f>
        <v>104091</v>
      </c>
      <c r="G10" s="130">
        <f>($E$6*G6+$E$7*G7+$E$8*G8+$E$9*G9+$E$31*G31)/($E$10+$E$31)</f>
        <v>2.0601256848565881</v>
      </c>
      <c r="H10" s="131">
        <f>($E$6*H6+$E$7*H7+$E$8*H8+$E$9*H9+$E$31*H31)/($E$10+$E$31)</f>
        <v>7.2004765136952358</v>
      </c>
      <c r="I10" s="131">
        <f>($E$6*I6+$E$7*I7+$E$8*I8+$E$9*I9+$E$31*I31)/($E$10+$E$31)</f>
        <v>4.3743437710314925</v>
      </c>
      <c r="J10" s="131">
        <f>($E$6*J6+$E$8*J8+$E$9*J9+$E$31*J31+E7*J7)/($E$6+$E$8+$E$9+$E$31+E7)</f>
        <v>5.4885602191415792</v>
      </c>
      <c r="K10" s="131">
        <f>($E$6*K6+$E$8*K8+$E$9*K9+$E$31*K31)/($E$6+$E$8+$E$9+$E$31)</f>
        <v>4.6594030408259508</v>
      </c>
      <c r="L10" s="131">
        <f>($E$6*L6+$E$8*L8+$E$9*L9+$E$31*L31)/($E$6+$E$8+$E$9+$E$31)</f>
        <v>4.3020850335069163</v>
      </c>
      <c r="M10" s="132">
        <f>($E$6*M6+$E$7*M7+$E$8*M8+$E$9*M9+$E$31*M31)/($E$10+$E$31)</f>
        <v>5.733005807929846</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180" t="s">
        <v>40</v>
      </c>
      <c r="B12" s="180"/>
      <c r="C12" s="180"/>
      <c r="D12" s="180"/>
      <c r="E12" s="180"/>
      <c r="F12" s="180"/>
      <c r="G12" s="180"/>
      <c r="H12" s="180"/>
      <c r="I12" s="180"/>
      <c r="J12" s="180"/>
      <c r="K12" s="180"/>
      <c r="L12" s="180"/>
      <c r="M12" s="180"/>
    </row>
    <row r="13" spans="1:15" x14ac:dyDescent="0.2">
      <c r="A13" s="63" t="s">
        <v>60</v>
      </c>
      <c r="B13" s="12" t="s">
        <v>8</v>
      </c>
      <c r="C13" s="12" t="s">
        <v>17</v>
      </c>
      <c r="D13" s="23">
        <v>36606</v>
      </c>
      <c r="E13" s="99">
        <v>12.68155756</v>
      </c>
      <c r="F13" s="66">
        <v>23792</v>
      </c>
      <c r="G13" s="157">
        <v>3.4279625208899525</v>
      </c>
      <c r="H13" s="96">
        <v>7.0760654310860982</v>
      </c>
      <c r="I13" s="96">
        <v>5.5127703847979381</v>
      </c>
      <c r="J13" s="96">
        <v>7.0063270875003525</v>
      </c>
      <c r="K13" s="96">
        <v>5.5429850814284753</v>
      </c>
      <c r="L13" s="96">
        <v>3.6786157919086238</v>
      </c>
      <c r="M13" s="96">
        <v>5.6422043201720173</v>
      </c>
    </row>
    <row r="14" spans="1:15" x14ac:dyDescent="0.2">
      <c r="A14" s="63" t="s">
        <v>28</v>
      </c>
      <c r="B14" s="12" t="s">
        <v>8</v>
      </c>
      <c r="C14" s="12" t="s">
        <v>18</v>
      </c>
      <c r="D14" s="23">
        <v>36091</v>
      </c>
      <c r="E14" s="100">
        <v>0.49631315999999898</v>
      </c>
      <c r="F14" s="26">
        <v>529</v>
      </c>
      <c r="G14" s="76">
        <v>6.9437772606372183</v>
      </c>
      <c r="H14" s="76">
        <v>6.9437772606372183</v>
      </c>
      <c r="I14" s="76">
        <v>5.2076785634949108</v>
      </c>
      <c r="J14" s="76">
        <v>5.9373228236169195</v>
      </c>
      <c r="K14" s="76">
        <v>4.5952058377060734</v>
      </c>
      <c r="L14" s="138" t="s">
        <v>64</v>
      </c>
      <c r="M14" s="76">
        <v>5.1693875237681652</v>
      </c>
      <c r="N14" s="2"/>
      <c r="O14" s="2"/>
    </row>
    <row r="15" spans="1:15" ht="13.5" customHeight="1" x14ac:dyDescent="0.2">
      <c r="A15" s="63" t="s">
        <v>15</v>
      </c>
      <c r="B15" s="12" t="s">
        <v>8</v>
      </c>
      <c r="C15" s="12" t="s">
        <v>22</v>
      </c>
      <c r="D15" s="23">
        <v>4.1063829196259997E-2</v>
      </c>
      <c r="E15" s="100">
        <v>6.2902100000000197E-2</v>
      </c>
      <c r="F15" s="26">
        <v>104</v>
      </c>
      <c r="G15" s="76">
        <v>4.3636099833850972</v>
      </c>
      <c r="H15" s="76">
        <v>4.3636099833850972</v>
      </c>
      <c r="I15" s="76">
        <v>3.242874478975577</v>
      </c>
      <c r="J15" s="76">
        <v>5.0212005233739143</v>
      </c>
      <c r="K15" s="76">
        <v>3.210866987703298</v>
      </c>
      <c r="L15" s="138" t="s">
        <v>64</v>
      </c>
      <c r="M15" s="76">
        <v>4.1881500575531971</v>
      </c>
      <c r="N15" s="2"/>
      <c r="O15" s="2"/>
    </row>
    <row r="16" spans="1:15" ht="12.75" customHeight="1" x14ac:dyDescent="0.2">
      <c r="A16" s="63" t="s">
        <v>33</v>
      </c>
      <c r="B16" s="12" t="s">
        <v>8</v>
      </c>
      <c r="C16" s="12" t="s">
        <v>17</v>
      </c>
      <c r="D16" s="23">
        <v>39514</v>
      </c>
      <c r="E16" s="100">
        <v>0.650285329999999</v>
      </c>
      <c r="F16" s="26">
        <v>1762</v>
      </c>
      <c r="G16" s="76">
        <v>3.9474995084787023</v>
      </c>
      <c r="H16" s="76">
        <v>3.9474995084787023</v>
      </c>
      <c r="I16" s="76">
        <v>3.55359228044827</v>
      </c>
      <c r="J16" s="76">
        <v>4.394360397997632</v>
      </c>
      <c r="K16" s="76">
        <v>3.7767266391587784</v>
      </c>
      <c r="L16" s="138" t="s">
        <v>64</v>
      </c>
      <c r="M16" s="76">
        <v>5.0186270185699433</v>
      </c>
      <c r="N16" s="2"/>
      <c r="O16" s="2"/>
    </row>
    <row r="17" spans="1:15" ht="12.75" customHeight="1" x14ac:dyDescent="0.2">
      <c r="A17" s="60" t="s">
        <v>12</v>
      </c>
      <c r="B17" s="12" t="s">
        <v>8</v>
      </c>
      <c r="C17" s="12" t="s">
        <v>20</v>
      </c>
      <c r="D17" s="25">
        <v>40834</v>
      </c>
      <c r="E17" s="136">
        <v>3.2610000000000001</v>
      </c>
      <c r="F17" s="137">
        <v>3126</v>
      </c>
      <c r="G17" s="76">
        <v>4.0599999999999996</v>
      </c>
      <c r="H17" s="76">
        <v>15.17</v>
      </c>
      <c r="I17" s="138">
        <v>8.67</v>
      </c>
      <c r="J17" s="138">
        <v>7.63</v>
      </c>
      <c r="K17" s="138" t="s">
        <v>64</v>
      </c>
      <c r="L17" s="138" t="s">
        <v>64</v>
      </c>
      <c r="M17" s="76">
        <v>7.42</v>
      </c>
      <c r="N17" s="84"/>
      <c r="O17" s="2"/>
    </row>
    <row r="18" spans="1:15" x14ac:dyDescent="0.2">
      <c r="A18" s="60" t="s">
        <v>37</v>
      </c>
      <c r="B18" s="12" t="s">
        <v>8</v>
      </c>
      <c r="C18" s="12" t="s">
        <v>17</v>
      </c>
      <c r="D18" s="25">
        <v>38245</v>
      </c>
      <c r="E18" s="100">
        <v>35.573996000000001</v>
      </c>
      <c r="F18" s="26">
        <v>35304</v>
      </c>
      <c r="G18" s="120">
        <v>3.27</v>
      </c>
      <c r="H18" s="120">
        <v>10.82</v>
      </c>
      <c r="I18" s="109">
        <v>6.16</v>
      </c>
      <c r="J18" s="109">
        <v>7.19</v>
      </c>
      <c r="K18" s="109">
        <v>4.9800000000000004</v>
      </c>
      <c r="L18" s="109">
        <v>4.63</v>
      </c>
      <c r="M18" s="109">
        <v>5.56</v>
      </c>
      <c r="N18" s="2"/>
      <c r="O18" s="2"/>
    </row>
    <row r="19" spans="1:15" ht="12.75" customHeight="1" x14ac:dyDescent="0.2">
      <c r="A19" s="62" t="s">
        <v>13</v>
      </c>
      <c r="B19" s="22" t="s">
        <v>8</v>
      </c>
      <c r="C19" s="22" t="s">
        <v>21</v>
      </c>
      <c r="D19" s="23">
        <v>37834</v>
      </c>
      <c r="E19" s="142">
        <v>36.175334180189196</v>
      </c>
      <c r="F19" s="143">
        <v>38153</v>
      </c>
      <c r="G19" s="144">
        <v>3.1639766850273476</v>
      </c>
      <c r="H19" s="144">
        <v>12.02860302918014</v>
      </c>
      <c r="I19" s="144">
        <v>8.1171137282634689</v>
      </c>
      <c r="J19" s="144">
        <v>7.9246217226682791</v>
      </c>
      <c r="K19" s="13">
        <v>6.1275262923501383</v>
      </c>
      <c r="L19" s="138">
        <v>3.6906218988289829</v>
      </c>
      <c r="M19" s="13">
        <v>4.1311753233072901</v>
      </c>
      <c r="N19" s="2"/>
      <c r="O19" s="2"/>
    </row>
    <row r="20" spans="1:15" ht="12.75" customHeight="1" x14ac:dyDescent="0.2">
      <c r="A20" s="63" t="s">
        <v>34</v>
      </c>
      <c r="B20" s="22" t="s">
        <v>8</v>
      </c>
      <c r="C20" s="22" t="s">
        <v>30</v>
      </c>
      <c r="D20" s="23">
        <v>39078</v>
      </c>
      <c r="E20" s="142">
        <v>10.351315381081401</v>
      </c>
      <c r="F20" s="143">
        <v>14540</v>
      </c>
      <c r="G20" s="144">
        <v>6.1426008562744272</v>
      </c>
      <c r="H20" s="144">
        <v>20.194272714834362</v>
      </c>
      <c r="I20" s="144">
        <v>13.230498160402782</v>
      </c>
      <c r="J20" s="144">
        <v>11.569017096535216</v>
      </c>
      <c r="K20" s="13">
        <v>8.0380498392657262</v>
      </c>
      <c r="L20" s="138" t="s">
        <v>65</v>
      </c>
      <c r="M20" s="13">
        <v>0.23593806924131489</v>
      </c>
      <c r="N20" s="2"/>
      <c r="O20" s="2"/>
    </row>
    <row r="21" spans="1:15" ht="12.75" customHeight="1" x14ac:dyDescent="0.2">
      <c r="A21" s="32" t="s">
        <v>40</v>
      </c>
      <c r="B21" s="33" t="s">
        <v>8</v>
      </c>
      <c r="C21" s="33"/>
      <c r="D21" s="34"/>
      <c r="E21" s="69">
        <f>SUM(E13:E20)</f>
        <v>99.252703711270598</v>
      </c>
      <c r="F21" s="35">
        <f>SUM(F13:F20)</f>
        <v>117310</v>
      </c>
      <c r="G21" s="133">
        <f>($E$13*G13+$E$14*G14+$E$15*G15+$E$16*G16+$E$17*G17+$E$18*G18+$E$19*G19+$E$20*G20)/$E$21</f>
        <v>3.6005891981644971</v>
      </c>
      <c r="H21" s="134">
        <f>($E$13*H13+$E$14*H14+$E$15*H15+$E$16*H16+$E$17*H17+$E$18*H18+$E$19*H19+$E$20*H20)/$E$21</f>
        <v>11.834230033172947</v>
      </c>
      <c r="I21" s="134">
        <f>($E$13*I13+$E$14*I14+$E$15*I15+$E$16*I16+$E$17*I17+$E$18*I18+$E$19*I19+$E$20*I20)/$E$21</f>
        <v>7.5868062521877944</v>
      </c>
      <c r="J21" s="134">
        <f>($E$13*J13+$E$14*J14+$E$15*J15+$E$16*J16+$E$18*J18+$E$19*J19+$E$20*J20+E17*J17)/($E$21)</f>
        <v>7.8794849866795946</v>
      </c>
      <c r="K21" s="134">
        <f>($E$13*K13+$E$14*K14+$E$15*K15+$E$16*K16+$E$18*K18+$E$19*K19+$E$20*K20)/($E$21-$E$17)</f>
        <v>5.8052982132147957</v>
      </c>
      <c r="L21" s="134">
        <f>($E$13*L13+$E$19*L19)/($E$13+$E$19)</f>
        <v>3.6875055291509509</v>
      </c>
      <c r="M21" s="135">
        <f>($E$13*M13+$E$14*M14+$E$15*M15+$E$16*M16+$E$17*M17+$E$18*M18+$E$19*M19+$E$20*M20)/$E$21</f>
        <v>4.5492112052240374</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1.1787633878814685</v>
      </c>
      <c r="F23" s="66">
        <v>686</v>
      </c>
      <c r="G23" s="157">
        <v>1.4131918416845377</v>
      </c>
      <c r="H23" s="78">
        <v>1.8371951102578166</v>
      </c>
      <c r="I23" s="78">
        <v>0.14215016802896496</v>
      </c>
      <c r="J23" s="78">
        <v>3.4802735376667115</v>
      </c>
      <c r="K23" s="78">
        <v>3.2122518903617836</v>
      </c>
      <c r="L23" s="78" t="s">
        <v>64</v>
      </c>
      <c r="M23" s="96">
        <v>4.3881701940150508</v>
      </c>
    </row>
    <row r="24" spans="1:15" ht="12.75" customHeight="1" x14ac:dyDescent="0.2">
      <c r="A24" s="62" t="s">
        <v>14</v>
      </c>
      <c r="B24" s="22" t="s">
        <v>9</v>
      </c>
      <c r="C24" s="22" t="s">
        <v>21</v>
      </c>
      <c r="D24" s="23">
        <v>37816</v>
      </c>
      <c r="E24" s="142">
        <v>2.3872070711332154</v>
      </c>
      <c r="F24" s="143">
        <v>2110</v>
      </c>
      <c r="G24" s="13">
        <v>0.34731374333183407</v>
      </c>
      <c r="H24" s="13">
        <v>5.3070729986982812</v>
      </c>
      <c r="I24" s="13">
        <v>3.0344460964711439</v>
      </c>
      <c r="J24" s="13">
        <v>3.3605068505524027</v>
      </c>
      <c r="K24" s="13">
        <v>3.2845102379231328</v>
      </c>
      <c r="L24" s="138">
        <v>1.820774092485089</v>
      </c>
      <c r="M24" s="13">
        <v>2.2028462091159273</v>
      </c>
    </row>
    <row r="25" spans="1:15" ht="12.75" customHeight="1" x14ac:dyDescent="0.2">
      <c r="A25" s="32" t="s">
        <v>40</v>
      </c>
      <c r="B25" s="33" t="s">
        <v>9</v>
      </c>
      <c r="C25" s="37"/>
      <c r="D25" s="38"/>
      <c r="E25" s="70">
        <f>SUM(E23:E24)</f>
        <v>3.5659704590146841</v>
      </c>
      <c r="F25" s="36">
        <f>SUM(F23:F24)</f>
        <v>2796</v>
      </c>
      <c r="G25" s="133">
        <f>($E$23*G23+$E$24*G24)/$E$25</f>
        <v>0.69964926958575935</v>
      </c>
      <c r="H25" s="134">
        <f>($E$23*H23+$E$24*H24)/$E$25</f>
        <v>4.1600738683568492</v>
      </c>
      <c r="I25" s="134">
        <f>($E$23*I23+$E$24*I24)/$E$25</f>
        <v>2.0783718421969466</v>
      </c>
      <c r="J25" s="134">
        <f>($E$23*J23+$E$24*J24)/$E$25</f>
        <v>3.4000967987813095</v>
      </c>
      <c r="K25" s="134">
        <f>($E$23*K23+$E$24*K24)/$E$25</f>
        <v>3.2606245956966773</v>
      </c>
      <c r="L25" s="134">
        <f>L24</f>
        <v>1.820774092485089</v>
      </c>
      <c r="M25" s="135">
        <f>($E$23*M23+$E$24*M24)/$E$25</f>
        <v>2.9252245724998165</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102.81867417028528</v>
      </c>
      <c r="F27" s="36">
        <f>F25+F21</f>
        <v>120106</v>
      </c>
      <c r="G27" s="86">
        <f>($E$21*G21+$E$25*G25)/$E$27</f>
        <v>3.4999784270942982</v>
      </c>
      <c r="H27" s="86">
        <f t="shared" ref="H27:M27" si="0">($E$21*H21+$E$25*H25)/$E$27</f>
        <v>11.56807396373874</v>
      </c>
      <c r="I27" s="86">
        <f t="shared" si="0"/>
        <v>7.3957620227230638</v>
      </c>
      <c r="J27" s="86">
        <f t="shared" si="0"/>
        <v>7.7241302704142401</v>
      </c>
      <c r="K27" s="86">
        <f t="shared" si="0"/>
        <v>5.7170435160877426</v>
      </c>
      <c r="L27" s="86">
        <f t="shared" si="0"/>
        <v>3.6227633097848475</v>
      </c>
      <c r="M27" s="86">
        <f t="shared" si="0"/>
        <v>4.4928878923155455</v>
      </c>
    </row>
    <row r="28" spans="1:15" s="20" customFormat="1" ht="26.25" customHeight="1" x14ac:dyDescent="0.2">
      <c r="A28" s="181" t="s">
        <v>43</v>
      </c>
      <c r="B28" s="181"/>
      <c r="C28" s="181"/>
      <c r="D28" s="181"/>
      <c r="E28" s="72">
        <f>SUM(E10,E27)</f>
        <v>230.35247749190279</v>
      </c>
      <c r="F28" s="55">
        <f>SUM(F10, F27)</f>
        <v>224197</v>
      </c>
      <c r="G28" s="141"/>
      <c r="H28" s="182"/>
      <c r="I28" s="183"/>
      <c r="J28" s="183"/>
      <c r="K28" s="183"/>
      <c r="L28" s="183"/>
      <c r="M28" s="184"/>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60.435000000000002</v>
      </c>
      <c r="F31" s="106">
        <v>12338</v>
      </c>
      <c r="G31" s="107">
        <v>1.43</v>
      </c>
      <c r="H31" s="107">
        <v>5.43</v>
      </c>
      <c r="I31" s="107">
        <v>4.08</v>
      </c>
      <c r="J31" s="107">
        <v>5.17</v>
      </c>
      <c r="K31" s="107">
        <v>4.62</v>
      </c>
      <c r="L31" s="107">
        <v>4.72</v>
      </c>
      <c r="M31" s="108">
        <v>7.52</v>
      </c>
    </row>
    <row r="32" spans="1:15" ht="31.5" customHeight="1" x14ac:dyDescent="0.2">
      <c r="A32" s="185" t="s">
        <v>31</v>
      </c>
      <c r="B32" s="186"/>
      <c r="C32" s="186"/>
      <c r="D32" s="187"/>
      <c r="E32" s="115">
        <f>E28+E31</f>
        <v>290.78747749190279</v>
      </c>
      <c r="F32" s="116">
        <f>F28+F31</f>
        <v>236535</v>
      </c>
      <c r="G32" s="117"/>
      <c r="H32" s="118"/>
      <c r="I32" s="118"/>
      <c r="J32" s="118"/>
      <c r="K32" s="118"/>
      <c r="L32" s="118"/>
      <c r="M32" s="118"/>
    </row>
    <row r="33" spans="1:13" ht="41.25" customHeight="1" x14ac:dyDescent="0.2">
      <c r="A33" s="168" t="s">
        <v>53</v>
      </c>
      <c r="B33" s="169"/>
      <c r="C33" s="169"/>
      <c r="D33" s="169"/>
      <c r="E33" s="169"/>
      <c r="F33" s="169"/>
      <c r="G33" s="169"/>
      <c r="H33" s="169"/>
      <c r="I33" s="169"/>
      <c r="J33" s="169"/>
      <c r="K33" s="169"/>
      <c r="L33" s="169"/>
      <c r="M33" s="170"/>
    </row>
    <row r="34" spans="1:13" s="4" customFormat="1" ht="24" customHeight="1" x14ac:dyDescent="0.2">
      <c r="A34" s="171" t="s">
        <v>29</v>
      </c>
      <c r="B34" s="172"/>
      <c r="C34" s="172"/>
      <c r="D34" s="172"/>
      <c r="E34" s="172"/>
      <c r="F34" s="172"/>
      <c r="G34" s="172"/>
      <c r="H34" s="172"/>
      <c r="I34" s="172"/>
      <c r="J34" s="172"/>
      <c r="K34" s="172"/>
      <c r="L34" s="172"/>
      <c r="M34" s="173"/>
    </row>
    <row r="35" spans="1:13" s="4" customFormat="1" ht="24" customHeight="1" x14ac:dyDescent="0.2">
      <c r="A35" s="127" t="s">
        <v>49</v>
      </c>
      <c r="B35" s="128"/>
      <c r="C35" s="128"/>
      <c r="D35" s="128"/>
      <c r="E35" s="128"/>
      <c r="F35" s="128"/>
      <c r="G35" s="128"/>
      <c r="H35" s="128"/>
      <c r="I35" s="128"/>
      <c r="J35" s="128"/>
      <c r="K35" s="128"/>
      <c r="L35" s="128"/>
      <c r="M35" s="129"/>
    </row>
    <row r="36" spans="1:13" ht="22.5" customHeight="1" x14ac:dyDescent="0.2">
      <c r="B36" s="11"/>
      <c r="C36" s="11"/>
      <c r="D36" s="11"/>
      <c r="E36" s="174" t="s">
        <v>46</v>
      </c>
      <c r="F36" s="175"/>
      <c r="G36" s="89">
        <f>($E$10*G10+$E$21*G21+$E$25*G25+$E$31*G31)/$E$32</f>
        <v>2.4382785033392373</v>
      </c>
      <c r="H36" s="89">
        <f t="shared" ref="H36:M36" si="1">($E$10*H10+$E$21*H21+$E$25*H25+$E$31*H31)/$E$32</f>
        <v>8.3768402070985921</v>
      </c>
      <c r="I36" s="89">
        <f t="shared" si="1"/>
        <v>5.3815038986841541</v>
      </c>
      <c r="J36" s="89">
        <f t="shared" si="1"/>
        <v>6.2128216751690131</v>
      </c>
      <c r="K36" s="89">
        <f t="shared" si="1"/>
        <v>5.02518175165745</v>
      </c>
      <c r="L36" s="89">
        <f t="shared" si="1"/>
        <v>4.1487418828569433</v>
      </c>
      <c r="M36" s="89">
        <f t="shared" si="1"/>
        <v>5.6659111514859015</v>
      </c>
    </row>
    <row r="37" spans="1:13" ht="16.5" customHeight="1" x14ac:dyDescent="0.2">
      <c r="B37" s="10"/>
      <c r="C37" s="10"/>
      <c r="D37" s="10"/>
      <c r="E37" s="16"/>
      <c r="F37" s="119" t="s">
        <v>54</v>
      </c>
      <c r="G37" s="90"/>
      <c r="H37" s="90">
        <f>H36-'DEC-2014'!H39</f>
        <v>3.0481321729139248</v>
      </c>
      <c r="I37" s="90">
        <f>I36-'DEC-2014'!I39</f>
        <v>1.0962046770618148</v>
      </c>
      <c r="J37" s="90">
        <f>J36-'DEC-2014'!J39</f>
        <v>0.20813930375452561</v>
      </c>
      <c r="K37" s="90">
        <f>K36-'DEC-2014'!K39</f>
        <v>0.39712592919494405</v>
      </c>
      <c r="L37" s="90">
        <f>L36-'DEC-2014'!L39</f>
        <v>0.12308632892055638</v>
      </c>
      <c r="M37" s="90">
        <f>M36-'DEC-2014'!M39</f>
        <v>0.24432818873570827</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62</v>
      </c>
      <c r="B41" s="92"/>
      <c r="C41" s="92"/>
      <c r="D41" s="20"/>
      <c r="E41" s="93">
        <f>E32-'DEC-2014'!E35</f>
        <v>10.080897523821591</v>
      </c>
      <c r="F41" s="94">
        <f>E41/'DEC-2014'!E35</f>
        <v>3.5912580050556267E-2</v>
      </c>
      <c r="H41" s="6"/>
      <c r="I41" s="6"/>
      <c r="J41" s="6"/>
      <c r="K41" s="6"/>
      <c r="L41" s="6"/>
      <c r="M41" s="6"/>
    </row>
    <row r="42" spans="1:13" x14ac:dyDescent="0.2">
      <c r="A42" s="20" t="s">
        <v>63</v>
      </c>
      <c r="B42" s="92"/>
      <c r="C42" s="92"/>
      <c r="D42" s="20"/>
      <c r="E42" s="95">
        <f>F32-'DEC-2014'!F35</f>
        <v>652</v>
      </c>
      <c r="F42" s="94">
        <f>E42/'DEC-2014'!F35</f>
        <v>2.7640821932907417E-3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S23" sqref="S2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58" t="s">
        <v>66</v>
      </c>
      <c r="B1" s="158"/>
      <c r="C1" s="158"/>
      <c r="D1" s="158"/>
      <c r="E1" s="158"/>
      <c r="F1" s="158"/>
      <c r="G1" s="158"/>
      <c r="H1" s="158"/>
      <c r="I1" s="158"/>
      <c r="J1" s="158"/>
      <c r="K1" s="158"/>
      <c r="L1" s="158"/>
      <c r="M1" s="158"/>
    </row>
    <row r="2" spans="1:15" ht="24" customHeight="1" x14ac:dyDescent="0.2">
      <c r="A2" s="159" t="s">
        <v>0</v>
      </c>
      <c r="B2" s="160" t="s">
        <v>10</v>
      </c>
      <c r="C2" s="161" t="s">
        <v>16</v>
      </c>
      <c r="D2" s="162" t="s">
        <v>35</v>
      </c>
      <c r="E2" s="163" t="s">
        <v>52</v>
      </c>
      <c r="F2" s="164" t="s">
        <v>1</v>
      </c>
      <c r="G2" s="165" t="s">
        <v>2</v>
      </c>
      <c r="H2" s="166"/>
      <c r="I2" s="166"/>
      <c r="J2" s="166"/>
      <c r="K2" s="166"/>
      <c r="L2" s="166"/>
      <c r="M2" s="167"/>
    </row>
    <row r="3" spans="1:15" ht="42.75" customHeight="1" x14ac:dyDescent="0.2">
      <c r="A3" s="159"/>
      <c r="B3" s="160"/>
      <c r="C3" s="161"/>
      <c r="D3" s="162"/>
      <c r="E3" s="163"/>
      <c r="F3" s="164"/>
      <c r="G3" s="74" t="s">
        <v>47</v>
      </c>
      <c r="H3" s="149" t="s">
        <v>3</v>
      </c>
      <c r="I3" s="149" t="s">
        <v>4</v>
      </c>
      <c r="J3" s="149" t="s">
        <v>5</v>
      </c>
      <c r="K3" s="149" t="s">
        <v>6</v>
      </c>
      <c r="L3" s="73" t="s">
        <v>48</v>
      </c>
      <c r="M3" s="150" t="s">
        <v>7</v>
      </c>
    </row>
    <row r="4" spans="1:15" ht="26.25" customHeight="1" x14ac:dyDescent="0.2">
      <c r="A4" s="176" t="s">
        <v>44</v>
      </c>
      <c r="B4" s="177"/>
      <c r="C4" s="177"/>
      <c r="D4" s="177"/>
      <c r="E4" s="177"/>
      <c r="F4" s="177"/>
      <c r="G4" s="177"/>
      <c r="H4" s="177"/>
      <c r="I4" s="177"/>
      <c r="J4" s="177"/>
      <c r="K4" s="177"/>
      <c r="L4" s="177"/>
      <c r="M4" s="178"/>
    </row>
    <row r="5" spans="1:15" ht="23.25" customHeight="1" x14ac:dyDescent="0.2">
      <c r="A5" s="179" t="s">
        <v>39</v>
      </c>
      <c r="B5" s="179"/>
      <c r="C5" s="179"/>
      <c r="D5" s="179"/>
      <c r="E5" s="179"/>
      <c r="F5" s="179"/>
      <c r="G5" s="179"/>
      <c r="H5" s="179"/>
      <c r="I5" s="179"/>
      <c r="J5" s="179"/>
      <c r="K5" s="179"/>
      <c r="L5" s="179"/>
      <c r="M5" s="179"/>
    </row>
    <row r="6" spans="1:15" s="14" customFormat="1" x14ac:dyDescent="0.2">
      <c r="A6" s="60" t="s">
        <v>59</v>
      </c>
      <c r="B6" s="12" t="s">
        <v>8</v>
      </c>
      <c r="C6" s="12" t="s">
        <v>24</v>
      </c>
      <c r="D6" s="23">
        <v>36433</v>
      </c>
      <c r="E6" s="99">
        <v>24.836205810000003</v>
      </c>
      <c r="F6" s="66">
        <v>29475</v>
      </c>
      <c r="G6" s="157">
        <v>2.9165921189946769</v>
      </c>
      <c r="H6" s="96">
        <v>5.2636548696552543</v>
      </c>
      <c r="I6" s="96">
        <v>4.5181577128837747</v>
      </c>
      <c r="J6" s="96">
        <v>5.2870707396106997</v>
      </c>
      <c r="K6" s="96">
        <v>4.9566346171661779</v>
      </c>
      <c r="L6" s="96">
        <v>3.7189314363192283</v>
      </c>
      <c r="M6" s="96">
        <v>5.773754341606252</v>
      </c>
    </row>
    <row r="7" spans="1:15" s="2" customFormat="1" ht="12.75" customHeight="1" x14ac:dyDescent="0.2">
      <c r="A7" s="60" t="s">
        <v>32</v>
      </c>
      <c r="B7" s="12" t="s">
        <v>8</v>
      </c>
      <c r="C7" s="12" t="s">
        <v>19</v>
      </c>
      <c r="D7" s="25">
        <v>40834</v>
      </c>
      <c r="E7" s="136">
        <v>5.94</v>
      </c>
      <c r="F7" s="137">
        <v>4501</v>
      </c>
      <c r="G7" s="76">
        <v>3.673</v>
      </c>
      <c r="H7" s="76">
        <v>9.0299999999999994</v>
      </c>
      <c r="I7" s="76">
        <v>4.75</v>
      </c>
      <c r="J7" s="76">
        <v>5.23</v>
      </c>
      <c r="K7" s="76"/>
      <c r="L7" s="76"/>
      <c r="M7" s="78">
        <v>5.42</v>
      </c>
    </row>
    <row r="8" spans="1:15" s="2" customFormat="1" ht="12.75" customHeight="1" x14ac:dyDescent="0.2">
      <c r="A8" s="60" t="s">
        <v>36</v>
      </c>
      <c r="B8" s="12" t="s">
        <v>8</v>
      </c>
      <c r="C8" s="12" t="s">
        <v>19</v>
      </c>
      <c r="D8" s="25">
        <v>36738</v>
      </c>
      <c r="E8" s="100">
        <v>74.939819999999997</v>
      </c>
      <c r="F8" s="26">
        <v>43422</v>
      </c>
      <c r="G8" s="120">
        <v>4.49</v>
      </c>
      <c r="H8" s="109">
        <v>9.4700000000000006</v>
      </c>
      <c r="I8" s="109">
        <v>5.0999999999999996</v>
      </c>
      <c r="J8" s="109">
        <v>5.59</v>
      </c>
      <c r="K8" s="109">
        <v>4.55</v>
      </c>
      <c r="L8" s="109">
        <v>4.6399999999999997</v>
      </c>
      <c r="M8" s="120">
        <v>5.21</v>
      </c>
    </row>
    <row r="9" spans="1:15" ht="12.75" customHeight="1" x14ac:dyDescent="0.2">
      <c r="A9" s="61" t="s">
        <v>11</v>
      </c>
      <c r="B9" s="27" t="s">
        <v>8</v>
      </c>
      <c r="C9" s="27" t="s">
        <v>19</v>
      </c>
      <c r="D9" s="28">
        <v>37816</v>
      </c>
      <c r="E9" s="142">
        <v>25.088895627465597</v>
      </c>
      <c r="F9" s="143">
        <v>27834</v>
      </c>
      <c r="G9" s="144">
        <v>2.8670927523476886</v>
      </c>
      <c r="H9" s="144">
        <v>8.6731039654250672</v>
      </c>
      <c r="I9" s="144">
        <v>5.5991025423264507</v>
      </c>
      <c r="J9" s="144">
        <v>5.8181761965763634</v>
      </c>
      <c r="K9" s="13">
        <v>5.2667876648618162</v>
      </c>
      <c r="L9" s="138">
        <v>3.1442017474923478</v>
      </c>
      <c r="M9" s="13">
        <v>3.3225907255665099</v>
      </c>
    </row>
    <row r="10" spans="1:15" s="20" customFormat="1" ht="23.25" customHeight="1" x14ac:dyDescent="0.2">
      <c r="A10" s="43" t="s">
        <v>41</v>
      </c>
      <c r="B10" s="44" t="s">
        <v>8</v>
      </c>
      <c r="C10" s="44"/>
      <c r="D10" s="45"/>
      <c r="E10" s="65">
        <f>SUM(E6:E9)</f>
        <v>130.80492143746559</v>
      </c>
      <c r="F10" s="46">
        <f>SUM(F6:F9)</f>
        <v>105232</v>
      </c>
      <c r="G10" s="130">
        <f>($E$6*G6+$E$7*G7+$E$8*G8+$E$9*G9+$E$31*G31)/($E$10+$E$31)</f>
        <v>3.4464704209211714</v>
      </c>
      <c r="H10" s="131">
        <f>($E$6*H6+$E$7*H7+$E$8*H8+$E$9*H9+$E$31*H31)/($E$10+$E$31)</f>
        <v>7.6346522771822825</v>
      </c>
      <c r="I10" s="131">
        <f>($E$6*I6+$E$7*I7+$E$8*I8+$E$9*I9+$E$31*I31)/($E$10+$E$31)</f>
        <v>4.8463060010580374</v>
      </c>
      <c r="J10" s="131">
        <f>($E$6*J6+$E$8*J8+$E$9*J9+$E$31*J31+E7*J7)/($E$6+$E$8+$E$9+$E$31+E7)</f>
        <v>5.4355446092088959</v>
      </c>
      <c r="K10" s="131">
        <f>($E$6*K6+$E$8*K8+$E$9*K9+$E$31*K31)/($E$6+$E$8+$E$9+$E$31)</f>
        <v>4.7305047583727466</v>
      </c>
      <c r="L10" s="131">
        <f>($E$6*L6+$E$8*L8+$E$9*L9+$E$31*L31)/($E$6+$E$8+$E$9+$E$31)</f>
        <v>4.3417890615362387</v>
      </c>
      <c r="M10" s="132">
        <f>($E$6*M6+$E$7*M7+$E$8*M8+$E$9*M9+$E$31*M31)/($E$10+$E$31)</f>
        <v>5.8178695431014802</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180" t="s">
        <v>40</v>
      </c>
      <c r="B12" s="180"/>
      <c r="C12" s="180"/>
      <c r="D12" s="180"/>
      <c r="E12" s="180"/>
      <c r="F12" s="180"/>
      <c r="G12" s="180"/>
      <c r="H12" s="180"/>
      <c r="I12" s="180"/>
      <c r="J12" s="180"/>
      <c r="K12" s="180"/>
      <c r="L12" s="180"/>
      <c r="M12" s="180"/>
    </row>
    <row r="13" spans="1:15" x14ac:dyDescent="0.2">
      <c r="A13" s="63" t="s">
        <v>60</v>
      </c>
      <c r="B13" s="12" t="s">
        <v>8</v>
      </c>
      <c r="C13" s="12" t="s">
        <v>17</v>
      </c>
      <c r="D13" s="23">
        <v>36606</v>
      </c>
      <c r="E13" s="99">
        <v>12.43920003</v>
      </c>
      <c r="F13" s="66">
        <v>23727</v>
      </c>
      <c r="G13" s="157">
        <v>4.7708026216336403</v>
      </c>
      <c r="H13" s="96">
        <v>7.2590415896447213</v>
      </c>
      <c r="I13" s="96">
        <v>5.9984196508555687</v>
      </c>
      <c r="J13" s="96">
        <v>6.8622526577169385</v>
      </c>
      <c r="K13" s="96">
        <v>5.5793711719927863</v>
      </c>
      <c r="L13" s="96">
        <v>3.7359759355477307</v>
      </c>
      <c r="M13" s="96">
        <v>5.7025603070765651</v>
      </c>
    </row>
    <row r="14" spans="1:15" x14ac:dyDescent="0.2">
      <c r="A14" s="63" t="s">
        <v>28</v>
      </c>
      <c r="B14" s="12" t="s">
        <v>8</v>
      </c>
      <c r="C14" s="12" t="s">
        <v>18</v>
      </c>
      <c r="D14" s="23">
        <v>36091</v>
      </c>
      <c r="E14" s="100">
        <v>0.49060799999999999</v>
      </c>
      <c r="F14" s="26">
        <v>526</v>
      </c>
      <c r="G14" s="76">
        <v>0.71302579798380172</v>
      </c>
      <c r="H14" s="76">
        <v>7.183354328473146</v>
      </c>
      <c r="I14" s="76">
        <v>5.2559464429899005</v>
      </c>
      <c r="J14" s="76">
        <v>6.0447220296353077</v>
      </c>
      <c r="K14" s="76">
        <v>4.302146730520473</v>
      </c>
      <c r="L14" s="138"/>
      <c r="M14" s="76">
        <v>5.1529517478703601</v>
      </c>
      <c r="N14" s="2"/>
      <c r="O14" s="2"/>
    </row>
    <row r="15" spans="1:15" ht="13.5" customHeight="1" x14ac:dyDescent="0.2">
      <c r="A15" s="63" t="s">
        <v>15</v>
      </c>
      <c r="B15" s="12" t="s">
        <v>8</v>
      </c>
      <c r="C15" s="12" t="s">
        <v>22</v>
      </c>
      <c r="D15" s="23">
        <v>4.1063829196259997E-2</v>
      </c>
      <c r="E15" s="100">
        <v>6.4088000000000006E-2</v>
      </c>
      <c r="F15" s="26">
        <v>104</v>
      </c>
      <c r="G15" s="76">
        <v>1.7587241059845882</v>
      </c>
      <c r="H15" s="76">
        <v>5.5237794026594234</v>
      </c>
      <c r="I15" s="76">
        <v>3.9089814306967563</v>
      </c>
      <c r="J15" s="76">
        <v>5.2919757864800632</v>
      </c>
      <c r="K15" s="76">
        <v>3.2833928839381743</v>
      </c>
      <c r="L15" s="138"/>
      <c r="M15" s="76">
        <v>4.3570631762047007</v>
      </c>
      <c r="N15" s="2"/>
      <c r="O15" s="2"/>
    </row>
    <row r="16" spans="1:15" ht="12.75" customHeight="1" x14ac:dyDescent="0.2">
      <c r="A16" s="63" t="s">
        <v>33</v>
      </c>
      <c r="B16" s="12" t="s">
        <v>8</v>
      </c>
      <c r="C16" s="12" t="s">
        <v>17</v>
      </c>
      <c r="D16" s="23">
        <v>39514</v>
      </c>
      <c r="E16" s="100">
        <v>0.65207099999999996</v>
      </c>
      <c r="F16" s="26">
        <v>1757</v>
      </c>
      <c r="G16" s="76">
        <v>1.2637607451234656</v>
      </c>
      <c r="H16" s="76">
        <v>4.9664921532086348</v>
      </c>
      <c r="I16" s="76">
        <v>3.9554782569531488</v>
      </c>
      <c r="J16" s="76">
        <v>4.7888522305805203</v>
      </c>
      <c r="K16" s="76">
        <v>3.8010693576105314</v>
      </c>
      <c r="L16" s="138"/>
      <c r="M16" s="76">
        <v>5.091774513167846</v>
      </c>
      <c r="N16" s="2"/>
      <c r="O16" s="2"/>
    </row>
    <row r="17" spans="1:15" ht="12.75" customHeight="1" x14ac:dyDescent="0.2">
      <c r="A17" s="60" t="s">
        <v>12</v>
      </c>
      <c r="B17" s="12" t="s">
        <v>8</v>
      </c>
      <c r="C17" s="12" t="s">
        <v>20</v>
      </c>
      <c r="D17" s="25">
        <v>40834</v>
      </c>
      <c r="E17" s="136">
        <v>3.5</v>
      </c>
      <c r="F17" s="137">
        <v>3251</v>
      </c>
      <c r="G17" s="76">
        <v>7.99</v>
      </c>
      <c r="H17" s="76">
        <v>17.04</v>
      </c>
      <c r="I17" s="138">
        <v>10.32</v>
      </c>
      <c r="J17" s="138">
        <v>8.3699999999999992</v>
      </c>
      <c r="K17" s="138"/>
      <c r="L17" s="138"/>
      <c r="M17" s="76">
        <v>7.97</v>
      </c>
      <c r="N17" s="84"/>
      <c r="O17" s="2"/>
    </row>
    <row r="18" spans="1:15" x14ac:dyDescent="0.2">
      <c r="A18" s="60" t="s">
        <v>37</v>
      </c>
      <c r="B18" s="12" t="s">
        <v>8</v>
      </c>
      <c r="C18" s="12" t="s">
        <v>17</v>
      </c>
      <c r="D18" s="25">
        <v>38245</v>
      </c>
      <c r="E18" s="100">
        <v>36.527484000000001</v>
      </c>
      <c r="F18" s="26">
        <v>35339</v>
      </c>
      <c r="G18" s="120">
        <v>5.88</v>
      </c>
      <c r="H18" s="120">
        <v>12.06</v>
      </c>
      <c r="I18" s="109">
        <v>7.27</v>
      </c>
      <c r="J18" s="109">
        <v>7.23</v>
      </c>
      <c r="K18" s="109">
        <v>5.36</v>
      </c>
      <c r="L18" s="109">
        <v>4.78</v>
      </c>
      <c r="M18" s="109">
        <v>5.77</v>
      </c>
      <c r="N18" s="2"/>
      <c r="O18" s="2"/>
    </row>
    <row r="19" spans="1:15" ht="12.75" customHeight="1" x14ac:dyDescent="0.2">
      <c r="A19" s="62" t="s">
        <v>13</v>
      </c>
      <c r="B19" s="22" t="s">
        <v>8</v>
      </c>
      <c r="C19" s="22" t="s">
        <v>21</v>
      </c>
      <c r="D19" s="23">
        <v>37834</v>
      </c>
      <c r="E19" s="142">
        <v>37.645615906007997</v>
      </c>
      <c r="F19" s="143">
        <v>38578</v>
      </c>
      <c r="G19" s="144">
        <v>6.1541592291872949</v>
      </c>
      <c r="H19" s="144">
        <v>13.611377389666179</v>
      </c>
      <c r="I19" s="144">
        <v>8.9974923206382904</v>
      </c>
      <c r="J19" s="144">
        <v>8.0383443281254241</v>
      </c>
      <c r="K19" s="13">
        <v>6.5708663852906302</v>
      </c>
      <c r="L19" s="138">
        <v>3.8618457149464103</v>
      </c>
      <c r="M19" s="13">
        <v>4.3602580227859677</v>
      </c>
      <c r="N19" s="2"/>
      <c r="O19" s="2"/>
    </row>
    <row r="20" spans="1:15" ht="12.75" customHeight="1" x14ac:dyDescent="0.2">
      <c r="A20" s="63" t="s">
        <v>34</v>
      </c>
      <c r="B20" s="22" t="s">
        <v>8</v>
      </c>
      <c r="C20" s="22" t="s">
        <v>30</v>
      </c>
      <c r="D20" s="23">
        <v>39078</v>
      </c>
      <c r="E20" s="142">
        <v>11.0427038518675</v>
      </c>
      <c r="F20" s="143">
        <v>14640</v>
      </c>
      <c r="G20" s="144">
        <v>12.229981997477889</v>
      </c>
      <c r="H20" s="144">
        <v>24.447942019415603</v>
      </c>
      <c r="I20" s="144">
        <v>15.030109907697264</v>
      </c>
      <c r="J20" s="144">
        <v>12.255084752065294</v>
      </c>
      <c r="K20" s="13">
        <v>9.0725686379627302</v>
      </c>
      <c r="L20" s="138"/>
      <c r="M20" s="13">
        <v>0.91932639787488668</v>
      </c>
      <c r="N20" s="2"/>
      <c r="O20" s="2"/>
    </row>
    <row r="21" spans="1:15" ht="12.75" customHeight="1" x14ac:dyDescent="0.2">
      <c r="A21" s="32" t="s">
        <v>40</v>
      </c>
      <c r="B21" s="33" t="s">
        <v>8</v>
      </c>
      <c r="C21" s="33"/>
      <c r="D21" s="34"/>
      <c r="E21" s="69">
        <f>SUM(E13:E20)</f>
        <v>102.3617707878755</v>
      </c>
      <c r="F21" s="35">
        <f>SUM(F13:F20)</f>
        <v>117922</v>
      </c>
      <c r="G21" s="133">
        <f>($E$13*G13+$E$14*G14+$E$15*G15+$E$16*G16+$E$17*G17+$E$18*G18+$E$19*G19+$E$20*G20)/$E$21</f>
        <v>6.5464610836507262</v>
      </c>
      <c r="H21" s="134">
        <f>($E$13*H13+$E$14*H14+$E$15*H15+$E$16*H16+$E$17*H17+$E$18*H18+$E$19*H19+$E$20*H20)/$E$21</f>
        <v>13.481155220634744</v>
      </c>
      <c r="I21" s="134">
        <f>($E$13*I13+$E$14*I14+$E$15*I15+$E$16*I16+$E$17*I17+$E$18*I18+$E$19*I19+$E$20*I20)/$E$21</f>
        <v>8.659364889714416</v>
      </c>
      <c r="J21" s="134">
        <f>($E$13*J13+$E$14*J14+$E$15*J15+$E$16*J16+$E$18*J18+$E$19*J19+$E$20*J20+E17*J17)/($E$21)</f>
        <v>8.0412320335634906</v>
      </c>
      <c r="K21" s="134">
        <f>($E$13*K13+$E$14*K14+$E$15*K15+$E$16*K16+$E$18*K18+$E$19*K19+$E$20*K20)/($E$21-$E$17)</f>
        <v>6.2464983674385337</v>
      </c>
      <c r="L21" s="134">
        <f>($E$13*L13+$E$19*L19+$E$18*L18)/($E$13+$E$19+$E$18)</f>
        <v>4.2309866639429892</v>
      </c>
      <c r="M21" s="135">
        <f>($E$13*M13+$E$14*M14+$E$15*M15+$E$16*M16+$E$17*M17+$E$18*M18+$E$19*M19+$E$20*M20)/$E$21</f>
        <v>4.7871175781502169</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1.1796781227758009</v>
      </c>
      <c r="F23" s="66">
        <v>679</v>
      </c>
      <c r="G23" s="157">
        <v>2.040234523818627</v>
      </c>
      <c r="H23" s="78">
        <v>1.1649576386731253</v>
      </c>
      <c r="I23" s="78">
        <v>0.74423390264812816</v>
      </c>
      <c r="J23" s="78">
        <v>2.8671294772671274</v>
      </c>
      <c r="K23" s="78">
        <v>3.2716380706448334</v>
      </c>
      <c r="L23" s="78" t="s">
        <v>65</v>
      </c>
      <c r="M23" s="96">
        <v>4.4226949477171429</v>
      </c>
    </row>
    <row r="24" spans="1:15" ht="12.75" customHeight="1" x14ac:dyDescent="0.2">
      <c r="A24" s="62" t="s">
        <v>14</v>
      </c>
      <c r="B24" s="22" t="s">
        <v>9</v>
      </c>
      <c r="C24" s="22" t="s">
        <v>21</v>
      </c>
      <c r="D24" s="23">
        <v>37816</v>
      </c>
      <c r="E24" s="142">
        <v>2.4949121342490215</v>
      </c>
      <c r="F24" s="143">
        <v>2219</v>
      </c>
      <c r="G24" s="13">
        <v>3.069486811396227</v>
      </c>
      <c r="H24" s="13">
        <v>5.2944530120161648</v>
      </c>
      <c r="I24" s="13">
        <v>4.4479970801350355</v>
      </c>
      <c r="J24" s="13">
        <v>3.710200515860862</v>
      </c>
      <c r="K24" s="13">
        <v>3.7916942052041769</v>
      </c>
      <c r="L24" s="138">
        <v>1.9936555781929544</v>
      </c>
      <c r="M24" s="13">
        <v>2.4117566049618677</v>
      </c>
    </row>
    <row r="25" spans="1:15" ht="12.75" customHeight="1" x14ac:dyDescent="0.2">
      <c r="A25" s="32" t="s">
        <v>40</v>
      </c>
      <c r="B25" s="33" t="s">
        <v>9</v>
      </c>
      <c r="C25" s="37"/>
      <c r="D25" s="38"/>
      <c r="E25" s="70">
        <f>SUM(E23:E24)</f>
        <v>3.6745902570248221</v>
      </c>
      <c r="F25" s="36">
        <f>SUM(F23:F24)</f>
        <v>2898</v>
      </c>
      <c r="G25" s="133">
        <f>($E$23*G23+$E$24*G24)/$E$25</f>
        <v>2.739059111559206</v>
      </c>
      <c r="H25" s="134">
        <f>($E$23*H23+$E$24*H24)/$E$25</f>
        <v>3.9687336775342517</v>
      </c>
      <c r="I25" s="134">
        <f>($E$23*I23+$E$24*I24)/$E$25</f>
        <v>3.258953380889638</v>
      </c>
      <c r="J25" s="134">
        <f>($E$23*J23+$E$24*J24)/$E$25</f>
        <v>3.4395438193016781</v>
      </c>
      <c r="K25" s="134">
        <f>($E$23*K23+$E$24*K24)/$E$25</f>
        <v>3.6247371292738304</v>
      </c>
      <c r="L25" s="134">
        <f>L24</f>
        <v>1.9936555781929544</v>
      </c>
      <c r="M25" s="135">
        <f>($E$23*M23+$E$24*M24)/$E$25</f>
        <v>3.0573415010368263</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106.03636104490032</v>
      </c>
      <c r="F27" s="36">
        <f>F25+F21</f>
        <v>120820</v>
      </c>
      <c r="G27" s="86">
        <f>($E$21*G21+$E$25*G25)/$E$27</f>
        <v>6.4145191530397687</v>
      </c>
      <c r="H27" s="86">
        <f t="shared" ref="H27:M27" si="0">($E$21*H21+$E$25*H25)/$E$27</f>
        <v>13.151511208160674</v>
      </c>
      <c r="I27" s="86">
        <f t="shared" si="0"/>
        <v>8.4722187134527722</v>
      </c>
      <c r="J27" s="86">
        <f t="shared" si="0"/>
        <v>7.8817648610637452</v>
      </c>
      <c r="K27" s="86">
        <f t="shared" si="0"/>
        <v>6.155643700161467</v>
      </c>
      <c r="L27" s="86">
        <f>($E$21*L21+$E$25*L25)/$E$27</f>
        <v>4.1534540616505113</v>
      </c>
      <c r="M27" s="86">
        <f t="shared" si="0"/>
        <v>4.7271738168106143</v>
      </c>
    </row>
    <row r="28" spans="1:15" s="20" customFormat="1" ht="26.25" customHeight="1" x14ac:dyDescent="0.2">
      <c r="A28" s="181" t="s">
        <v>43</v>
      </c>
      <c r="B28" s="181"/>
      <c r="C28" s="181"/>
      <c r="D28" s="181"/>
      <c r="E28" s="72">
        <f>SUM(E10,E27)</f>
        <v>236.8412824823659</v>
      </c>
      <c r="F28" s="55">
        <f>SUM(F10, F27)</f>
        <v>226052</v>
      </c>
      <c r="G28" s="148"/>
      <c r="H28" s="182"/>
      <c r="I28" s="183"/>
      <c r="J28" s="183"/>
      <c r="K28" s="183"/>
      <c r="L28" s="183"/>
      <c r="M28" s="184"/>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61.256</v>
      </c>
      <c r="F31" s="106">
        <v>12345</v>
      </c>
      <c r="G31" s="107">
        <v>2.6</v>
      </c>
      <c r="H31" s="107">
        <v>5.79</v>
      </c>
      <c r="I31" s="107">
        <v>4.37</v>
      </c>
      <c r="J31" s="107">
        <v>5.17</v>
      </c>
      <c r="K31" s="107">
        <v>4.6399999999999997</v>
      </c>
      <c r="L31" s="107">
        <v>4.72</v>
      </c>
      <c r="M31" s="108">
        <v>7.64</v>
      </c>
    </row>
    <row r="32" spans="1:15" ht="31.5" customHeight="1" x14ac:dyDescent="0.2">
      <c r="A32" s="185" t="s">
        <v>31</v>
      </c>
      <c r="B32" s="186"/>
      <c r="C32" s="186"/>
      <c r="D32" s="187"/>
      <c r="E32" s="115">
        <f>E28+E31</f>
        <v>298.09728248236593</v>
      </c>
      <c r="F32" s="116">
        <f>F28+F31</f>
        <v>238397</v>
      </c>
      <c r="G32" s="117"/>
      <c r="H32" s="118"/>
      <c r="I32" s="118"/>
      <c r="J32" s="118"/>
      <c r="K32" s="118"/>
      <c r="L32" s="118"/>
      <c r="M32" s="118"/>
    </row>
    <row r="33" spans="1:13" ht="41.25" customHeight="1" x14ac:dyDescent="0.2">
      <c r="A33" s="168" t="s">
        <v>53</v>
      </c>
      <c r="B33" s="169"/>
      <c r="C33" s="169"/>
      <c r="D33" s="169"/>
      <c r="E33" s="169"/>
      <c r="F33" s="169"/>
      <c r="G33" s="169"/>
      <c r="H33" s="169"/>
      <c r="I33" s="169"/>
      <c r="J33" s="169"/>
      <c r="K33" s="169"/>
      <c r="L33" s="169"/>
      <c r="M33" s="170"/>
    </row>
    <row r="34" spans="1:13" s="4" customFormat="1" ht="24" customHeight="1" x14ac:dyDescent="0.2">
      <c r="A34" s="171" t="s">
        <v>29</v>
      </c>
      <c r="B34" s="172"/>
      <c r="C34" s="172"/>
      <c r="D34" s="172"/>
      <c r="E34" s="172"/>
      <c r="F34" s="172"/>
      <c r="G34" s="172"/>
      <c r="H34" s="172"/>
      <c r="I34" s="172"/>
      <c r="J34" s="172"/>
      <c r="K34" s="172"/>
      <c r="L34" s="172"/>
      <c r="M34" s="173"/>
    </row>
    <row r="35" spans="1:13" s="4" customFormat="1" ht="24" customHeight="1" x14ac:dyDescent="0.2">
      <c r="A35" s="145" t="s">
        <v>49</v>
      </c>
      <c r="B35" s="146"/>
      <c r="C35" s="146"/>
      <c r="D35" s="146"/>
      <c r="E35" s="146"/>
      <c r="F35" s="146"/>
      <c r="G35" s="146"/>
      <c r="H35" s="146"/>
      <c r="I35" s="146"/>
      <c r="J35" s="146"/>
      <c r="K35" s="146"/>
      <c r="L35" s="146"/>
      <c r="M35" s="147"/>
    </row>
    <row r="36" spans="1:13" ht="22.5" customHeight="1" x14ac:dyDescent="0.2">
      <c r="B36" s="11"/>
      <c r="C36" s="11"/>
      <c r="D36" s="11"/>
      <c r="E36" s="174" t="s">
        <v>46</v>
      </c>
      <c r="F36" s="175"/>
      <c r="G36" s="89">
        <f>($E$10*G10+$E$21*G21+$E$25*G25+$E$31*G31)/$E$32</f>
        <v>4.3282956179334553</v>
      </c>
      <c r="H36" s="89">
        <f t="shared" ref="H36:M36" si="1">($E$10*H10+$E$21*H21+$E$25*H25+$E$31*H31)/$E$32</f>
        <v>9.2179999065785694</v>
      </c>
      <c r="I36" s="89">
        <f t="shared" si="1"/>
        <v>6.0382054579374831</v>
      </c>
      <c r="J36" s="89">
        <f t="shared" si="1"/>
        <v>6.2511243126357785</v>
      </c>
      <c r="K36" s="89">
        <f t="shared" si="1"/>
        <v>5.2188439565014182</v>
      </c>
      <c r="L36" s="89">
        <f t="shared" si="1"/>
        <v>4.352514859418851</v>
      </c>
      <c r="M36" s="89">
        <f t="shared" si="1"/>
        <v>5.8043270427414813</v>
      </c>
    </row>
    <row r="37" spans="1:13" ht="16.5" customHeight="1" x14ac:dyDescent="0.2">
      <c r="B37" s="10"/>
      <c r="C37" s="10"/>
      <c r="D37" s="10"/>
      <c r="E37" s="16"/>
      <c r="F37" s="119" t="s">
        <v>54</v>
      </c>
      <c r="G37" s="90"/>
      <c r="H37" s="90">
        <f>H36-'JAN-2015'!H36</f>
        <v>0.84115969947997726</v>
      </c>
      <c r="I37" s="90">
        <f>I36-'JAN-2015'!I36</f>
        <v>0.65670155925332896</v>
      </c>
      <c r="J37" s="90">
        <f>J36-'JAN-2015'!J36</f>
        <v>3.8302637466765432E-2</v>
      </c>
      <c r="K37" s="90">
        <f>K36-'JAN-2015'!K36</f>
        <v>0.19366220484396823</v>
      </c>
      <c r="L37" s="90">
        <f>L36-'JAN-2015'!L36</f>
        <v>0.20377297656190763</v>
      </c>
      <c r="M37" s="90">
        <f>M36-'JAN-2015'!M36</f>
        <v>0.13841589125557974</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67</v>
      </c>
      <c r="B41" s="92"/>
      <c r="C41" s="92"/>
      <c r="D41" s="20"/>
      <c r="E41" s="93">
        <f>E32-'DEC-2014'!E35</f>
        <v>17.390702514284726</v>
      </c>
      <c r="F41" s="94">
        <f>E41/'DEC-2014'!E35</f>
        <v>6.1953312659297835E-2</v>
      </c>
      <c r="H41" s="6"/>
      <c r="I41" s="6"/>
      <c r="J41" s="6"/>
      <c r="K41" s="6"/>
      <c r="L41" s="6"/>
      <c r="M41" s="6"/>
    </row>
    <row r="42" spans="1:13" x14ac:dyDescent="0.2">
      <c r="A42" s="20" t="s">
        <v>68</v>
      </c>
      <c r="B42" s="92"/>
      <c r="C42" s="92"/>
      <c r="D42" s="20"/>
      <c r="E42" s="95">
        <f>F32-'DEC-2014'!F35</f>
        <v>2514</v>
      </c>
      <c r="F42" s="94">
        <f>E42/'DEC-2014'!F35</f>
        <v>1.0657826125663995E-2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abSelected="1" zoomScaleNormal="100" workbookViewId="0">
      <pane ySplit="3" topLeftCell="A4" activePane="bottomLeft" state="frozen"/>
      <selection pane="bottomLeft" activeCell="N1" sqref="N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58" t="s">
        <v>69</v>
      </c>
      <c r="B1" s="158"/>
      <c r="C1" s="158"/>
      <c r="D1" s="158"/>
      <c r="E1" s="158"/>
      <c r="F1" s="158"/>
      <c r="G1" s="158"/>
      <c r="H1" s="158"/>
      <c r="I1" s="158"/>
      <c r="J1" s="158"/>
      <c r="K1" s="158"/>
      <c r="L1" s="158"/>
      <c r="M1" s="158"/>
    </row>
    <row r="2" spans="1:15" ht="24" customHeight="1" x14ac:dyDescent="0.2">
      <c r="A2" s="159" t="s">
        <v>0</v>
      </c>
      <c r="B2" s="160" t="s">
        <v>10</v>
      </c>
      <c r="C2" s="161" t="s">
        <v>16</v>
      </c>
      <c r="D2" s="162" t="s">
        <v>35</v>
      </c>
      <c r="E2" s="163" t="s">
        <v>52</v>
      </c>
      <c r="F2" s="164" t="s">
        <v>1</v>
      </c>
      <c r="G2" s="165" t="s">
        <v>2</v>
      </c>
      <c r="H2" s="166"/>
      <c r="I2" s="166"/>
      <c r="J2" s="166"/>
      <c r="K2" s="166"/>
      <c r="L2" s="166"/>
      <c r="M2" s="167"/>
    </row>
    <row r="3" spans="1:15" ht="42.75" customHeight="1" x14ac:dyDescent="0.2">
      <c r="A3" s="159"/>
      <c r="B3" s="160"/>
      <c r="C3" s="161"/>
      <c r="D3" s="162"/>
      <c r="E3" s="163"/>
      <c r="F3" s="164"/>
      <c r="G3" s="74" t="s">
        <v>47</v>
      </c>
      <c r="H3" s="151" t="s">
        <v>3</v>
      </c>
      <c r="I3" s="151" t="s">
        <v>4</v>
      </c>
      <c r="J3" s="151" t="s">
        <v>5</v>
      </c>
      <c r="K3" s="151" t="s">
        <v>6</v>
      </c>
      <c r="L3" s="73" t="s">
        <v>48</v>
      </c>
      <c r="M3" s="152" t="s">
        <v>7</v>
      </c>
    </row>
    <row r="4" spans="1:15" ht="26.25" customHeight="1" x14ac:dyDescent="0.2">
      <c r="A4" s="176" t="s">
        <v>44</v>
      </c>
      <c r="B4" s="177"/>
      <c r="C4" s="177"/>
      <c r="D4" s="177"/>
      <c r="E4" s="177"/>
      <c r="F4" s="177"/>
      <c r="G4" s="177"/>
      <c r="H4" s="177"/>
      <c r="I4" s="177"/>
      <c r="J4" s="177"/>
      <c r="K4" s="177"/>
      <c r="L4" s="177"/>
      <c r="M4" s="178"/>
    </row>
    <row r="5" spans="1:15" ht="23.25" customHeight="1" x14ac:dyDescent="0.2">
      <c r="A5" s="179" t="s">
        <v>39</v>
      </c>
      <c r="B5" s="179"/>
      <c r="C5" s="179"/>
      <c r="D5" s="179"/>
      <c r="E5" s="179"/>
      <c r="F5" s="179"/>
      <c r="G5" s="179"/>
      <c r="H5" s="179"/>
      <c r="I5" s="179"/>
      <c r="J5" s="179"/>
      <c r="K5" s="179"/>
      <c r="L5" s="179"/>
      <c r="M5" s="179"/>
    </row>
    <row r="6" spans="1:15" s="14" customFormat="1" x14ac:dyDescent="0.2">
      <c r="A6" s="60" t="s">
        <v>59</v>
      </c>
      <c r="B6" s="12" t="s">
        <v>8</v>
      </c>
      <c r="C6" s="12" t="s">
        <v>24</v>
      </c>
      <c r="D6" s="23">
        <v>36433</v>
      </c>
      <c r="E6" s="99">
        <v>25.140999999999998</v>
      </c>
      <c r="F6" s="66">
        <v>29555</v>
      </c>
      <c r="G6" s="75">
        <v>3.7419778832235755</v>
      </c>
      <c r="H6" s="96">
        <v>6.2243028224655106</v>
      </c>
      <c r="I6" s="96">
        <v>4.6451432136927151</v>
      </c>
      <c r="J6" s="96">
        <v>5.3162181204711167</v>
      </c>
      <c r="K6" s="96">
        <v>4.7439193820730807</v>
      </c>
      <c r="L6" s="96">
        <v>3.7233941517015534</v>
      </c>
      <c r="M6" s="96">
        <v>5.7931920163492023</v>
      </c>
    </row>
    <row r="7" spans="1:15" s="2" customFormat="1" ht="12.75" customHeight="1" x14ac:dyDescent="0.2">
      <c r="A7" s="60" t="s">
        <v>32</v>
      </c>
      <c r="B7" s="12" t="s">
        <v>8</v>
      </c>
      <c r="C7" s="12" t="s">
        <v>19</v>
      </c>
      <c r="D7" s="25">
        <v>40834</v>
      </c>
      <c r="E7" s="136">
        <v>6.26</v>
      </c>
      <c r="F7" s="137">
        <v>4835</v>
      </c>
      <c r="G7" s="76">
        <v>4.46</v>
      </c>
      <c r="H7" s="76">
        <v>9.5500000000000007</v>
      </c>
      <c r="I7" s="76">
        <v>4.7300000000000004</v>
      </c>
      <c r="J7" s="76">
        <v>5.3</v>
      </c>
      <c r="K7" s="76"/>
      <c r="L7" s="76"/>
      <c r="M7" s="78">
        <v>5.69</v>
      </c>
    </row>
    <row r="8" spans="1:15" s="2" customFormat="1" ht="12.75" customHeight="1" x14ac:dyDescent="0.2">
      <c r="A8" s="60" t="s">
        <v>36</v>
      </c>
      <c r="B8" s="12" t="s">
        <v>8</v>
      </c>
      <c r="C8" s="12" t="s">
        <v>19</v>
      </c>
      <c r="D8" s="25">
        <v>36738</v>
      </c>
      <c r="E8" s="100">
        <v>75.915597000000005</v>
      </c>
      <c r="F8" s="26">
        <v>43603</v>
      </c>
      <c r="G8" s="120">
        <v>5.55</v>
      </c>
      <c r="H8" s="109">
        <v>10.58</v>
      </c>
      <c r="I8" s="109">
        <v>5.14</v>
      </c>
      <c r="J8" s="109">
        <v>5.52</v>
      </c>
      <c r="K8" s="109">
        <v>4.3600000000000003</v>
      </c>
      <c r="L8" s="109">
        <v>4.71</v>
      </c>
      <c r="M8" s="120">
        <v>5.25</v>
      </c>
    </row>
    <row r="9" spans="1:15" ht="12.75" customHeight="1" x14ac:dyDescent="0.2">
      <c r="A9" s="61" t="s">
        <v>11</v>
      </c>
      <c r="B9" s="27" t="s">
        <v>8</v>
      </c>
      <c r="C9" s="27" t="s">
        <v>19</v>
      </c>
      <c r="D9" s="28">
        <v>37816</v>
      </c>
      <c r="E9" s="142">
        <v>25.604217839700699</v>
      </c>
      <c r="F9" s="143">
        <v>28369</v>
      </c>
      <c r="G9" s="144">
        <v>3.4206257254096428</v>
      </c>
      <c r="H9" s="144">
        <v>9.0124130825931523</v>
      </c>
      <c r="I9" s="144">
        <v>5.6333594933990261</v>
      </c>
      <c r="J9" s="144">
        <v>5.782438066573925</v>
      </c>
      <c r="K9" s="13">
        <v>4.9117418773075183</v>
      </c>
      <c r="L9" s="138">
        <v>3.1249912922383105</v>
      </c>
      <c r="M9" s="13">
        <v>3.345425057988427</v>
      </c>
    </row>
    <row r="10" spans="1:15" s="20" customFormat="1" ht="23.25" customHeight="1" x14ac:dyDescent="0.2">
      <c r="A10" s="43" t="s">
        <v>41</v>
      </c>
      <c r="B10" s="44" t="s">
        <v>8</v>
      </c>
      <c r="C10" s="44"/>
      <c r="D10" s="45"/>
      <c r="E10" s="65">
        <f>SUM(E6:E9)</f>
        <v>132.92081483970071</v>
      </c>
      <c r="F10" s="46">
        <f>SUM(F6:F9)</f>
        <v>106362</v>
      </c>
      <c r="G10" s="130">
        <f>($E$6*G6+$E$7*G7+$E$8*G8+$E$9*G9+$E$31*G31)/($E$10+$E$31)</f>
        <v>4.2462919587170216</v>
      </c>
      <c r="H10" s="131">
        <f>($E$6*H6+$E$7*H7+$E$8*H8+$E$9*H9+$E$31*H31)/($E$10+$E$31)</f>
        <v>8.4139134416913386</v>
      </c>
      <c r="I10" s="131">
        <f>($E$6*I6+$E$7*I7+$E$8*I8+$E$9*I9+$E$31*I31)/($E$10+$E$31)</f>
        <v>4.9025172087301199</v>
      </c>
      <c r="J10" s="131">
        <f>($E$6*J6+$E$8*J8+$E$9*J9+$E$31*J31+E7*J7)/($E$6+$E$8+$E$9+$E$31+E7)</f>
        <v>5.4227630134275824</v>
      </c>
      <c r="K10" s="131">
        <f>($E$6*K6+$E$8*K8+$E$9*K9+$E$31*K31)/($E$6+$E$8+$E$9+$E$31)</f>
        <v>4.5320876270516717</v>
      </c>
      <c r="L10" s="131">
        <f>($E$6*L6+$E$8*L8+$E$9*L9+$E$31*L31)/($E$6+$E$8+$E$9+$E$31)</f>
        <v>4.3662823872770877</v>
      </c>
      <c r="M10" s="132">
        <f>($E$6*M6+$E$7*M7+$E$8*M8+$E$9*M9+$E$31*M31)/($E$10+$E$31)</f>
        <v>5.8548539829411714</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180" t="s">
        <v>40</v>
      </c>
      <c r="B12" s="180"/>
      <c r="C12" s="180"/>
      <c r="D12" s="180"/>
      <c r="E12" s="180"/>
      <c r="F12" s="180"/>
      <c r="G12" s="180"/>
      <c r="H12" s="180"/>
      <c r="I12" s="180"/>
      <c r="J12" s="180"/>
      <c r="K12" s="180"/>
      <c r="L12" s="180"/>
      <c r="M12" s="180"/>
    </row>
    <row r="13" spans="1:15" x14ac:dyDescent="0.2">
      <c r="A13" s="63" t="s">
        <v>60</v>
      </c>
      <c r="B13" s="12" t="s">
        <v>8</v>
      </c>
      <c r="C13" s="12" t="s">
        <v>17</v>
      </c>
      <c r="D13" s="23">
        <v>36606</v>
      </c>
      <c r="E13" s="99">
        <v>12.557</v>
      </c>
      <c r="F13" s="66">
        <v>23684</v>
      </c>
      <c r="G13" s="75">
        <v>5.8966348440659209</v>
      </c>
      <c r="H13" s="96">
        <v>8.4637758728469912</v>
      </c>
      <c r="I13" s="96">
        <v>6.1542412136118552</v>
      </c>
      <c r="J13" s="96">
        <v>6.8418281492665045</v>
      </c>
      <c r="K13" s="96">
        <v>5.4391205344778593</v>
      </c>
      <c r="L13" s="96">
        <v>3.8285757974491297</v>
      </c>
      <c r="M13" s="96">
        <v>5.7408634766871858</v>
      </c>
    </row>
    <row r="14" spans="1:15" x14ac:dyDescent="0.2">
      <c r="A14" s="63" t="s">
        <v>28</v>
      </c>
      <c r="B14" s="12" t="s">
        <v>8</v>
      </c>
      <c r="C14" s="12" t="s">
        <v>18</v>
      </c>
      <c r="D14" s="23">
        <v>36091</v>
      </c>
      <c r="E14" s="100">
        <v>0.49369142999999899</v>
      </c>
      <c r="F14" s="26">
        <v>526</v>
      </c>
      <c r="G14" s="76">
        <v>1.1317050374665794</v>
      </c>
      <c r="H14" s="76">
        <v>3.7267703173452515</v>
      </c>
      <c r="I14" s="76">
        <v>5.1513488048485323</v>
      </c>
      <c r="J14" s="76">
        <v>6.0179902981190248</v>
      </c>
      <c r="K14" s="76">
        <v>4.1438132351268475</v>
      </c>
      <c r="L14" s="138"/>
      <c r="M14" s="76">
        <v>5.1511001937969647</v>
      </c>
      <c r="N14" s="2"/>
      <c r="O14" s="2"/>
    </row>
    <row r="15" spans="1:15" ht="13.5" customHeight="1" x14ac:dyDescent="0.2">
      <c r="A15" s="63" t="s">
        <v>15</v>
      </c>
      <c r="B15" s="12" t="s">
        <v>8</v>
      </c>
      <c r="C15" s="12" t="s">
        <v>22</v>
      </c>
      <c r="D15" s="23">
        <v>4.1063829196259997E-2</v>
      </c>
      <c r="E15" s="100">
        <v>6.4396440000000194E-2</v>
      </c>
      <c r="F15" s="26">
        <v>104</v>
      </c>
      <c r="G15" s="76">
        <v>1.8902594768883452</v>
      </c>
      <c r="H15" s="76">
        <v>3.6394876412956467</v>
      </c>
      <c r="I15" s="76">
        <v>3.9319556445073234</v>
      </c>
      <c r="J15" s="76">
        <v>5.1553194225722576</v>
      </c>
      <c r="K15" s="76">
        <v>3.0088083561313983</v>
      </c>
      <c r="L15" s="138"/>
      <c r="M15" s="76">
        <v>4.3210591972764778</v>
      </c>
      <c r="N15" s="2"/>
      <c r="O15" s="2"/>
    </row>
    <row r="16" spans="1:15" ht="12.75" customHeight="1" x14ac:dyDescent="0.2">
      <c r="A16" s="63" t="s">
        <v>33</v>
      </c>
      <c r="B16" s="12" t="s">
        <v>8</v>
      </c>
      <c r="C16" s="12" t="s">
        <v>17</v>
      </c>
      <c r="D16" s="23">
        <v>39514</v>
      </c>
      <c r="E16" s="100">
        <v>0.65095052999999903</v>
      </c>
      <c r="F16" s="26">
        <v>1754</v>
      </c>
      <c r="G16" s="76">
        <v>1.2982634457648246</v>
      </c>
      <c r="H16" s="76">
        <v>3.2664348316717717</v>
      </c>
      <c r="I16" s="76">
        <v>3.7830715632972689</v>
      </c>
      <c r="J16" s="76">
        <v>4.6347445214069971</v>
      </c>
      <c r="K16" s="76">
        <v>3.4666508112359162</v>
      </c>
      <c r="L16" s="138"/>
      <c r="M16" s="76">
        <v>5.0314552292428649</v>
      </c>
      <c r="N16" s="2"/>
      <c r="O16" s="2"/>
    </row>
    <row r="17" spans="1:15" ht="12.75" customHeight="1" x14ac:dyDescent="0.2">
      <c r="A17" s="60" t="s">
        <v>12</v>
      </c>
      <c r="B17" s="12" t="s">
        <v>8</v>
      </c>
      <c r="C17" s="12" t="s">
        <v>20</v>
      </c>
      <c r="D17" s="25">
        <v>40834</v>
      </c>
      <c r="E17" s="136">
        <v>3.7010000000000001</v>
      </c>
      <c r="F17" s="137">
        <v>3415</v>
      </c>
      <c r="G17" s="76">
        <v>10.02</v>
      </c>
      <c r="H17" s="76">
        <v>19.260000000000002</v>
      </c>
      <c r="I17" s="138">
        <v>10.29</v>
      </c>
      <c r="J17" s="138">
        <v>8.93</v>
      </c>
      <c r="K17" s="138"/>
      <c r="L17" s="138"/>
      <c r="M17" s="76">
        <v>8.82</v>
      </c>
      <c r="N17" s="84"/>
      <c r="O17" s="2"/>
    </row>
    <row r="18" spans="1:15" x14ac:dyDescent="0.2">
      <c r="A18" s="60" t="s">
        <v>37</v>
      </c>
      <c r="B18" s="12" t="s">
        <v>8</v>
      </c>
      <c r="C18" s="12" t="s">
        <v>17</v>
      </c>
      <c r="D18" s="25">
        <v>38245</v>
      </c>
      <c r="E18" s="100">
        <v>36.970337000000001</v>
      </c>
      <c r="F18" s="26">
        <v>35354</v>
      </c>
      <c r="G18" s="120">
        <v>7.32</v>
      </c>
      <c r="H18" s="120">
        <v>13.94</v>
      </c>
      <c r="I18" s="109">
        <v>7.23</v>
      </c>
      <c r="J18" s="109">
        <v>7.16</v>
      </c>
      <c r="K18" s="109">
        <v>5.16</v>
      </c>
      <c r="L18" s="109">
        <v>4.8099999999999996</v>
      </c>
      <c r="M18" s="109">
        <v>5.86</v>
      </c>
      <c r="N18" s="2"/>
      <c r="O18" s="2"/>
    </row>
    <row r="19" spans="1:15" ht="12.75" customHeight="1" x14ac:dyDescent="0.2">
      <c r="A19" s="62" t="s">
        <v>13</v>
      </c>
      <c r="B19" s="22" t="s">
        <v>8</v>
      </c>
      <c r="C19" s="22" t="s">
        <v>21</v>
      </c>
      <c r="D19" s="23">
        <v>37834</v>
      </c>
      <c r="E19" s="142">
        <v>38.666254673309297</v>
      </c>
      <c r="F19" s="143">
        <v>39002</v>
      </c>
      <c r="G19" s="144">
        <v>7.5610519051702685</v>
      </c>
      <c r="H19" s="144">
        <v>14.917911632198377</v>
      </c>
      <c r="I19" s="144">
        <v>8.7657239120034305</v>
      </c>
      <c r="J19" s="144">
        <v>8.5389457944877947</v>
      </c>
      <c r="K19" s="13">
        <v>5.864659073036993</v>
      </c>
      <c r="L19" s="138">
        <v>3.7731158113288643</v>
      </c>
      <c r="M19" s="13">
        <v>4.4455895060470318</v>
      </c>
      <c r="N19" s="2"/>
      <c r="O19" s="2"/>
    </row>
    <row r="20" spans="1:15" ht="12.75" customHeight="1" x14ac:dyDescent="0.2">
      <c r="A20" s="63" t="s">
        <v>34</v>
      </c>
      <c r="B20" s="22" t="s">
        <v>8</v>
      </c>
      <c r="C20" s="22" t="s">
        <v>30</v>
      </c>
      <c r="D20" s="23">
        <v>39078</v>
      </c>
      <c r="E20" s="142">
        <v>11.481901270494999</v>
      </c>
      <c r="F20" s="143">
        <v>14747</v>
      </c>
      <c r="G20" s="144">
        <v>15.206433885905412</v>
      </c>
      <c r="H20" s="144">
        <v>28.098985377959785</v>
      </c>
      <c r="I20" s="144">
        <v>14.707697638569828</v>
      </c>
      <c r="J20" s="144">
        <v>13.356528543729729</v>
      </c>
      <c r="K20" s="13">
        <v>8.0550495987256721</v>
      </c>
      <c r="L20" s="138"/>
      <c r="M20" s="13">
        <v>1.229898220766823</v>
      </c>
      <c r="N20" s="2"/>
      <c r="O20" s="2"/>
    </row>
    <row r="21" spans="1:15" ht="12.75" customHeight="1" x14ac:dyDescent="0.2">
      <c r="A21" s="32" t="s">
        <v>40</v>
      </c>
      <c r="B21" s="33" t="s">
        <v>8</v>
      </c>
      <c r="C21" s="33"/>
      <c r="D21" s="34"/>
      <c r="E21" s="69">
        <f>SUM(E13:E20)</f>
        <v>104.58553134380429</v>
      </c>
      <c r="F21" s="35">
        <f>SUM(F13:F20)</f>
        <v>118586</v>
      </c>
      <c r="G21" s="133">
        <f>($E$13*G13+$E$14*G14+$E$15*G15+$E$16*G16+$E$17*G17+$E$18*G18+$E$19*G19+$E$20*G20)/$E$21</f>
        <v>8.1295452163171227</v>
      </c>
      <c r="H21" s="134">
        <f>($E$13*H13+$E$14*H14+$E$15*H15+$E$16*H16+$E$17*H17+$E$18*H18+$E$19*H19+$E$20*H20)/$E$21</f>
        <v>15.265758554516413</v>
      </c>
      <c r="I21" s="134">
        <f>($E$13*I13+$E$14*I14+$E$15*I15+$E$16*I16+$E$17*I17+$E$18*I18+$E$19*I19+$E$20*I20)/$E$21</f>
        <v>8.5645369913299714</v>
      </c>
      <c r="J21" s="134">
        <f>($E$13*J13+$E$14*J14+$E$15*J15+$E$16*J16+$E$18*J18+$E$19*J19+$E$20*J20+E17*J17)/($E$21)</f>
        <v>8.3521856839090791</v>
      </c>
      <c r="K21" s="134">
        <f>($E$13*K13+$E$14*K14+$E$15*K15+$E$16*K16+$E$18*K18+$E$19*K19+$E$20*K20)/($E$21-$E$17)</f>
        <v>5.7770382934955364</v>
      </c>
      <c r="L21" s="134">
        <f>($E$13*L13+$E$19*L19+$E$18*L18)/($E$13+$E$19+$E$18)</f>
        <v>4.2156691555155223</v>
      </c>
      <c r="M21" s="135">
        <f>($E$13*M13+$E$14*M14+$E$15*M15+$E$16*M16+$E$17*M17+$E$18*M18+$E$19*M19+$E$20*M20)/$E$21</f>
        <v>4.9097558730605249</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1.1850000000000001</v>
      </c>
      <c r="F23" s="66">
        <v>674</v>
      </c>
      <c r="G23" s="75">
        <v>2.2130701265748756</v>
      </c>
      <c r="H23" s="78">
        <v>1.332845722491105</v>
      </c>
      <c r="I23" s="78">
        <v>0.86964593873104512</v>
      </c>
      <c r="J23" s="78">
        <v>2.6878379463655122</v>
      </c>
      <c r="K23" s="78">
        <v>3.0024782916829862</v>
      </c>
      <c r="L23" s="78"/>
      <c r="M23" s="96">
        <v>4.3962818177414542</v>
      </c>
    </row>
    <row r="24" spans="1:15" ht="12.75" customHeight="1" x14ac:dyDescent="0.2">
      <c r="A24" s="62" t="s">
        <v>14</v>
      </c>
      <c r="B24" s="22" t="s">
        <v>9</v>
      </c>
      <c r="C24" s="22" t="s">
        <v>21</v>
      </c>
      <c r="D24" s="23">
        <v>37816</v>
      </c>
      <c r="E24" s="142">
        <v>2.6710233387061995</v>
      </c>
      <c r="F24" s="143">
        <v>2304</v>
      </c>
      <c r="G24" s="13">
        <v>2.6035371025539433</v>
      </c>
      <c r="H24" s="13">
        <v>4.6905072422720462</v>
      </c>
      <c r="I24" s="13">
        <v>4.0436758647524718</v>
      </c>
      <c r="J24" s="13">
        <v>3.7317582445393516</v>
      </c>
      <c r="K24" s="13">
        <v>3.1688985223392141</v>
      </c>
      <c r="L24" s="138">
        <v>1.6663554001872249</v>
      </c>
      <c r="M24" s="13">
        <v>2.354509621667944</v>
      </c>
    </row>
    <row r="25" spans="1:15" ht="12.75" customHeight="1" x14ac:dyDescent="0.2">
      <c r="A25" s="32" t="s">
        <v>40</v>
      </c>
      <c r="B25" s="33" t="s">
        <v>9</v>
      </c>
      <c r="C25" s="37"/>
      <c r="D25" s="38"/>
      <c r="E25" s="70">
        <f>SUM(E23:E24)</f>
        <v>3.8560233387061995</v>
      </c>
      <c r="F25" s="36">
        <f>SUM(F23:F24)</f>
        <v>2978</v>
      </c>
      <c r="G25" s="133">
        <f>($E$23*G23+$E$24*G24)/$E$25</f>
        <v>2.483542142489608</v>
      </c>
      <c r="H25" s="134">
        <f>($E$23*H23+$E$24*H24)/$E$25</f>
        <v>3.6586595195154148</v>
      </c>
      <c r="I25" s="134">
        <f>($E$23*I23+$E$24*I24)/$E$25</f>
        <v>3.0682602274608719</v>
      </c>
      <c r="J25" s="134">
        <f>($E$23*J23+$E$24*J24)/$E$25</f>
        <v>3.4109496174445111</v>
      </c>
      <c r="K25" s="134">
        <f>($E$23*K23+$E$24*K24)/$E$25</f>
        <v>3.1177556852749038</v>
      </c>
      <c r="L25" s="134">
        <f>L24</f>
        <v>1.6663554001872249</v>
      </c>
      <c r="M25" s="135">
        <f>($E$23*M23+$E$24*M24)/$E$25</f>
        <v>2.9819695304450824</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108.44155468251049</v>
      </c>
      <c r="F27" s="36">
        <f>F25+F21</f>
        <v>121564</v>
      </c>
      <c r="G27" s="86">
        <f>($E$21*G21+$E$25*G25)/$E$27</f>
        <v>7.9287815912766471</v>
      </c>
      <c r="H27" s="86">
        <f t="shared" ref="H27:M27" si="0">($E$21*H21+$E$25*H25)/$E$27</f>
        <v>14.853027061458462</v>
      </c>
      <c r="I27" s="86">
        <f t="shared" si="0"/>
        <v>8.3690974152420239</v>
      </c>
      <c r="J27" s="86">
        <f t="shared" si="0"/>
        <v>8.1764825445532487</v>
      </c>
      <c r="K27" s="86">
        <f t="shared" si="0"/>
        <v>5.6824780870180831</v>
      </c>
      <c r="L27" s="86">
        <f>($E$21*L21+$E$25*L25)/$E$27</f>
        <v>4.1250192808709629</v>
      </c>
      <c r="M27" s="86">
        <f t="shared" si="0"/>
        <v>4.8412066056608838</v>
      </c>
    </row>
    <row r="28" spans="1:15" s="20" customFormat="1" ht="26.25" customHeight="1" x14ac:dyDescent="0.2">
      <c r="A28" s="181" t="s">
        <v>43</v>
      </c>
      <c r="B28" s="181"/>
      <c r="C28" s="181"/>
      <c r="D28" s="181"/>
      <c r="E28" s="72">
        <f>SUM(E10,E27)</f>
        <v>241.3623695222112</v>
      </c>
      <c r="F28" s="55">
        <f>SUM(F10, F27)</f>
        <v>227926</v>
      </c>
      <c r="G28" s="156"/>
      <c r="H28" s="182"/>
      <c r="I28" s="183"/>
      <c r="J28" s="183"/>
      <c r="K28" s="183"/>
      <c r="L28" s="183"/>
      <c r="M28" s="184"/>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61.777000000000001</v>
      </c>
      <c r="F31" s="106">
        <v>12329</v>
      </c>
      <c r="G31" s="107">
        <v>3.17</v>
      </c>
      <c r="H31" s="107">
        <v>6.28</v>
      </c>
      <c r="I31" s="107">
        <v>4.43</v>
      </c>
      <c r="J31" s="107">
        <v>5.21</v>
      </c>
      <c r="K31" s="107">
        <v>4.5</v>
      </c>
      <c r="L31" s="107">
        <v>4.72</v>
      </c>
      <c r="M31" s="108">
        <v>7.68</v>
      </c>
    </row>
    <row r="32" spans="1:15" ht="31.5" customHeight="1" x14ac:dyDescent="0.2">
      <c r="A32" s="185" t="s">
        <v>31</v>
      </c>
      <c r="B32" s="186"/>
      <c r="C32" s="186"/>
      <c r="D32" s="187"/>
      <c r="E32" s="115">
        <f>E28+E31</f>
        <v>303.13936952221121</v>
      </c>
      <c r="F32" s="116">
        <f>F28+F31</f>
        <v>240255</v>
      </c>
      <c r="G32" s="117"/>
      <c r="H32" s="118"/>
      <c r="I32" s="118"/>
      <c r="J32" s="118"/>
      <c r="K32" s="118"/>
      <c r="L32" s="118"/>
      <c r="M32" s="118"/>
    </row>
    <row r="33" spans="1:13" ht="41.25" customHeight="1" x14ac:dyDescent="0.2">
      <c r="A33" s="168" t="s">
        <v>53</v>
      </c>
      <c r="B33" s="169"/>
      <c r="C33" s="169"/>
      <c r="D33" s="169"/>
      <c r="E33" s="169"/>
      <c r="F33" s="169"/>
      <c r="G33" s="169"/>
      <c r="H33" s="169"/>
      <c r="I33" s="169"/>
      <c r="J33" s="169"/>
      <c r="K33" s="169"/>
      <c r="L33" s="169"/>
      <c r="M33" s="170"/>
    </row>
    <row r="34" spans="1:13" s="4" customFormat="1" ht="24" customHeight="1" x14ac:dyDescent="0.2">
      <c r="A34" s="171" t="s">
        <v>29</v>
      </c>
      <c r="B34" s="172"/>
      <c r="C34" s="172"/>
      <c r="D34" s="172"/>
      <c r="E34" s="172"/>
      <c r="F34" s="172"/>
      <c r="G34" s="172"/>
      <c r="H34" s="172"/>
      <c r="I34" s="172"/>
      <c r="J34" s="172"/>
      <c r="K34" s="172"/>
      <c r="L34" s="172"/>
      <c r="M34" s="173"/>
    </row>
    <row r="35" spans="1:13" s="4" customFormat="1" ht="24" customHeight="1" x14ac:dyDescent="0.2">
      <c r="A35" s="153" t="s">
        <v>49</v>
      </c>
      <c r="B35" s="154"/>
      <c r="C35" s="154"/>
      <c r="D35" s="154"/>
      <c r="E35" s="154"/>
      <c r="F35" s="154"/>
      <c r="G35" s="154"/>
      <c r="H35" s="154"/>
      <c r="I35" s="154"/>
      <c r="J35" s="154"/>
      <c r="K35" s="154"/>
      <c r="L35" s="154"/>
      <c r="M35" s="155"/>
    </row>
    <row r="36" spans="1:13" ht="22.5" customHeight="1" x14ac:dyDescent="0.2">
      <c r="B36" s="11"/>
      <c r="C36" s="11"/>
      <c r="D36" s="11"/>
      <c r="E36" s="174" t="s">
        <v>46</v>
      </c>
      <c r="F36" s="175"/>
      <c r="G36" s="89">
        <f>($E$10*G10+$E$21*G21+$E$25*G25+$E$31*G31)/$E$32</f>
        <v>5.3442846511473698</v>
      </c>
      <c r="H36" s="89">
        <f t="shared" ref="H36:M36" si="1">($E$10*H10+$E$21*H21+$E$25*H25+$E$31*H31)/$E$32</f>
        <v>10.282495282150716</v>
      </c>
      <c r="I36" s="89">
        <f t="shared" si="1"/>
        <v>6.0463166827758128</v>
      </c>
      <c r="J36" s="89">
        <f t="shared" si="1"/>
        <v>6.3644874977276267</v>
      </c>
      <c r="K36" s="89">
        <f t="shared" si="1"/>
        <v>4.9370757776433072</v>
      </c>
      <c r="L36" s="89">
        <f t="shared" si="1"/>
        <v>4.3520601059817743</v>
      </c>
      <c r="M36" s="89">
        <f t="shared" si="1"/>
        <v>5.8641914306246603</v>
      </c>
    </row>
    <row r="37" spans="1:13" ht="16.5" customHeight="1" x14ac:dyDescent="0.2">
      <c r="B37" s="10"/>
      <c r="C37" s="10"/>
      <c r="D37" s="10"/>
      <c r="E37" s="16"/>
      <c r="F37" s="119" t="s">
        <v>54</v>
      </c>
      <c r="G37" s="90"/>
      <c r="H37" s="90">
        <f>H36-'FEB-2015'!H36</f>
        <v>1.0644953755721467</v>
      </c>
      <c r="I37" s="90">
        <f>I36-'FEB-2015'!I36</f>
        <v>8.1112248383297114E-3</v>
      </c>
      <c r="J37" s="90">
        <f>J36-'FEB-2015'!J36</f>
        <v>0.11336318509184817</v>
      </c>
      <c r="K37" s="90">
        <f>K36-'FEB-2015'!K36</f>
        <v>-0.28176817885811101</v>
      </c>
      <c r="L37" s="90">
        <f>L36-'FEB-2015'!L36</f>
        <v>-4.5475343707668259E-4</v>
      </c>
      <c r="M37" s="90">
        <f>M36-'FEB-2015'!M36</f>
        <v>5.9864387883179049E-2</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70</v>
      </c>
      <c r="B41" s="92"/>
      <c r="C41" s="92"/>
      <c r="D41" s="20"/>
      <c r="E41" s="93">
        <f>E32-'DEC-2014'!E35</f>
        <v>22.432789554130011</v>
      </c>
      <c r="F41" s="94">
        <f>E41/'DEC-2014'!E35</f>
        <v>7.9915438949385562E-2</v>
      </c>
      <c r="H41" s="6"/>
      <c r="I41" s="6"/>
      <c r="J41" s="6"/>
      <c r="K41" s="6"/>
      <c r="L41" s="6"/>
      <c r="M41" s="6"/>
    </row>
    <row r="42" spans="1:13" x14ac:dyDescent="0.2">
      <c r="A42" s="20" t="s">
        <v>71</v>
      </c>
      <c r="B42" s="92"/>
      <c r="C42" s="92"/>
      <c r="D42" s="20"/>
      <c r="E42" s="95">
        <f>F32-'DEC-2014'!F35</f>
        <v>4372</v>
      </c>
      <c r="F42" s="94">
        <f>E42/'DEC-2014'!F35</f>
        <v>1.8534612498569206E-2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DEC-2014</vt:lpstr>
      <vt:lpstr>JAN-2015</vt:lpstr>
      <vt:lpstr>FEB-2015</vt:lpstr>
      <vt:lpstr>MAR-2015</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Linda Vanaga</cp:lastModifiedBy>
  <cp:lastPrinted>2015-02-24T10:12:58Z</cp:lastPrinted>
  <dcterms:created xsi:type="dcterms:W3CDTF">2007-05-09T12:50:46Z</dcterms:created>
  <dcterms:modified xsi:type="dcterms:W3CDTF">2015-04-14T14:00:29Z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